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1CAB61C-1D87-4E0A-9976-4B8B94FEE4AD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10" r:id="rId1"/>
    <sheet name="BY-Demands" sheetId="5" r:id="rId2"/>
    <sheet name="REG_TRA_DEMANDS" sheetId="6" r:id="rId3"/>
    <sheet name="Regions" sheetId="7" r:id="rId4"/>
    <sheet name="DEMANDS" sheetId="1" r:id="rId5"/>
    <sheet name="Residential" sheetId="8" r:id="rId6"/>
    <sheet name="Services" sheetId="9" r:id="rId7"/>
    <sheet name="TRA-2021" sheetId="11" r:id="rId8"/>
  </sheets>
  <definedNames>
    <definedName name="__123Graph_AEUMILKPN" localSheetId="1" hidden="1">#REF!</definedName>
    <definedName name="__123Graph_AEUMILKPN" localSheetId="0" hidden="1">#REF!</definedName>
    <definedName name="__123Graph_AEUMILKPN" localSheetId="2" hidden="1">#REF!</definedName>
    <definedName name="__123Graph_AEUMILKPN" localSheetId="3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1" hidden="1">#REF!</definedName>
    <definedName name="_Regression_Y" localSheetId="2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1" l="1"/>
  <c r="M28" i="1"/>
  <c r="K28" i="1"/>
  <c r="J19" i="1" l="1"/>
  <c r="J18" i="1"/>
  <c r="J17" i="1"/>
  <c r="C12" i="11"/>
  <c r="C11" i="11"/>
  <c r="J20" i="1"/>
  <c r="I20" i="1"/>
  <c r="H20" i="1"/>
  <c r="E30" i="6" l="1"/>
  <c r="G30" i="6" s="1"/>
  <c r="E31" i="6"/>
  <c r="M31" i="6" s="1"/>
  <c r="E28" i="6"/>
  <c r="E29" i="6"/>
  <c r="E32" i="6"/>
  <c r="E33" i="6"/>
  <c r="E36" i="6"/>
  <c r="E37" i="6"/>
  <c r="E34" i="6"/>
  <c r="E35" i="6"/>
  <c r="E38" i="6"/>
  <c r="E39" i="6"/>
  <c r="E42" i="6"/>
  <c r="E43" i="6"/>
  <c r="E48" i="6"/>
  <c r="E49" i="6"/>
  <c r="E46" i="6"/>
  <c r="E47" i="6"/>
  <c r="E50" i="6"/>
  <c r="E51" i="6"/>
  <c r="E54" i="6"/>
  <c r="E55" i="6"/>
  <c r="E24" i="6"/>
  <c r="E25" i="6"/>
  <c r="E18" i="6"/>
  <c r="E19" i="6"/>
  <c r="E12" i="6"/>
  <c r="E13" i="6"/>
  <c r="E6" i="6"/>
  <c r="E7" i="6"/>
  <c r="L27" i="1"/>
  <c r="L26" i="1"/>
  <c r="L20" i="1"/>
  <c r="L12" i="1"/>
  <c r="L13" i="1"/>
  <c r="L14" i="1"/>
  <c r="L15" i="1"/>
  <c r="L16" i="1"/>
  <c r="L11" i="1"/>
  <c r="L10" i="1"/>
  <c r="L9" i="1"/>
  <c r="L8" i="1"/>
  <c r="L7" i="1"/>
  <c r="L6" i="1"/>
  <c r="L5" i="1"/>
  <c r="L4" i="1"/>
  <c r="L3" i="1"/>
  <c r="K21" i="1"/>
  <c r="G36" i="1"/>
  <c r="G35" i="1"/>
  <c r="G34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E52" i="6"/>
  <c r="E53" i="6"/>
  <c r="E56" i="6"/>
  <c r="E57" i="6"/>
  <c r="E40" i="6"/>
  <c r="E41" i="6"/>
  <c r="E44" i="6"/>
  <c r="E45" i="6"/>
  <c r="E22" i="6"/>
  <c r="E23" i="6"/>
  <c r="E26" i="6"/>
  <c r="E27" i="6"/>
  <c r="E16" i="6"/>
  <c r="E17" i="6"/>
  <c r="E20" i="6"/>
  <c r="E10" i="6"/>
  <c r="E11" i="6"/>
  <c r="E14" i="6"/>
  <c r="E4" i="6"/>
  <c r="E5" i="6"/>
  <c r="E8" i="6"/>
  <c r="T31" i="6" l="1"/>
  <c r="L31" i="6"/>
  <c r="S31" i="6"/>
  <c r="K31" i="6"/>
  <c r="AD30" i="6"/>
  <c r="AC30" i="6"/>
  <c r="AB31" i="6"/>
  <c r="V30" i="6"/>
  <c r="AA31" i="6"/>
  <c r="N30" i="6"/>
  <c r="U30" i="6"/>
  <c r="M30" i="6"/>
  <c r="Z31" i="6"/>
  <c r="R31" i="6"/>
  <c r="J31" i="6"/>
  <c r="AB30" i="6"/>
  <c r="T30" i="6"/>
  <c r="L30" i="6"/>
  <c r="Y31" i="6"/>
  <c r="Q31" i="6"/>
  <c r="I31" i="6"/>
  <c r="AA30" i="6"/>
  <c r="S30" i="6"/>
  <c r="K30" i="6"/>
  <c r="AF31" i="6"/>
  <c r="X31" i="6"/>
  <c r="P31" i="6"/>
  <c r="H31" i="6"/>
  <c r="Z30" i="6"/>
  <c r="R30" i="6"/>
  <c r="J30" i="6"/>
  <c r="AE31" i="6"/>
  <c r="W31" i="6"/>
  <c r="O31" i="6"/>
  <c r="G31" i="6"/>
  <c r="Y30" i="6"/>
  <c r="Q30" i="6"/>
  <c r="I30" i="6"/>
  <c r="AD31" i="6"/>
  <c r="V31" i="6"/>
  <c r="N31" i="6"/>
  <c r="AF30" i="6"/>
  <c r="X30" i="6"/>
  <c r="P30" i="6"/>
  <c r="H30" i="6"/>
  <c r="AC31" i="6"/>
  <c r="U31" i="6"/>
  <c r="AE30" i="6"/>
  <c r="W30" i="6"/>
  <c r="O30" i="6"/>
  <c r="D26" i="1"/>
  <c r="H5" i="8" l="1"/>
  <c r="E21" i="6" l="1"/>
  <c r="E15" i="6"/>
  <c r="E9" i="6"/>
  <c r="N22" i="1" l="1"/>
  <c r="L22" i="1" s="1"/>
  <c r="N24" i="1"/>
  <c r="L24" i="1" s="1"/>
  <c r="N25" i="1"/>
  <c r="L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R6" i="7"/>
  <c r="C7" i="7"/>
  <c r="D7" i="7"/>
  <c r="H7" i="7"/>
  <c r="R7" i="7"/>
  <c r="T7" i="7"/>
  <c r="X7" i="7"/>
  <c r="K5" i="5"/>
  <c r="P5" i="5"/>
  <c r="Q37" i="6" l="1"/>
  <c r="Q36" i="6"/>
  <c r="I37" i="6"/>
  <c r="I36" i="6"/>
  <c r="AE36" i="6"/>
  <c r="AE37" i="6"/>
  <c r="W36" i="6"/>
  <c r="W37" i="6"/>
  <c r="O36" i="6"/>
  <c r="O37" i="6"/>
  <c r="G36" i="6"/>
  <c r="G37" i="6"/>
  <c r="T36" i="6"/>
  <c r="T37" i="6"/>
  <c r="S36" i="6"/>
  <c r="S37" i="6"/>
  <c r="Y37" i="6"/>
  <c r="Y36" i="6"/>
  <c r="AC36" i="6"/>
  <c r="AC37" i="6"/>
  <c r="U36" i="6"/>
  <c r="U37" i="6"/>
  <c r="M36" i="6"/>
  <c r="M37" i="6"/>
  <c r="AA36" i="6"/>
  <c r="AA37" i="6"/>
  <c r="K36" i="6"/>
  <c r="K37" i="6"/>
  <c r="I43" i="6"/>
  <c r="I42" i="6"/>
  <c r="AE42" i="6"/>
  <c r="AE43" i="6"/>
  <c r="W42" i="6"/>
  <c r="W43" i="6"/>
  <c r="O42" i="6"/>
  <c r="O43" i="6"/>
  <c r="G42" i="6"/>
  <c r="G43" i="6"/>
  <c r="U42" i="6"/>
  <c r="U43" i="6"/>
  <c r="Q43" i="6"/>
  <c r="Q42" i="6"/>
  <c r="AC42" i="6"/>
  <c r="AC43" i="6"/>
  <c r="S42" i="6"/>
  <c r="S43" i="6"/>
  <c r="Y43" i="6"/>
  <c r="Y42" i="6"/>
  <c r="M42" i="6"/>
  <c r="M43" i="6"/>
  <c r="T42" i="6"/>
  <c r="T43" i="6"/>
  <c r="AA42" i="6"/>
  <c r="AA43" i="6"/>
  <c r="K42" i="6"/>
  <c r="K43" i="6"/>
  <c r="Y48" i="6"/>
  <c r="Y49" i="6"/>
  <c r="AE48" i="6"/>
  <c r="AE49" i="6"/>
  <c r="O48" i="6"/>
  <c r="O49" i="6"/>
  <c r="AC49" i="6"/>
  <c r="AC48" i="6"/>
  <c r="M49" i="6"/>
  <c r="M48" i="6"/>
  <c r="T49" i="6"/>
  <c r="T48" i="6"/>
  <c r="Q48" i="6"/>
  <c r="Q49" i="6"/>
  <c r="G48" i="6"/>
  <c r="G49" i="6"/>
  <c r="U49" i="6"/>
  <c r="U48" i="6"/>
  <c r="AA48" i="6"/>
  <c r="AA49" i="6"/>
  <c r="K48" i="6"/>
  <c r="K49" i="6"/>
  <c r="I48" i="6"/>
  <c r="I49" i="6"/>
  <c r="W48" i="6"/>
  <c r="W49" i="6"/>
  <c r="S48" i="6"/>
  <c r="S49" i="6"/>
  <c r="I25" i="6"/>
  <c r="I19" i="6"/>
  <c r="I13" i="6"/>
  <c r="I6" i="6"/>
  <c r="I24" i="6"/>
  <c r="I12" i="6"/>
  <c r="I7" i="6"/>
  <c r="I54" i="6"/>
  <c r="I55" i="6"/>
  <c r="I18" i="6"/>
  <c r="M12" i="6"/>
  <c r="M54" i="6"/>
  <c r="M25" i="6"/>
  <c r="M13" i="6"/>
  <c r="M6" i="6"/>
  <c r="M19" i="6"/>
  <c r="M55" i="6"/>
  <c r="M18" i="6"/>
  <c r="M7" i="6"/>
  <c r="M24" i="6"/>
  <c r="AE7" i="6"/>
  <c r="AE24" i="6"/>
  <c r="AE12" i="6"/>
  <c r="AE55" i="6"/>
  <c r="AE18" i="6"/>
  <c r="AE54" i="6"/>
  <c r="AE25" i="6"/>
  <c r="AE13" i="6"/>
  <c r="AE6" i="6"/>
  <c r="AE19" i="6"/>
  <c r="W55" i="6"/>
  <c r="W24" i="6"/>
  <c r="W12" i="6"/>
  <c r="W7" i="6"/>
  <c r="W54" i="6"/>
  <c r="W25" i="6"/>
  <c r="W13" i="6"/>
  <c r="W6" i="6"/>
  <c r="W18" i="6"/>
  <c r="W19" i="6"/>
  <c r="U19" i="6"/>
  <c r="U24" i="6"/>
  <c r="U54" i="6"/>
  <c r="U25" i="6"/>
  <c r="U13" i="6"/>
  <c r="U6" i="6"/>
  <c r="U55" i="6"/>
  <c r="U18" i="6"/>
  <c r="U7" i="6"/>
  <c r="U12" i="6"/>
  <c r="T54" i="6"/>
  <c r="T25" i="6"/>
  <c r="T13" i="6"/>
  <c r="T6" i="6"/>
  <c r="T55" i="6"/>
  <c r="T18" i="6"/>
  <c r="T7" i="6"/>
  <c r="T19" i="6"/>
  <c r="T24" i="6"/>
  <c r="T12" i="6"/>
  <c r="Y54" i="6"/>
  <c r="Y13" i="6"/>
  <c r="Y19" i="6"/>
  <c r="Y25" i="6"/>
  <c r="Y24" i="6"/>
  <c r="Y12" i="6"/>
  <c r="Y6" i="6"/>
  <c r="Y7" i="6"/>
  <c r="Y55" i="6"/>
  <c r="Y18" i="6"/>
  <c r="G7" i="6"/>
  <c r="G24" i="6"/>
  <c r="G12" i="6"/>
  <c r="G18" i="6"/>
  <c r="G55" i="6"/>
  <c r="G54" i="6"/>
  <c r="G25" i="6"/>
  <c r="G13" i="6"/>
  <c r="G6" i="6"/>
  <c r="G19" i="6"/>
  <c r="AC54" i="6"/>
  <c r="AC25" i="6"/>
  <c r="AC13" i="6"/>
  <c r="AC6" i="6"/>
  <c r="AC19" i="6"/>
  <c r="AC24" i="6"/>
  <c r="AC55" i="6"/>
  <c r="AC18" i="6"/>
  <c r="AC7" i="6"/>
  <c r="AC12" i="6"/>
  <c r="AA55" i="6"/>
  <c r="AA18" i="6"/>
  <c r="AA7" i="6"/>
  <c r="AA24" i="6"/>
  <c r="AA12" i="6"/>
  <c r="AA19" i="6"/>
  <c r="AA25" i="6"/>
  <c r="AA13" i="6"/>
  <c r="AA54" i="6"/>
  <c r="AA6" i="6"/>
  <c r="K54" i="6"/>
  <c r="K24" i="6"/>
  <c r="K55" i="6"/>
  <c r="K18" i="6"/>
  <c r="K7" i="6"/>
  <c r="K12" i="6"/>
  <c r="K13" i="6"/>
  <c r="K19" i="6"/>
  <c r="K25" i="6"/>
  <c r="K6" i="6"/>
  <c r="Q6" i="6"/>
  <c r="Q19" i="6"/>
  <c r="Q54" i="6"/>
  <c r="Q25" i="6"/>
  <c r="Q7" i="6"/>
  <c r="Q24" i="6"/>
  <c r="Q12" i="6"/>
  <c r="Q13" i="6"/>
  <c r="Q55" i="6"/>
  <c r="Q18" i="6"/>
  <c r="O18" i="6"/>
  <c r="O24" i="6"/>
  <c r="O12" i="6"/>
  <c r="O7" i="6"/>
  <c r="O19" i="6"/>
  <c r="O54" i="6"/>
  <c r="O25" i="6"/>
  <c r="O13" i="6"/>
  <c r="O6" i="6"/>
  <c r="O55" i="6"/>
  <c r="S12" i="6"/>
  <c r="S6" i="6"/>
  <c r="S55" i="6"/>
  <c r="S18" i="6"/>
  <c r="S7" i="6"/>
  <c r="S24" i="6"/>
  <c r="S19" i="6"/>
  <c r="S54" i="6"/>
  <c r="S25" i="6"/>
  <c r="S13" i="6"/>
  <c r="X6" i="7"/>
  <c r="P6" i="7"/>
  <c r="P7" i="7"/>
  <c r="Z6" i="7"/>
  <c r="Q6" i="7"/>
  <c r="J7" i="7"/>
  <c r="Z7" i="7"/>
  <c r="N5" i="5"/>
  <c r="O6" i="7"/>
  <c r="G7" i="7"/>
  <c r="W7" i="7"/>
  <c r="AD5" i="5"/>
  <c r="U7" i="7"/>
  <c r="V5" i="5"/>
  <c r="G6" i="7"/>
  <c r="O7" i="7"/>
  <c r="F7" i="7"/>
  <c r="AD7" i="7"/>
  <c r="N7" i="7"/>
  <c r="V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AB36" i="6" l="1"/>
  <c r="AB37" i="6"/>
  <c r="AD36" i="6"/>
  <c r="AD37" i="6"/>
  <c r="X36" i="6"/>
  <c r="X37" i="6"/>
  <c r="H37" i="6"/>
  <c r="H36" i="6"/>
  <c r="Z37" i="6"/>
  <c r="Z36" i="6"/>
  <c r="R37" i="6"/>
  <c r="R36" i="6"/>
  <c r="J37" i="6"/>
  <c r="J36" i="6"/>
  <c r="L36" i="6"/>
  <c r="L37" i="6"/>
  <c r="N36" i="6"/>
  <c r="N37" i="6"/>
  <c r="V36" i="6"/>
  <c r="V37" i="6"/>
  <c r="J43" i="6"/>
  <c r="J42" i="6"/>
  <c r="Z43" i="6"/>
  <c r="Z42" i="6"/>
  <c r="R43" i="6"/>
  <c r="R42" i="6"/>
  <c r="AB42" i="6"/>
  <c r="AB43" i="6"/>
  <c r="AD42" i="6"/>
  <c r="AD43" i="6"/>
  <c r="L42" i="6"/>
  <c r="L43" i="6"/>
  <c r="N42" i="6"/>
  <c r="N43" i="6"/>
  <c r="V42" i="6"/>
  <c r="V43" i="6"/>
  <c r="H43" i="6"/>
  <c r="H42" i="6"/>
  <c r="X43" i="6"/>
  <c r="X42" i="6"/>
  <c r="H48" i="6"/>
  <c r="H49" i="6"/>
  <c r="AD49" i="6"/>
  <c r="AD48" i="6"/>
  <c r="X48" i="6"/>
  <c r="X49" i="6"/>
  <c r="Z48" i="6"/>
  <c r="Z49" i="6"/>
  <c r="R48" i="6"/>
  <c r="R49" i="6"/>
  <c r="J48" i="6"/>
  <c r="J49" i="6"/>
  <c r="AB49" i="6"/>
  <c r="AB48" i="6"/>
  <c r="L49" i="6"/>
  <c r="L48" i="6"/>
  <c r="N49" i="6"/>
  <c r="N48" i="6"/>
  <c r="V49" i="6"/>
  <c r="V48" i="6"/>
  <c r="Z55" i="6"/>
  <c r="Z18" i="6"/>
  <c r="Z7" i="6"/>
  <c r="Z19" i="6"/>
  <c r="Z24" i="6"/>
  <c r="Z12" i="6"/>
  <c r="Z54" i="6"/>
  <c r="Z25" i="6"/>
  <c r="Z13" i="6"/>
  <c r="Z6" i="6"/>
  <c r="J55" i="6"/>
  <c r="J18" i="6"/>
  <c r="J7" i="6"/>
  <c r="J19" i="6"/>
  <c r="J24" i="6"/>
  <c r="J12" i="6"/>
  <c r="J54" i="6"/>
  <c r="J25" i="6"/>
  <c r="J13" i="6"/>
  <c r="J6" i="6"/>
  <c r="N24" i="6"/>
  <c r="N12" i="6"/>
  <c r="N54" i="6"/>
  <c r="N25" i="6"/>
  <c r="N13" i="6"/>
  <c r="N6" i="6"/>
  <c r="N55" i="6"/>
  <c r="N18" i="6"/>
  <c r="N7" i="6"/>
  <c r="N19" i="6"/>
  <c r="V24" i="6"/>
  <c r="V12" i="6"/>
  <c r="V54" i="6"/>
  <c r="V25" i="6"/>
  <c r="V13" i="6"/>
  <c r="V6" i="6"/>
  <c r="V55" i="6"/>
  <c r="V18" i="6"/>
  <c r="V7" i="6"/>
  <c r="V19" i="6"/>
  <c r="L54" i="6"/>
  <c r="L25" i="6"/>
  <c r="L13" i="6"/>
  <c r="L6" i="6"/>
  <c r="L55" i="6"/>
  <c r="L18" i="6"/>
  <c r="L7" i="6"/>
  <c r="L19" i="6"/>
  <c r="L24" i="6"/>
  <c r="L12" i="6"/>
  <c r="AB54" i="6"/>
  <c r="AB25" i="6"/>
  <c r="AB13" i="6"/>
  <c r="AB6" i="6"/>
  <c r="AB55" i="6"/>
  <c r="AB18" i="6"/>
  <c r="AB7" i="6"/>
  <c r="AB19" i="6"/>
  <c r="AB24" i="6"/>
  <c r="AB12" i="6"/>
  <c r="AD24" i="6"/>
  <c r="AD12" i="6"/>
  <c r="AD54" i="6"/>
  <c r="AD25" i="6"/>
  <c r="AD13" i="6"/>
  <c r="AD6" i="6"/>
  <c r="AD55" i="6"/>
  <c r="AD18" i="6"/>
  <c r="AD7" i="6"/>
  <c r="AD19" i="6"/>
  <c r="R55" i="6"/>
  <c r="R18" i="6"/>
  <c r="R7" i="6"/>
  <c r="R19" i="6"/>
  <c r="R24" i="6"/>
  <c r="R12" i="6"/>
  <c r="R54" i="6"/>
  <c r="R25" i="6"/>
  <c r="R13" i="6"/>
  <c r="R6" i="6"/>
  <c r="H19" i="6"/>
  <c r="H24" i="6"/>
  <c r="H12" i="6"/>
  <c r="H54" i="6"/>
  <c r="H25" i="6"/>
  <c r="H13" i="6"/>
  <c r="H6" i="6"/>
  <c r="H55" i="6"/>
  <c r="H18" i="6"/>
  <c r="H7" i="6"/>
  <c r="X19" i="6"/>
  <c r="X24" i="6"/>
  <c r="X12" i="6"/>
  <c r="X54" i="6"/>
  <c r="X25" i="6"/>
  <c r="X13" i="6"/>
  <c r="X6" i="6"/>
  <c r="X55" i="6"/>
  <c r="X18" i="6"/>
  <c r="X7" i="6"/>
  <c r="I47" i="6"/>
  <c r="I40" i="6"/>
  <c r="G22" i="6"/>
  <c r="K33" i="6"/>
  <c r="M17" i="6"/>
  <c r="I44" i="6"/>
  <c r="G56" i="6"/>
  <c r="G16" i="6"/>
  <c r="G44" i="6"/>
  <c r="G35" i="6"/>
  <c r="K51" i="6"/>
  <c r="K8" i="6"/>
  <c r="K40" i="6"/>
  <c r="K27" i="6"/>
  <c r="O45" i="6"/>
  <c r="O22" i="6"/>
  <c r="O9" i="6"/>
  <c r="O41" i="6"/>
  <c r="M45" i="6"/>
  <c r="M11" i="6"/>
  <c r="M39" i="6"/>
  <c r="M32" i="6"/>
  <c r="G45" i="6"/>
  <c r="K14" i="6"/>
  <c r="O28" i="6"/>
  <c r="M10" i="6"/>
  <c r="I35" i="6"/>
  <c r="I57" i="6"/>
  <c r="I46" i="6"/>
  <c r="I38" i="6"/>
  <c r="I29" i="6"/>
  <c r="I22" i="6"/>
  <c r="G50" i="6"/>
  <c r="G10" i="6"/>
  <c r="G38" i="6"/>
  <c r="G29" i="6"/>
  <c r="K56" i="6"/>
  <c r="K45" i="6"/>
  <c r="K41" i="6"/>
  <c r="K34" i="6"/>
  <c r="K21" i="6"/>
  <c r="O56" i="6"/>
  <c r="O16" i="6"/>
  <c r="O44" i="6"/>
  <c r="O35" i="6"/>
  <c r="M56" i="6"/>
  <c r="M5" i="6"/>
  <c r="M33" i="6"/>
  <c r="M26" i="6"/>
  <c r="I9" i="6"/>
  <c r="G9" i="6"/>
  <c r="K5" i="6"/>
  <c r="O51" i="6"/>
  <c r="M51" i="6"/>
  <c r="M38" i="6"/>
  <c r="I52" i="6"/>
  <c r="I28" i="6"/>
  <c r="I51" i="6"/>
  <c r="I39" i="6"/>
  <c r="I32" i="6"/>
  <c r="I23" i="6"/>
  <c r="I16" i="6"/>
  <c r="G53" i="6"/>
  <c r="G39" i="6"/>
  <c r="G32" i="6"/>
  <c r="G23" i="6"/>
  <c r="K50" i="6"/>
  <c r="K44" i="6"/>
  <c r="K35" i="6"/>
  <c r="K28" i="6"/>
  <c r="K15" i="6"/>
  <c r="O50" i="6"/>
  <c r="O10" i="6"/>
  <c r="O38" i="6"/>
  <c r="O29" i="6"/>
  <c r="M53" i="6"/>
  <c r="M50" i="6"/>
  <c r="M40" i="6"/>
  <c r="M27" i="6"/>
  <c r="M20" i="6"/>
  <c r="O15" i="6"/>
  <c r="I45" i="6"/>
  <c r="I33" i="6"/>
  <c r="I26" i="6"/>
  <c r="I17" i="6"/>
  <c r="I10" i="6"/>
  <c r="G52" i="6"/>
  <c r="G47" i="6"/>
  <c r="G33" i="6"/>
  <c r="G26" i="6"/>
  <c r="G17" i="6"/>
  <c r="K53" i="6"/>
  <c r="K38" i="6"/>
  <c r="K29" i="6"/>
  <c r="K22" i="6"/>
  <c r="K9" i="6"/>
  <c r="O53" i="6"/>
  <c r="O39" i="6"/>
  <c r="O32" i="6"/>
  <c r="O23" i="6"/>
  <c r="M47" i="6"/>
  <c r="M41" i="6"/>
  <c r="M34" i="6"/>
  <c r="M21" i="6"/>
  <c r="M14" i="6"/>
  <c r="G41" i="6"/>
  <c r="O8" i="6"/>
  <c r="I27" i="6"/>
  <c r="G46" i="6"/>
  <c r="G40" i="6"/>
  <c r="G27" i="6"/>
  <c r="G20" i="6"/>
  <c r="G11" i="6"/>
  <c r="K47" i="6"/>
  <c r="K32" i="6"/>
  <c r="K23" i="6"/>
  <c r="K16" i="6"/>
  <c r="O52" i="6"/>
  <c r="O47" i="6"/>
  <c r="O33" i="6"/>
  <c r="O26" i="6"/>
  <c r="O17" i="6"/>
  <c r="M52" i="6"/>
  <c r="M35" i="6"/>
  <c r="M28" i="6"/>
  <c r="M15" i="6"/>
  <c r="M8" i="6"/>
  <c r="I41" i="6"/>
  <c r="I56" i="6"/>
  <c r="I11" i="6"/>
  <c r="I50" i="6"/>
  <c r="I21" i="6"/>
  <c r="I14" i="6"/>
  <c r="I5" i="6"/>
  <c r="G57" i="6"/>
  <c r="G34" i="6"/>
  <c r="G21" i="6"/>
  <c r="G14" i="6"/>
  <c r="G5" i="6"/>
  <c r="K52" i="6"/>
  <c r="K26" i="6"/>
  <c r="K17" i="6"/>
  <c r="K10" i="6"/>
  <c r="O46" i="6"/>
  <c r="O40" i="6"/>
  <c r="O27" i="6"/>
  <c r="O20" i="6"/>
  <c r="O11" i="6"/>
  <c r="M46" i="6"/>
  <c r="M29" i="6"/>
  <c r="M22" i="6"/>
  <c r="M9" i="6"/>
  <c r="I34" i="6"/>
  <c r="K57" i="6"/>
  <c r="I20" i="6"/>
  <c r="I53" i="6"/>
  <c r="I15" i="6"/>
  <c r="I8" i="6"/>
  <c r="G51" i="6"/>
  <c r="G28" i="6"/>
  <c r="G15" i="6"/>
  <c r="G8" i="6"/>
  <c r="K46" i="6"/>
  <c r="K20" i="6"/>
  <c r="K11" i="6"/>
  <c r="K39" i="6"/>
  <c r="O57" i="6"/>
  <c r="O34" i="6"/>
  <c r="O21" i="6"/>
  <c r="O14" i="6"/>
  <c r="O5" i="6"/>
  <c r="M57" i="6"/>
  <c r="M23" i="6"/>
  <c r="M16" i="6"/>
  <c r="M44" i="6"/>
  <c r="N8" i="6"/>
  <c r="N14" i="6"/>
  <c r="N20" i="6"/>
  <c r="N26" i="6"/>
  <c r="N32" i="6"/>
  <c r="N38" i="6"/>
  <c r="N44" i="6"/>
  <c r="N9" i="6"/>
  <c r="N15" i="6"/>
  <c r="N21" i="6"/>
  <c r="N27" i="6"/>
  <c r="N33" i="6"/>
  <c r="N39" i="6"/>
  <c r="N10" i="6"/>
  <c r="N16" i="6"/>
  <c r="N22" i="6"/>
  <c r="N28" i="6"/>
  <c r="N34" i="6"/>
  <c r="N40" i="6"/>
  <c r="N5" i="6"/>
  <c r="N35" i="6"/>
  <c r="N50" i="6"/>
  <c r="N56" i="6"/>
  <c r="N17" i="6"/>
  <c r="N45" i="6"/>
  <c r="N51" i="6"/>
  <c r="N57" i="6"/>
  <c r="N47" i="6"/>
  <c r="N29" i="6"/>
  <c r="N11" i="6"/>
  <c r="N46" i="6"/>
  <c r="N52" i="6"/>
  <c r="N41" i="6"/>
  <c r="N23" i="6"/>
  <c r="N53" i="6"/>
  <c r="L9" i="6"/>
  <c r="L15" i="6"/>
  <c r="L21" i="6"/>
  <c r="L27" i="6"/>
  <c r="L33" i="6"/>
  <c r="L39" i="6"/>
  <c r="L10" i="6"/>
  <c r="L16" i="6"/>
  <c r="L22" i="6"/>
  <c r="L28" i="6"/>
  <c r="L34" i="6"/>
  <c r="L40" i="6"/>
  <c r="L5" i="6"/>
  <c r="L11" i="6"/>
  <c r="L17" i="6"/>
  <c r="L23" i="6"/>
  <c r="L29" i="6"/>
  <c r="L35" i="6"/>
  <c r="L41" i="6"/>
  <c r="L14" i="6"/>
  <c r="L45" i="6"/>
  <c r="L51" i="6"/>
  <c r="L57" i="6"/>
  <c r="L26" i="6"/>
  <c r="L44" i="6"/>
  <c r="L8" i="6"/>
  <c r="L46" i="6"/>
  <c r="L52" i="6"/>
  <c r="L38" i="6"/>
  <c r="L50" i="6"/>
  <c r="L20" i="6"/>
  <c r="L47" i="6"/>
  <c r="L53" i="6"/>
  <c r="L32" i="6"/>
  <c r="L56" i="6"/>
  <c r="H5" i="6"/>
  <c r="H11" i="6"/>
  <c r="H17" i="6"/>
  <c r="H23" i="6"/>
  <c r="H29" i="6"/>
  <c r="H35" i="6"/>
  <c r="H41" i="6"/>
  <c r="H8" i="6"/>
  <c r="H14" i="6"/>
  <c r="H20" i="6"/>
  <c r="H26" i="6"/>
  <c r="H32" i="6"/>
  <c r="H38" i="6"/>
  <c r="H44" i="6"/>
  <c r="H9" i="6"/>
  <c r="H15" i="6"/>
  <c r="H21" i="6"/>
  <c r="H27" i="6"/>
  <c r="H33" i="6"/>
  <c r="H39" i="6"/>
  <c r="H28" i="6"/>
  <c r="H10" i="6"/>
  <c r="H47" i="6"/>
  <c r="H53" i="6"/>
  <c r="H40" i="6"/>
  <c r="H22" i="6"/>
  <c r="H50" i="6"/>
  <c r="H56" i="6"/>
  <c r="H46" i="6"/>
  <c r="H34" i="6"/>
  <c r="H45" i="6"/>
  <c r="H51" i="6"/>
  <c r="H57" i="6"/>
  <c r="H52" i="6"/>
  <c r="H16" i="6"/>
  <c r="J10" i="6"/>
  <c r="J16" i="6"/>
  <c r="J22" i="6"/>
  <c r="J28" i="6"/>
  <c r="J34" i="6"/>
  <c r="J40" i="6"/>
  <c r="J5" i="6"/>
  <c r="J11" i="6"/>
  <c r="J17" i="6"/>
  <c r="J23" i="6"/>
  <c r="J29" i="6"/>
  <c r="J35" i="6"/>
  <c r="J41" i="6"/>
  <c r="J8" i="6"/>
  <c r="J14" i="6"/>
  <c r="J20" i="6"/>
  <c r="J26" i="6"/>
  <c r="J32" i="6"/>
  <c r="J38" i="6"/>
  <c r="J21" i="6"/>
  <c r="J44" i="6"/>
  <c r="J46" i="6"/>
  <c r="J52" i="6"/>
  <c r="J33" i="6"/>
  <c r="J15" i="6"/>
  <c r="J47" i="6"/>
  <c r="J53" i="6"/>
  <c r="J45" i="6"/>
  <c r="J51" i="6"/>
  <c r="J57" i="6"/>
  <c r="J27" i="6"/>
  <c r="J50" i="6"/>
  <c r="J56" i="6"/>
  <c r="J9" i="6"/>
  <c r="J39" i="6"/>
  <c r="J4" i="6"/>
  <c r="I4" i="6"/>
  <c r="M4" i="6"/>
  <c r="L4" i="6"/>
  <c r="N4" i="6"/>
  <c r="K4" i="6"/>
  <c r="O4" i="6"/>
  <c r="H4" i="6"/>
  <c r="G4" i="6"/>
  <c r="P3" i="6"/>
  <c r="U5" i="5"/>
  <c r="S39" i="6" s="1"/>
  <c r="AF3" i="6"/>
  <c r="AK5" i="5"/>
  <c r="AF37" i="6" l="1"/>
  <c r="AF36" i="6"/>
  <c r="P37" i="6"/>
  <c r="P36" i="6"/>
  <c r="AF43" i="6"/>
  <c r="AF42" i="6"/>
  <c r="P43" i="6"/>
  <c r="P42" i="6"/>
  <c r="P48" i="6"/>
  <c r="P49" i="6"/>
  <c r="AF48" i="6"/>
  <c r="AF49" i="6"/>
  <c r="AF19" i="6"/>
  <c r="AF24" i="6"/>
  <c r="AF12" i="6"/>
  <c r="AF54" i="6"/>
  <c r="AF25" i="6"/>
  <c r="AF13" i="6"/>
  <c r="AF6" i="6"/>
  <c r="AF55" i="6"/>
  <c r="AF18" i="6"/>
  <c r="AF7" i="6"/>
  <c r="P19" i="6"/>
  <c r="P24" i="6"/>
  <c r="P12" i="6"/>
  <c r="P54" i="6"/>
  <c r="P25" i="6"/>
  <c r="P13" i="6"/>
  <c r="P6" i="6"/>
  <c r="P55" i="6"/>
  <c r="P18" i="6"/>
  <c r="P7" i="6"/>
  <c r="Z21" i="6"/>
  <c r="AD52" i="6"/>
  <c r="AB33" i="6"/>
  <c r="V47" i="6"/>
  <c r="T32" i="6"/>
  <c r="S38" i="6"/>
  <c r="Y32" i="6"/>
  <c r="Z15" i="6"/>
  <c r="Z51" i="6"/>
  <c r="Z20" i="6"/>
  <c r="Z11" i="6"/>
  <c r="R57" i="6"/>
  <c r="R53" i="6"/>
  <c r="R38" i="6"/>
  <c r="R29" i="6"/>
  <c r="R22" i="6"/>
  <c r="AD46" i="6"/>
  <c r="AD50" i="6"/>
  <c r="AD16" i="6"/>
  <c r="AD38" i="6"/>
  <c r="AB52" i="6"/>
  <c r="AB44" i="6"/>
  <c r="AB40" i="6"/>
  <c r="AB27" i="6"/>
  <c r="X45" i="6"/>
  <c r="X53" i="6"/>
  <c r="X9" i="6"/>
  <c r="X41" i="6"/>
  <c r="V11" i="6"/>
  <c r="V45" i="6"/>
  <c r="V34" i="6"/>
  <c r="V21" i="6"/>
  <c r="V14" i="6"/>
  <c r="U39" i="6"/>
  <c r="AA35" i="6"/>
  <c r="Y35" i="6"/>
  <c r="AA38" i="6"/>
  <c r="T34" i="6"/>
  <c r="AE29" i="6"/>
  <c r="W53" i="6"/>
  <c r="AC17" i="6"/>
  <c r="S23" i="6"/>
  <c r="Q23" i="6"/>
  <c r="Q38" i="6"/>
  <c r="T52" i="6"/>
  <c r="AE22" i="6"/>
  <c r="AA27" i="6"/>
  <c r="S53" i="6"/>
  <c r="T33" i="6"/>
  <c r="W16" i="6"/>
  <c r="AC22" i="6"/>
  <c r="S28" i="6"/>
  <c r="Q28" i="6"/>
  <c r="U15" i="6"/>
  <c r="AE51" i="6"/>
  <c r="AA11" i="6"/>
  <c r="Y11" i="6"/>
  <c r="U33" i="6"/>
  <c r="W20" i="6"/>
  <c r="U34" i="6"/>
  <c r="AA26" i="6"/>
  <c r="Y26" i="6"/>
  <c r="U26" i="6"/>
  <c r="W40" i="6"/>
  <c r="U40" i="6"/>
  <c r="W5" i="6"/>
  <c r="AA32" i="6"/>
  <c r="Y46" i="6"/>
  <c r="R15" i="6"/>
  <c r="X56" i="6"/>
  <c r="AA28" i="6"/>
  <c r="AC26" i="6"/>
  <c r="S16" i="6"/>
  <c r="Y56" i="6"/>
  <c r="T8" i="6"/>
  <c r="AA39" i="6"/>
  <c r="U21" i="6"/>
  <c r="AE46" i="6"/>
  <c r="Z45" i="6"/>
  <c r="Z52" i="6"/>
  <c r="Z14" i="6"/>
  <c r="Z5" i="6"/>
  <c r="R51" i="6"/>
  <c r="R47" i="6"/>
  <c r="R32" i="6"/>
  <c r="R23" i="6"/>
  <c r="R16" i="6"/>
  <c r="AD17" i="6"/>
  <c r="AD44" i="6"/>
  <c r="AD10" i="6"/>
  <c r="AD32" i="6"/>
  <c r="AB50" i="6"/>
  <c r="AB46" i="6"/>
  <c r="AB41" i="6"/>
  <c r="AB34" i="6"/>
  <c r="AB21" i="6"/>
  <c r="X22" i="6"/>
  <c r="X47" i="6"/>
  <c r="X44" i="6"/>
  <c r="X35" i="6"/>
  <c r="V41" i="6"/>
  <c r="V17" i="6"/>
  <c r="V28" i="6"/>
  <c r="V15" i="6"/>
  <c r="V8" i="6"/>
  <c r="U11" i="6"/>
  <c r="W17" i="6"/>
  <c r="AA45" i="6"/>
  <c r="Y9" i="6"/>
  <c r="Y38" i="6"/>
  <c r="T41" i="6"/>
  <c r="AE38" i="6"/>
  <c r="AC51" i="6"/>
  <c r="S32" i="6"/>
  <c r="Q32" i="6"/>
  <c r="U44" i="6"/>
  <c r="AE56" i="6"/>
  <c r="AA40" i="6"/>
  <c r="Y40" i="6"/>
  <c r="T5" i="6"/>
  <c r="AE41" i="6"/>
  <c r="W56" i="6"/>
  <c r="AC29" i="6"/>
  <c r="S35" i="6"/>
  <c r="Q35" i="6"/>
  <c r="U28" i="6"/>
  <c r="AA20" i="6"/>
  <c r="Y20" i="6"/>
  <c r="U56" i="6"/>
  <c r="U41" i="6"/>
  <c r="W8" i="6"/>
  <c r="AC14" i="6"/>
  <c r="AA47" i="6"/>
  <c r="Y39" i="6"/>
  <c r="T9" i="6"/>
  <c r="U50" i="6"/>
  <c r="W14" i="6"/>
  <c r="AC20" i="6"/>
  <c r="AA53" i="6"/>
  <c r="Q14" i="6"/>
  <c r="W11" i="6"/>
  <c r="R35" i="6"/>
  <c r="X15" i="6"/>
  <c r="T53" i="6"/>
  <c r="Q45" i="6"/>
  <c r="AC10" i="6"/>
  <c r="AE9" i="6"/>
  <c r="Q47" i="6"/>
  <c r="Z8" i="6"/>
  <c r="AB38" i="6"/>
  <c r="AB14" i="6"/>
  <c r="AB35" i="6"/>
  <c r="AB28" i="6"/>
  <c r="AB15" i="6"/>
  <c r="X40" i="6"/>
  <c r="X16" i="6"/>
  <c r="X38" i="6"/>
  <c r="X29" i="6"/>
  <c r="V52" i="6"/>
  <c r="V35" i="6"/>
  <c r="V22" i="6"/>
  <c r="V9" i="6"/>
  <c r="U45" i="6"/>
  <c r="W26" i="6"/>
  <c r="AC32" i="6"/>
  <c r="AA56" i="6"/>
  <c r="Y47" i="6"/>
  <c r="T46" i="6"/>
  <c r="AE16" i="6"/>
  <c r="AA21" i="6"/>
  <c r="S47" i="6"/>
  <c r="Q39" i="6"/>
  <c r="U16" i="6"/>
  <c r="AA8" i="6"/>
  <c r="Y8" i="6"/>
  <c r="T14" i="6"/>
  <c r="AE15" i="6"/>
  <c r="AC46" i="6"/>
  <c r="S44" i="6"/>
  <c r="Q44" i="6"/>
  <c r="W46" i="6"/>
  <c r="U35" i="6"/>
  <c r="W41" i="6"/>
  <c r="AC8" i="6"/>
  <c r="AA52" i="6"/>
  <c r="Y33" i="6"/>
  <c r="T29" i="6"/>
  <c r="AC56" i="6"/>
  <c r="U47" i="6"/>
  <c r="W15" i="6"/>
  <c r="AC21" i="6"/>
  <c r="S27" i="6"/>
  <c r="Y45" i="6"/>
  <c r="T22" i="6"/>
  <c r="AA9" i="6"/>
  <c r="U53" i="6"/>
  <c r="W21" i="6"/>
  <c r="AC27" i="6"/>
  <c r="S33" i="6"/>
  <c r="Q50" i="6"/>
  <c r="Z17" i="6"/>
  <c r="AD56" i="6"/>
  <c r="AD22" i="6"/>
  <c r="AD9" i="6"/>
  <c r="AB56" i="6"/>
  <c r="AA23" i="6"/>
  <c r="Z46" i="6"/>
  <c r="R26" i="6"/>
  <c r="AD23" i="6"/>
  <c r="Z57" i="6"/>
  <c r="Z39" i="6"/>
  <c r="Z41" i="6"/>
  <c r="Z34" i="6"/>
  <c r="R27" i="6"/>
  <c r="R33" i="6"/>
  <c r="R20" i="6"/>
  <c r="R11" i="6"/>
  <c r="AD29" i="6"/>
  <c r="AD51" i="6"/>
  <c r="AD41" i="6"/>
  <c r="AD33" i="6"/>
  <c r="AD20" i="6"/>
  <c r="AB53" i="6"/>
  <c r="AB20" i="6"/>
  <c r="AB29" i="6"/>
  <c r="AB22" i="6"/>
  <c r="AB9" i="6"/>
  <c r="X52" i="6"/>
  <c r="X39" i="6"/>
  <c r="X32" i="6"/>
  <c r="X23" i="6"/>
  <c r="V46" i="6"/>
  <c r="V56" i="6"/>
  <c r="V16" i="6"/>
  <c r="V44" i="6"/>
  <c r="T15" i="6"/>
  <c r="W33" i="6"/>
  <c r="AC39" i="6"/>
  <c r="S10" i="6"/>
  <c r="Q10" i="6"/>
  <c r="Q46" i="6"/>
  <c r="U38" i="6"/>
  <c r="T20" i="6"/>
  <c r="AE50" i="6"/>
  <c r="AA34" i="6"/>
  <c r="Y34" i="6"/>
  <c r="Q51" i="6"/>
  <c r="AE53" i="6"/>
  <c r="U23" i="6"/>
  <c r="W29" i="6"/>
  <c r="AA57" i="6"/>
  <c r="Y21" i="6"/>
  <c r="Y29" i="6"/>
  <c r="T50" i="6"/>
  <c r="AE28" i="6"/>
  <c r="AA33" i="6"/>
  <c r="S50" i="6"/>
  <c r="Q52" i="6"/>
  <c r="AC5" i="6"/>
  <c r="U52" i="6"/>
  <c r="W9" i="6"/>
  <c r="AC15" i="6"/>
  <c r="S21" i="6"/>
  <c r="Y44" i="6"/>
  <c r="S11" i="6"/>
  <c r="T10" i="6"/>
  <c r="AE5" i="6"/>
  <c r="W28" i="6"/>
  <c r="AC34" i="6"/>
  <c r="S40" i="6"/>
  <c r="Q40" i="6"/>
  <c r="T47" i="6"/>
  <c r="S20" i="6"/>
  <c r="T16" i="6"/>
  <c r="AE11" i="6"/>
  <c r="W34" i="6"/>
  <c r="AC40" i="6"/>
  <c r="S5" i="6"/>
  <c r="AA22" i="6"/>
  <c r="Z26" i="6"/>
  <c r="R28" i="6"/>
  <c r="X51" i="6"/>
  <c r="V51" i="6"/>
  <c r="V20" i="6"/>
  <c r="Q57" i="6"/>
  <c r="W44" i="6"/>
  <c r="AE34" i="6"/>
  <c r="AA17" i="6"/>
  <c r="Y17" i="6"/>
  <c r="U27" i="6"/>
  <c r="AE52" i="6"/>
  <c r="Z40" i="6"/>
  <c r="R10" i="6"/>
  <c r="Z27" i="6"/>
  <c r="Z9" i="6"/>
  <c r="Z35" i="6"/>
  <c r="Z28" i="6"/>
  <c r="R56" i="6"/>
  <c r="R52" i="6"/>
  <c r="R14" i="6"/>
  <c r="R5" i="6"/>
  <c r="AD53" i="6"/>
  <c r="AD45" i="6"/>
  <c r="AD40" i="6"/>
  <c r="AD27" i="6"/>
  <c r="AD14" i="6"/>
  <c r="AB47" i="6"/>
  <c r="AB57" i="6"/>
  <c r="AB23" i="6"/>
  <c r="AB16" i="6"/>
  <c r="X46" i="6"/>
  <c r="X50" i="6"/>
  <c r="X33" i="6"/>
  <c r="X26" i="6"/>
  <c r="X17" i="6"/>
  <c r="V29" i="6"/>
  <c r="V50" i="6"/>
  <c r="V10" i="6"/>
  <c r="V38" i="6"/>
  <c r="T28" i="6"/>
  <c r="AE23" i="6"/>
  <c r="W47" i="6"/>
  <c r="AC11" i="6"/>
  <c r="S17" i="6"/>
  <c r="Q17" i="6"/>
  <c r="U10" i="6"/>
  <c r="AA41" i="6"/>
  <c r="Y41" i="6"/>
  <c r="W27" i="6"/>
  <c r="U57" i="6"/>
  <c r="W38" i="6"/>
  <c r="AC44" i="6"/>
  <c r="S9" i="6"/>
  <c r="Y50" i="6"/>
  <c r="U9" i="6"/>
  <c r="AE45" i="6"/>
  <c r="AA5" i="6"/>
  <c r="Y5" i="6"/>
  <c r="AA29" i="6"/>
  <c r="T39" i="6"/>
  <c r="W22" i="6"/>
  <c r="AC28" i="6"/>
  <c r="S34" i="6"/>
  <c r="Q34" i="6"/>
  <c r="Y57" i="6"/>
  <c r="T17" i="6"/>
  <c r="AE14" i="6"/>
  <c r="W51" i="6"/>
  <c r="AC41" i="6"/>
  <c r="S8" i="6"/>
  <c r="Q8" i="6"/>
  <c r="Y23" i="6"/>
  <c r="Q11" i="6"/>
  <c r="T23" i="6"/>
  <c r="AE20" i="6"/>
  <c r="W57" i="6"/>
  <c r="AC50" i="6"/>
  <c r="S14" i="6"/>
  <c r="U5" i="6"/>
  <c r="Y22" i="6"/>
  <c r="Z10" i="6"/>
  <c r="AB5" i="6"/>
  <c r="V40" i="6"/>
  <c r="T21" i="6"/>
  <c r="Q16" i="6"/>
  <c r="S15" i="6"/>
  <c r="U8" i="6"/>
  <c r="S56" i="6"/>
  <c r="Z33" i="6"/>
  <c r="R44" i="6"/>
  <c r="AD57" i="6"/>
  <c r="AD26" i="6"/>
  <c r="Z44" i="6"/>
  <c r="Z53" i="6"/>
  <c r="Z38" i="6"/>
  <c r="Z29" i="6"/>
  <c r="Z22" i="6"/>
  <c r="R50" i="6"/>
  <c r="R46" i="6"/>
  <c r="R8" i="6"/>
  <c r="R40" i="6"/>
  <c r="AD47" i="6"/>
  <c r="AD35" i="6"/>
  <c r="AD34" i="6"/>
  <c r="AD21" i="6"/>
  <c r="AD8" i="6"/>
  <c r="AB8" i="6"/>
  <c r="AB51" i="6"/>
  <c r="AB17" i="6"/>
  <c r="AB10" i="6"/>
  <c r="X34" i="6"/>
  <c r="X10" i="6"/>
  <c r="X27" i="6"/>
  <c r="X20" i="6"/>
  <c r="X11" i="6"/>
  <c r="V53" i="6"/>
  <c r="V5" i="6"/>
  <c r="V39" i="6"/>
  <c r="V32" i="6"/>
  <c r="T35" i="6"/>
  <c r="AE32" i="6"/>
  <c r="W52" i="6"/>
  <c r="AC45" i="6"/>
  <c r="S26" i="6"/>
  <c r="Q26" i="6"/>
  <c r="AE17" i="6"/>
  <c r="U17" i="6"/>
  <c r="W23" i="6"/>
  <c r="AA51" i="6"/>
  <c r="Y15" i="6"/>
  <c r="AC33" i="6"/>
  <c r="T27" i="6"/>
  <c r="W10" i="6"/>
  <c r="AC16" i="6"/>
  <c r="S22" i="6"/>
  <c r="Q22" i="6"/>
  <c r="U22" i="6"/>
  <c r="AA14" i="6"/>
  <c r="Y14" i="6"/>
  <c r="S46" i="6"/>
  <c r="T11" i="6"/>
  <c r="AE8" i="6"/>
  <c r="W45" i="6"/>
  <c r="AC35" i="6"/>
  <c r="S41" i="6"/>
  <c r="Q41" i="6"/>
  <c r="Q5" i="6"/>
  <c r="AE39" i="6"/>
  <c r="T51" i="6"/>
  <c r="AE27" i="6"/>
  <c r="AC47" i="6"/>
  <c r="S51" i="6"/>
  <c r="Q15" i="6"/>
  <c r="Y51" i="6"/>
  <c r="AE26" i="6"/>
  <c r="Q56" i="6"/>
  <c r="T57" i="6"/>
  <c r="AE33" i="6"/>
  <c r="AC53" i="6"/>
  <c r="S57" i="6"/>
  <c r="T56" i="6"/>
  <c r="Q27" i="6"/>
  <c r="Z50" i="6"/>
  <c r="R39" i="6"/>
  <c r="AB32" i="6"/>
  <c r="X8" i="6"/>
  <c r="V27" i="6"/>
  <c r="AE44" i="6"/>
  <c r="Y28" i="6"/>
  <c r="W39" i="6"/>
  <c r="Y52" i="6"/>
  <c r="AC57" i="6"/>
  <c r="U46" i="6"/>
  <c r="AC9" i="6"/>
  <c r="AE57" i="6"/>
  <c r="R45" i="6"/>
  <c r="R17" i="6"/>
  <c r="AD39" i="6"/>
  <c r="Z56" i="6"/>
  <c r="Z47" i="6"/>
  <c r="Z32" i="6"/>
  <c r="Z23" i="6"/>
  <c r="Z16" i="6"/>
  <c r="R9" i="6"/>
  <c r="R21" i="6"/>
  <c r="R41" i="6"/>
  <c r="R34" i="6"/>
  <c r="AD11" i="6"/>
  <c r="AD5" i="6"/>
  <c r="AD28" i="6"/>
  <c r="AD15" i="6"/>
  <c r="AB26" i="6"/>
  <c r="AB45" i="6"/>
  <c r="AB11" i="6"/>
  <c r="AB39" i="6"/>
  <c r="X57" i="6"/>
  <c r="X28" i="6"/>
  <c r="X21" i="6"/>
  <c r="X14" i="6"/>
  <c r="X5" i="6"/>
  <c r="V57" i="6"/>
  <c r="V23" i="6"/>
  <c r="V33" i="6"/>
  <c r="V26" i="6"/>
  <c r="T26" i="6"/>
  <c r="AE10" i="6"/>
  <c r="AA15" i="6"/>
  <c r="S52" i="6"/>
  <c r="Q33" i="6"/>
  <c r="U51" i="6"/>
  <c r="W32" i="6"/>
  <c r="AC38" i="6"/>
  <c r="AA44" i="6"/>
  <c r="Y53" i="6"/>
  <c r="AA50" i="6"/>
  <c r="T40" i="6"/>
  <c r="AE35" i="6"/>
  <c r="W50" i="6"/>
  <c r="AC23" i="6"/>
  <c r="S29" i="6"/>
  <c r="Q29" i="6"/>
  <c r="U29" i="6"/>
  <c r="W35" i="6"/>
  <c r="AA46" i="6"/>
  <c r="Y27" i="6"/>
  <c r="Q20" i="6"/>
  <c r="T45" i="6"/>
  <c r="AE21" i="6"/>
  <c r="AC52" i="6"/>
  <c r="S45" i="6"/>
  <c r="Q9" i="6"/>
  <c r="U14" i="6"/>
  <c r="T44" i="6"/>
  <c r="AE40" i="6"/>
  <c r="AA10" i="6"/>
  <c r="Y10" i="6"/>
  <c r="Q53" i="6"/>
  <c r="Q21" i="6"/>
  <c r="U20" i="6"/>
  <c r="T38" i="6"/>
  <c r="AE47" i="6"/>
  <c r="AA16" i="6"/>
  <c r="Y16" i="6"/>
  <c r="U32" i="6"/>
  <c r="P5" i="6"/>
  <c r="P11" i="6"/>
  <c r="P17" i="6"/>
  <c r="P23" i="6"/>
  <c r="P29" i="6"/>
  <c r="P35" i="6"/>
  <c r="P41" i="6"/>
  <c r="P8" i="6"/>
  <c r="P14" i="6"/>
  <c r="P20" i="6"/>
  <c r="P26" i="6"/>
  <c r="P32" i="6"/>
  <c r="P38" i="6"/>
  <c r="P44" i="6"/>
  <c r="P9" i="6"/>
  <c r="P15" i="6"/>
  <c r="P21" i="6"/>
  <c r="P27" i="6"/>
  <c r="P33" i="6"/>
  <c r="P39" i="6"/>
  <c r="P28" i="6"/>
  <c r="P47" i="6"/>
  <c r="P53" i="6"/>
  <c r="P10" i="6"/>
  <c r="P40" i="6"/>
  <c r="P50" i="6"/>
  <c r="P56" i="6"/>
  <c r="P22" i="6"/>
  <c r="P52" i="6"/>
  <c r="P45" i="6"/>
  <c r="P51" i="6"/>
  <c r="P57" i="6"/>
  <c r="P46" i="6"/>
  <c r="P34" i="6"/>
  <c r="P16" i="6"/>
  <c r="AF5" i="6"/>
  <c r="AF11" i="6"/>
  <c r="AF17" i="6"/>
  <c r="AF23" i="6"/>
  <c r="AF29" i="6"/>
  <c r="AF35" i="6"/>
  <c r="AF41" i="6"/>
  <c r="AF8" i="6"/>
  <c r="AF14" i="6"/>
  <c r="AF20" i="6"/>
  <c r="AF26" i="6"/>
  <c r="AF32" i="6"/>
  <c r="AF38" i="6"/>
  <c r="AF9" i="6"/>
  <c r="AF15" i="6"/>
  <c r="AF21" i="6"/>
  <c r="AF27" i="6"/>
  <c r="AF33" i="6"/>
  <c r="AF39" i="6"/>
  <c r="AF34" i="6"/>
  <c r="AF16" i="6"/>
  <c r="AF47" i="6"/>
  <c r="AF53" i="6"/>
  <c r="AF46" i="6"/>
  <c r="AF28" i="6"/>
  <c r="AF44" i="6"/>
  <c r="AF50" i="6"/>
  <c r="AF56" i="6"/>
  <c r="AF10" i="6"/>
  <c r="AF57" i="6"/>
  <c r="AF40" i="6"/>
  <c r="AF45" i="6"/>
  <c r="AF51" i="6"/>
  <c r="AF22" i="6"/>
  <c r="AF52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tc={9A259E39-3EDA-4082-BE12-276C248AF926}</author>
    <author>tc={C162B4B5-5414-4E02-9B39-FB4FB193D264}</author>
    <author>tc={A11FAA6D-9C88-4B20-8831-F494B83541E5}</author>
  </authors>
  <commentList>
    <comment ref="J17" authorId="0" shapeId="0" xr:uid="{A76B0409-052C-4EE2-A677-378739E63FB6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A259E39-3EDA-4082-BE12-276C248AF92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C162B4B5-5414-4E02-9B39-FB4FB193D264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A11FAA6D-9C88-4B20-8831-F494B83541E5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<sst xmlns="http://schemas.openxmlformats.org/spreadsheetml/2006/main" count="715" uniqueCount="214">
  <si>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</si>
  <si>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</si>
  <si>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</si>
  <si>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</si>
  <si>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</si>
  <si>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</si>
  <si>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</si>
  <si>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</si>
  <si>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</si>
  <si>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</si>
  <si>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</si>
  <si>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</si>
  <si>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</si>
  <si>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</si>
  <si>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</si>
  <si>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</si>
  <si>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</si>
  <si>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</si>
  <si>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</si>
  <si>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</si>
  <si>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</si>
  <si>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</si>
  <si>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</si>
  <si>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</si>
  <si>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</si>
  <si>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</si>
  <si>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</si>
  <si>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</si>
  <si>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</si>
  <si>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</si>
  <si>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</si>
  <si>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</si>
  <si>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</si>
  <si>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</si>
  <si>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</si>
  <si>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</si>
  <si>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</si>
  <si>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</si>
  <si>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</si>
  <si>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</si>
  <si>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</si>
  <si>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</si>
  <si>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</si>
  <si>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</si>
  <si>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</si>
  <si>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</si>
  <si>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</si>
  <si>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</si>
  <si>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</si>
  <si>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</si>
  <si>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</si>
  <si>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</si>
  <si>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</si>
  <si>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</si>
  <si>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</si>
  <si>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</si>
  <si>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</si>
  <si>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</si>
  <si>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</si>
  <si>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</si>
  <si>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</si>
  <si>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</si>
  <si>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</si>
  <si>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</si>
  <si>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</si>
  <si>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</si>
  <si>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</si>
  <si>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</si>
  <si>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</si>
  <si>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</si>
  <si>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</si>
  <si>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</si>
  <si>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</si>
  <si>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</si>
  <si>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</si>
  <si>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</si>
  <si>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</si>
  <si>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</si>
  <si>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</si>
  <si>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</si>
  <si>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</si>
  <si>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</si>
  <si>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</si>
  <si>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</si>
  <si>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</si>
  <si>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</si>
  <si>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</si>
  <si>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</si>
  <si>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</si>
  <si>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</si>
  <si>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</si>
  <si>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</si>
  <si>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</si>
  <si>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</si>
  <si>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</si>
  <si>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</si>
  <si>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</si>
  <si>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</si>
  <si>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</si>
  <si>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</si>
  <si>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</si>
  <si>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</si>
  <si>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</si>
  <si>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</si>
  <si>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</si>
  <si>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</si>
  <si>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</si>
  <si>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</si>
  <si>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</si>
  <si>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</si>
  <si>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</si>
  <si>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</si>
  <si>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</si>
  <si>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</si>
  <si>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</si>
  <si>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</si>
  <si>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</si>
  <si>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</si>
  <si>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</si>
  <si>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</si>
  <si>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</si>
  <si>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</si>
  <si>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</si>
  <si>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</si>
  <si>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</si>
  <si>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</si>
  <si>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</si>
  <si>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</si>
  <si>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</si>
  <si>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</si>
  <si>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</si>
  <si>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</si>
  <si>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</si>
  <si>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</si>
  <si>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</si>
  <si>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</si>
  <si>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</si>
  <si>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</si>
  <si>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</si>
  <si>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</si>
  <si>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</si>
  <si>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</si>
  <si>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</si>
  <si>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</si>
  <si>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</si>
  <si>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</si>
  <si>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</si>
  <si>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</si>
  <si>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</si>
  <si>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</si>
  <si>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</si>
  <si>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</si>
  <si>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</si>
  <si>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</si>
  <si>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</si>
  <si>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</si>
  <si>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</si>
  <si>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</si>
  <si>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</si>
  <si>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</si>
  <si>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</si>
  <si>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</si>
  <si>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</si>
  <si>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</si>
  <si>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</si>
  <si>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</si>
  <si>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</si>
  <si>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</si>
  <si>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</si>
  <si>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</si>
  <si>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</si>
  <si>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</si>
  <si>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</si>
  <si>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</si>
  <si>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</si>
  <si>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</si>
  <si>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</si>
  <si>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</si>
  <si>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</si>
  <si>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</si>
  <si>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IE,National</t>
  </si>
  <si>
    <t>TS_Filter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</si>
  <si>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</si>
  <si>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</si>
  <si>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</si>
  <si>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</si>
  <si>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</si>
  <si>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</si>
  <si>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</si>
  <si>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</si>
  <si>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</si>
  <si>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</si>
  <si>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</si>
  <si>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</si>
  <si>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</si>
  <si>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</si>
  <si>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Ankita Gaur (UCC, agaur@ucc.ie)</t>
  </si>
  <si>
    <t>Vahid Aryanpur (UCC, vahid.aryanpur@ucc.ie)</t>
  </si>
  <si>
    <t>Olexandr Balyk (UCC, olexandr.balyk@ucc.ie)</t>
  </si>
  <si>
    <t>Specify end-use demand projections (low energy demand variant)</t>
  </si>
  <si>
    <t>RSDSH_Apt*</t>
  </si>
  <si>
    <t>RSDSH_Att*</t>
  </si>
  <si>
    <t>RSDSH_Det*</t>
  </si>
  <si>
    <t>Total fuel consumption (litre)</t>
  </si>
  <si>
    <t>6,681,011,455</t>
  </si>
  <si>
    <t>6,688,720,344</t>
  </si>
  <si>
    <t>6,132,509,241</t>
  </si>
  <si>
    <t>6,231,032,199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</si>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</sst>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\Te\x\t"/>
    <numFmt numFmtId="166" formatCode="0.0000"/>
    <numFmt numFmtId="167" formatCode="0.0"/>
    <numFmt numFmtId="168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D8E3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5" fillId="0" borderId="0" applyNumberForma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1" fillId="0" borderId="0" xfId="0" applyFont="1"/>
    <xf numFmtId="0" fontId="0" fillId="0" borderId="2" xfId="0" applyBorder="1"/>
    <xf numFmtId="0" fontId="9" fillId="0" borderId="0" xfId="0" applyFont="1"/>
    <xf numFmtId="0" fontId="10" fillId="3" borderId="1" xfId="0" applyFont="1" applyFill="1" applyBorder="1" applyAlignment="1">
      <alignment vertic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6" borderId="1" xfId="0" applyFont="1" applyFill="1" applyBorder="1"/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9" borderId="7" xfId="0" applyFont="1" applyFill="1" applyBorder="1"/>
    <xf numFmtId="0" fontId="14" fillId="0" borderId="0" xfId="0" applyFont="1"/>
    <xf numFmtId="166" fontId="0" fillId="0" borderId="0" xfId="0" applyNumberFormat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" fillId="10" borderId="0" xfId="2" applyFont="1" applyFill="1" applyAlignment="1">
      <alignment vertical="center"/>
    </xf>
    <xf numFmtId="0" fontId="1" fillId="11" borderId="0" xfId="2" applyFont="1" applyFill="1" applyAlignment="1">
      <alignment vertical="center"/>
    </xf>
    <xf numFmtId="0" fontId="16" fillId="11" borderId="0" xfId="2" applyFont="1" applyFill="1" applyAlignment="1">
      <alignment vertical="center"/>
    </xf>
    <xf numFmtId="0" fontId="15" fillId="11" borderId="0" xfId="2" applyFont="1" applyFill="1" applyAlignment="1">
      <alignment vertical="center"/>
    </xf>
    <xf numFmtId="0" fontId="1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7" fillId="11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9" fillId="11" borderId="0" xfId="2" applyFont="1" applyFill="1" applyAlignment="1">
      <alignment vertical="center"/>
    </xf>
    <xf numFmtId="0" fontId="14" fillId="10" borderId="0" xfId="2" applyFont="1" applyFill="1" applyAlignment="1">
      <alignment vertical="center"/>
    </xf>
    <xf numFmtId="167" fontId="14" fillId="10" borderId="0" xfId="2" applyNumberFormat="1" applyFont="1" applyFill="1" applyAlignment="1">
      <alignment horizontal="left" vertical="center"/>
    </xf>
    <xf numFmtId="0" fontId="20" fillId="11" borderId="0" xfId="2" applyFont="1" applyFill="1" applyAlignment="1">
      <alignment vertical="center"/>
    </xf>
    <xf numFmtId="0" fontId="21" fillId="10" borderId="0" xfId="2" applyFont="1" applyFill="1" applyAlignment="1">
      <alignment vertical="center"/>
    </xf>
    <xf numFmtId="0" fontId="15" fillId="10" borderId="0" xfId="1" applyFill="1" applyAlignment="1">
      <alignment vertical="center"/>
    </xf>
    <xf numFmtId="0" fontId="3" fillId="0" borderId="2" xfId="0" applyFont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168" fontId="1" fillId="0" borderId="0" xfId="3" applyNumberFormat="1" applyFont="1" applyAlignment="1">
      <alignment horizontal="center"/>
    </xf>
    <xf numFmtId="168" fontId="1" fillId="0" borderId="2" xfId="3" applyNumberFormat="1" applyFont="1" applyBorder="1" applyAlignment="1">
      <alignment horizontal="center"/>
    </xf>
    <xf numFmtId="167" fontId="0" fillId="0" borderId="0" xfId="0" applyNumberFormat="1"/>
    <xf numFmtId="0" fontId="14" fillId="10" borderId="0" xfId="2" applyFont="1" applyFill="1" applyAlignment="1">
      <alignment vertical="center"/>
    </xf>
    <xf numFmtId="0" fontId="16" fillId="10" borderId="0" xfId="2" applyFont="1" applyFill="1" applyAlignment="1">
      <alignment horizontal="center" vertical="center"/>
    </xf>
    <xf numFmtId="0" fontId="15" fillId="10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0CB343EE-8EF5-4039-B056-A39AE7D2D8C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60EFCDC4-4930-4B73-83DC-CF10A270283F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60EFCDC4-4930-4B73-83DC-CF10A270283F}" id="{9A259E39-3EDA-4082-BE12-276C248AF926}">
    <text>Sum of Eurostat tables: 
1) ROAD_GO_TA_TOTT
2) RAIL_GO_TOTAL</text>
  </threadedComment>
  <threadedComment ref="I20" dT="2022-10-12T22:37:46.05" personId="{60EFCDC4-4930-4B73-83DC-CF10A270283F}" id="{C162B4B5-5414-4E02-9B39-FB4FB193D264}">
    <text>Sum of Eurostat tables: 
1) ROAD_GO_TA_TOTT
2) RAIL_GO_TOTAL</text>
  </threadedComment>
  <threadedComment ref="J20" dT="2022-10-12T22:37:54.36" personId="{60EFCDC4-4930-4B73-83DC-CF10A270283F}" id="{A11FAA6D-9C88-4B20-8831-F494B83541E5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3712-19CC-4E57-A353-BD088DDFAAD0}">
  <sheetPr codeName="Sheet7"/>
  <dimension ref="A1:Z99"/>
  <sheetViews>
    <sheetView showGridLines="0" topLeftCell="A11" zoomScaleNormal="100" workbookViewId="0">
      <selection activeCell="B24" sqref="B24:D24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2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2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2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2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2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2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2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2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2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2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2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2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25">
      <c r="A16" s="55" t="s">
        <v>182</v>
      </c>
      <c r="B16" s="55"/>
      <c r="C16" s="55"/>
      <c r="D16" s="55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2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2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25">
      <c r="A19" s="39" t="s">
        <v>183</v>
      </c>
      <c r="B19" s="54" t="s">
        <v>194</v>
      </c>
      <c r="C19" s="54"/>
      <c r="D19" s="54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25">
      <c r="A20" s="39" t="s">
        <v>184</v>
      </c>
      <c r="B20" s="54" t="s">
        <v>195</v>
      </c>
      <c r="C20" s="54"/>
      <c r="D20" s="54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25">
      <c r="A21" s="39" t="s">
        <v>185</v>
      </c>
      <c r="B21" s="42" t="s">
        <v>199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2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25">
      <c r="A23" s="39" t="s">
        <v>186</v>
      </c>
      <c r="B23" s="54" t="s">
        <v>196</v>
      </c>
      <c r="C23" s="54"/>
      <c r="D23" s="5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25">
      <c r="A24" s="39"/>
      <c r="B24" s="54" t="s">
        <v>197</v>
      </c>
      <c r="C24" s="54"/>
      <c r="D24" s="5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25">
      <c r="A25" s="39"/>
      <c r="B25" s="42" t="s">
        <v>198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25">
      <c r="A26" s="39" t="s">
        <v>187</v>
      </c>
      <c r="B26" s="54" t="s">
        <v>196</v>
      </c>
      <c r="C26" s="54"/>
      <c r="D26" s="5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25">
      <c r="A27" s="39"/>
      <c r="B27" s="54" t="s">
        <v>197</v>
      </c>
      <c r="C27" s="54"/>
      <c r="D27" s="5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25">
      <c r="A28" s="39"/>
      <c r="B28" s="42" t="s">
        <v>198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25">
      <c r="A29" s="39" t="s">
        <v>188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25">
      <c r="A30" s="39" t="s">
        <v>189</v>
      </c>
      <c r="B30" s="56" t="s">
        <v>190</v>
      </c>
      <c r="C30" s="54"/>
      <c r="D30" s="54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25">
      <c r="A31" s="39" t="s">
        <v>191</v>
      </c>
      <c r="B31" s="54" t="s">
        <v>192</v>
      </c>
      <c r="C31" s="54"/>
      <c r="D31" s="54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25">
      <c r="A32" s="45"/>
      <c r="B32" s="46" t="s">
        <v>193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2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2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2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2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2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2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2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2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2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2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92C4EBB8-4139-40A1-B170-A9BA94CD6A15}"/>
    <hyperlink ref="B32" r:id="rId2" xr:uid="{6D8677D2-13E2-4209-8603-60B26AE7F4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sheetPr codeName="Sheet1"/>
  <dimension ref="C4:AK42"/>
  <sheetViews>
    <sheetView topLeftCell="A13" zoomScaleNormal="100" workbookViewId="0">
      <selection activeCell="G45" sqref="G45"/>
    </sheetView>
  </sheetViews>
  <sheetFormatPr defaultColWidth="9.140625" defaultRowHeight="15" x14ac:dyDescent="0.25"/>
  <cols>
    <col min="7" max="7" width="10.5703125" bestFit="1" customWidth="1"/>
    <col min="9" max="9" width="11.5703125" bestFit="1" customWidth="1"/>
  </cols>
  <sheetData>
    <row r="4" spans="3:37" x14ac:dyDescent="0.25">
      <c r="C4" s="2" t="s">
        <v>62</v>
      </c>
    </row>
    <row r="5" spans="3:37" ht="15.75" thickBot="1" x14ac:dyDescent="0.3">
      <c r="C5" s="3" t="s">
        <v>63</v>
      </c>
      <c r="D5" s="4" t="s">
        <v>64</v>
      </c>
      <c r="E5" s="5" t="s">
        <v>65</v>
      </c>
      <c r="F5" s="5" t="s">
        <v>1</v>
      </c>
      <c r="G5" s="5" t="s">
        <v>2</v>
      </c>
      <c r="H5" s="5" t="s">
        <v>61</v>
      </c>
      <c r="I5" s="6" t="s">
        <v>4</v>
      </c>
      <c r="J5" s="7" t="str">
        <f>Regions!C$3</f>
        <v>IE</v>
      </c>
      <c r="K5" s="7" t="str">
        <f>Regions!D$3</f>
        <v>National</v>
      </c>
      <c r="L5" s="7" t="str">
        <f>Regions!E$3</f>
        <v>IE-CW</v>
      </c>
      <c r="M5" s="7" t="str">
        <f>Regions!F$3</f>
        <v>IE-D</v>
      </c>
      <c r="N5" s="7" t="str">
        <f>Regions!G$3</f>
        <v>IE-KE</v>
      </c>
      <c r="O5" s="7" t="str">
        <f>Regions!H$3</f>
        <v>IE-KK</v>
      </c>
      <c r="P5" s="7" t="str">
        <f>Regions!I$3</f>
        <v>IE-LS</v>
      </c>
      <c r="Q5" s="7" t="str">
        <f>Regions!J$3</f>
        <v>IE-LD</v>
      </c>
      <c r="R5" s="7" t="str">
        <f>Regions!K$3</f>
        <v>IE-LH</v>
      </c>
      <c r="S5" s="7" t="str">
        <f>Regions!L$3</f>
        <v>IE-MH</v>
      </c>
      <c r="T5" s="7" t="str">
        <f>Regions!M$3</f>
        <v>IE-OY</v>
      </c>
      <c r="U5" s="7" t="str">
        <f>Regions!N$3</f>
        <v>IE-WH</v>
      </c>
      <c r="V5" s="7" t="str">
        <f>Regions!O$3</f>
        <v>IE-WX</v>
      </c>
      <c r="W5" s="7" t="str">
        <f>Regions!P$3</f>
        <v>IE-WW</v>
      </c>
      <c r="X5" s="7" t="str">
        <f>Regions!Q$3</f>
        <v>IE-CE</v>
      </c>
      <c r="Y5" s="7" t="str">
        <f>Regions!R$3</f>
        <v>IE-CO</v>
      </c>
      <c r="Z5" s="7" t="str">
        <f>Regions!S$3</f>
        <v>IE-KY</v>
      </c>
      <c r="AA5" s="7" t="str">
        <f>Regions!T$3</f>
        <v>IE-LK</v>
      </c>
      <c r="AB5" s="7" t="str">
        <f>Regions!U$3</f>
        <v>IE-TA</v>
      </c>
      <c r="AC5" s="7" t="str">
        <f>Regions!V$3</f>
        <v>IE-WD</v>
      </c>
      <c r="AD5" s="7" t="str">
        <f>Regions!W$3</f>
        <v>IE-G</v>
      </c>
      <c r="AE5" s="7" t="str">
        <f>Regions!X$3</f>
        <v>IE-LM</v>
      </c>
      <c r="AF5" s="7" t="str">
        <f>Regions!Y$3</f>
        <v>IE-MO</v>
      </c>
      <c r="AG5" s="7" t="str">
        <f>Regions!Z$3</f>
        <v>IE-RN</v>
      </c>
      <c r="AH5" s="7" t="str">
        <f>Regions!AA$3</f>
        <v>IE-SO</v>
      </c>
      <c r="AI5" s="7" t="str">
        <f>Regions!AB$3</f>
        <v>IE-CN</v>
      </c>
      <c r="AJ5" s="7" t="str">
        <f>Regions!AC$3</f>
        <v>IE-DL</v>
      </c>
      <c r="AK5" s="7" t="str">
        <f>Regions!AD$3</f>
        <v>IE-MN</v>
      </c>
    </row>
    <row r="6" spans="3:37" x14ac:dyDescent="0.25">
      <c r="C6" t="s">
        <v>66</v>
      </c>
      <c r="D6" s="22" t="s">
        <v>67</v>
      </c>
      <c r="G6" s="9" t="s">
        <v>59</v>
      </c>
      <c r="H6">
        <v>2018</v>
      </c>
      <c r="I6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x14ac:dyDescent="0.25">
      <c r="C7" t="s">
        <v>66</v>
      </c>
      <c r="D7" s="22" t="s">
        <v>67</v>
      </c>
      <c r="G7" s="9" t="s">
        <v>59</v>
      </c>
      <c r="H7">
        <v>2018</v>
      </c>
      <c r="I7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x14ac:dyDescent="0.25">
      <c r="C8" t="s">
        <v>66</v>
      </c>
      <c r="D8" s="22" t="s">
        <v>67</v>
      </c>
      <c r="G8" s="9" t="s">
        <v>59</v>
      </c>
      <c r="H8">
        <v>2018</v>
      </c>
      <c r="I8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x14ac:dyDescent="0.25">
      <c r="C9" t="s">
        <v>66</v>
      </c>
      <c r="D9" s="22" t="s">
        <v>67</v>
      </c>
      <c r="G9" s="9" t="s">
        <v>59</v>
      </c>
      <c r="H9">
        <v>2018</v>
      </c>
      <c r="I9" t="s">
        <v>40</v>
      </c>
      <c r="J9" s="20">
        <v>11.625551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x14ac:dyDescent="0.25">
      <c r="C10" t="s">
        <v>66</v>
      </c>
      <c r="D10" s="22" t="s">
        <v>67</v>
      </c>
      <c r="G10" s="9" t="s">
        <v>59</v>
      </c>
      <c r="H10">
        <v>2018</v>
      </c>
      <c r="I10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x14ac:dyDescent="0.25">
      <c r="C11" t="s">
        <v>66</v>
      </c>
      <c r="D11" s="22" t="s">
        <v>67</v>
      </c>
      <c r="G11" s="9" t="s">
        <v>59</v>
      </c>
      <c r="H11">
        <v>2018</v>
      </c>
      <c r="I11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x14ac:dyDescent="0.25">
      <c r="C12" t="s">
        <v>66</v>
      </c>
      <c r="D12" s="22" t="s">
        <v>67</v>
      </c>
      <c r="G12" s="9" t="s">
        <v>59</v>
      </c>
      <c r="H12">
        <v>2018</v>
      </c>
      <c r="I12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x14ac:dyDescent="0.25">
      <c r="C13" t="s">
        <v>66</v>
      </c>
      <c r="D13" s="22" t="s">
        <v>67</v>
      </c>
      <c r="G13" s="9" t="s">
        <v>59</v>
      </c>
      <c r="H13">
        <v>2018</v>
      </c>
      <c r="I1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x14ac:dyDescent="0.25">
      <c r="C14" t="s">
        <v>66</v>
      </c>
      <c r="D14" s="22" t="s">
        <v>67</v>
      </c>
      <c r="G14" s="9" t="s">
        <v>59</v>
      </c>
      <c r="H14">
        <v>2018</v>
      </c>
      <c r="I14" s="10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x14ac:dyDescent="0.25">
      <c r="C15" t="s">
        <v>66</v>
      </c>
      <c r="D15" s="23" t="s">
        <v>67</v>
      </c>
      <c r="G15" s="9" t="s">
        <v>59</v>
      </c>
      <c r="H15">
        <v>2018</v>
      </c>
      <c r="I15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x14ac:dyDescent="0.25">
      <c r="C16" t="s">
        <v>66</v>
      </c>
      <c r="D16" s="23" t="s">
        <v>67</v>
      </c>
      <c r="G16" s="9" t="s">
        <v>59</v>
      </c>
      <c r="H16">
        <v>2018</v>
      </c>
      <c r="I16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x14ac:dyDescent="0.25">
      <c r="C17" t="s">
        <v>66</v>
      </c>
      <c r="D17" s="23" t="s">
        <v>67</v>
      </c>
      <c r="G17" s="9" t="s">
        <v>59</v>
      </c>
      <c r="H17">
        <v>2018</v>
      </c>
      <c r="I17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x14ac:dyDescent="0.25">
      <c r="C18" t="s">
        <v>66</v>
      </c>
      <c r="D18" s="23" t="s">
        <v>67</v>
      </c>
      <c r="G18" s="9" t="s">
        <v>59</v>
      </c>
      <c r="H18">
        <v>2018</v>
      </c>
      <c r="I18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x14ac:dyDescent="0.25">
      <c r="C19" t="s">
        <v>66</v>
      </c>
      <c r="D19" s="23" t="s">
        <v>67</v>
      </c>
      <c r="G19" s="9" t="s">
        <v>59</v>
      </c>
      <c r="H19">
        <v>2018</v>
      </c>
      <c r="I19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x14ac:dyDescent="0.25">
      <c r="C20" t="s">
        <v>66</v>
      </c>
      <c r="D20" s="23" t="s">
        <v>67</v>
      </c>
      <c r="G20" s="9" t="s">
        <v>59</v>
      </c>
      <c r="H20">
        <v>2018</v>
      </c>
      <c r="I20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x14ac:dyDescent="0.25">
      <c r="C21" t="s">
        <v>66</v>
      </c>
      <c r="D21" s="23" t="s">
        <v>67</v>
      </c>
      <c r="G21" s="9" t="s">
        <v>59</v>
      </c>
      <c r="H21">
        <v>2018</v>
      </c>
      <c r="I21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x14ac:dyDescent="0.25">
      <c r="C22" t="s">
        <v>66</v>
      </c>
      <c r="D22" s="22" t="s">
        <v>67</v>
      </c>
      <c r="G22" s="9" t="s">
        <v>59</v>
      </c>
      <c r="H22">
        <v>2018</v>
      </c>
      <c r="I22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x14ac:dyDescent="0.25">
      <c r="C23" t="s">
        <v>66</v>
      </c>
      <c r="D23" s="22" t="s">
        <v>67</v>
      </c>
      <c r="G23" s="9" t="s">
        <v>59</v>
      </c>
      <c r="H23">
        <v>2018</v>
      </c>
      <c r="I2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x14ac:dyDescent="0.25">
      <c r="C24" t="s">
        <v>66</v>
      </c>
      <c r="D24" s="22" t="s">
        <v>67</v>
      </c>
      <c r="G24" s="9" t="s">
        <v>59</v>
      </c>
      <c r="H24">
        <v>2018</v>
      </c>
      <c r="I24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x14ac:dyDescent="0.25">
      <c r="C25" t="s">
        <v>66</v>
      </c>
      <c r="D25" s="22" t="s">
        <v>67</v>
      </c>
      <c r="G25" s="9" t="s">
        <v>59</v>
      </c>
      <c r="H25">
        <v>2018</v>
      </c>
      <c r="I25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x14ac:dyDescent="0.25">
      <c r="C26" t="s">
        <v>66</v>
      </c>
      <c r="D26" s="22" t="s">
        <v>67</v>
      </c>
      <c r="G26" s="9" t="s">
        <v>59</v>
      </c>
      <c r="H26">
        <v>2018</v>
      </c>
      <c r="I26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x14ac:dyDescent="0.25">
      <c r="C27" t="s">
        <v>66</v>
      </c>
      <c r="D27" s="22" t="s">
        <v>67</v>
      </c>
      <c r="G27" s="9" t="s">
        <v>59</v>
      </c>
      <c r="H27">
        <v>2018</v>
      </c>
      <c r="I27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x14ac:dyDescent="0.25">
      <c r="C28" t="s">
        <v>66</v>
      </c>
      <c r="D28" s="22" t="s">
        <v>67</v>
      </c>
      <c r="G28" s="9" t="s">
        <v>59</v>
      </c>
      <c r="H28">
        <v>2018</v>
      </c>
      <c r="I28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x14ac:dyDescent="0.25">
      <c r="C29" t="s">
        <v>66</v>
      </c>
      <c r="D29" s="22" t="s">
        <v>67</v>
      </c>
      <c r="G29" s="9" t="s">
        <v>59</v>
      </c>
      <c r="H29">
        <v>2018</v>
      </c>
      <c r="I29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x14ac:dyDescent="0.25">
      <c r="C30" t="s">
        <v>66</v>
      </c>
      <c r="D30" s="22" t="s">
        <v>67</v>
      </c>
      <c r="G30" s="9" t="s">
        <v>59</v>
      </c>
      <c r="H30">
        <v>2018</v>
      </c>
      <c r="I30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x14ac:dyDescent="0.25">
      <c r="C31" t="s">
        <v>66</v>
      </c>
      <c r="D31" s="22" t="s">
        <v>67</v>
      </c>
      <c r="G31" s="9" t="s">
        <v>59</v>
      </c>
      <c r="H31">
        <v>2018</v>
      </c>
      <c r="I31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x14ac:dyDescent="0.25">
      <c r="C32" t="s">
        <v>66</v>
      </c>
      <c r="D32" s="22" t="s">
        <v>67</v>
      </c>
      <c r="G32" s="9" t="s">
        <v>59</v>
      </c>
      <c r="H32">
        <v>2018</v>
      </c>
      <c r="I32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x14ac:dyDescent="0.25">
      <c r="C33" t="s">
        <v>66</v>
      </c>
      <c r="D33" s="22" t="s">
        <v>67</v>
      </c>
      <c r="G33" s="9" t="s">
        <v>59</v>
      </c>
      <c r="H33">
        <v>2018</v>
      </c>
      <c r="I3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x14ac:dyDescent="0.25">
      <c r="C34" t="s">
        <v>66</v>
      </c>
      <c r="D34" s="22" t="s">
        <v>67</v>
      </c>
      <c r="G34" s="9" t="s">
        <v>59</v>
      </c>
      <c r="H34">
        <v>2018</v>
      </c>
      <c r="I34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x14ac:dyDescent="0.25">
      <c r="C35" t="s">
        <v>66</v>
      </c>
      <c r="D35" s="22" t="s">
        <v>67</v>
      </c>
      <c r="G35" s="9" t="s">
        <v>59</v>
      </c>
      <c r="H35">
        <v>2018</v>
      </c>
      <c r="I35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x14ac:dyDescent="0.25">
      <c r="C36" t="s">
        <v>66</v>
      </c>
      <c r="D36" s="22" t="s">
        <v>67</v>
      </c>
      <c r="G36" s="9" t="s">
        <v>59</v>
      </c>
      <c r="H36">
        <v>2018</v>
      </c>
      <c r="I36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x14ac:dyDescent="0.25">
      <c r="C37" t="s">
        <v>66</v>
      </c>
      <c r="D37" s="22" t="s">
        <v>67</v>
      </c>
      <c r="G37" s="9" t="s">
        <v>59</v>
      </c>
      <c r="H37">
        <v>2018</v>
      </c>
      <c r="I37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x14ac:dyDescent="0.25">
      <c r="C38" t="s">
        <v>66</v>
      </c>
      <c r="D38" s="22" t="s">
        <v>67</v>
      </c>
      <c r="G38" s="9" t="s">
        <v>59</v>
      </c>
      <c r="H38">
        <v>2018</v>
      </c>
      <c r="I38" s="11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x14ac:dyDescent="0.25">
      <c r="C39" t="s">
        <v>66</v>
      </c>
      <c r="D39" s="8" t="s">
        <v>67</v>
      </c>
      <c r="G39" s="9" t="s">
        <v>59</v>
      </c>
      <c r="H39">
        <v>2018</v>
      </c>
      <c r="I39" t="s">
        <v>157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x14ac:dyDescent="0.25">
      <c r="C40" t="s">
        <v>66</v>
      </c>
      <c r="D40" s="8" t="s">
        <v>67</v>
      </c>
      <c r="G40" s="9" t="s">
        <v>59</v>
      </c>
      <c r="H40">
        <v>2018</v>
      </c>
      <c r="I40" t="s">
        <v>159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x14ac:dyDescent="0.25">
      <c r="C41" t="s">
        <v>66</v>
      </c>
      <c r="D41" s="8" t="s">
        <v>67</v>
      </c>
      <c r="G41" s="9" t="s">
        <v>59</v>
      </c>
      <c r="H41">
        <v>2018</v>
      </c>
      <c r="I41" t="s">
        <v>161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x14ac:dyDescent="0.25">
      <c r="C42" t="s">
        <v>66</v>
      </c>
      <c r="D42" s="8" t="s">
        <v>67</v>
      </c>
      <c r="G42" s="9" t="s">
        <v>59</v>
      </c>
      <c r="H42">
        <v>2018</v>
      </c>
      <c r="I42" t="s">
        <v>163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sheetPr codeName="Sheet2"/>
  <dimension ref="B2:AF57"/>
  <sheetViews>
    <sheetView workbookViewId="0">
      <selection activeCell="Q24" sqref="Q24"/>
    </sheetView>
  </sheetViews>
  <sheetFormatPr defaultColWidth="9.140625" defaultRowHeight="15" x14ac:dyDescent="0.25"/>
  <cols>
    <col min="3" max="3" width="8.42578125" bestFit="1" customWidth="1"/>
    <col min="4" max="4" width="10.7109375" bestFit="1" customWidth="1"/>
    <col min="5" max="5" width="9.5703125" bestFit="1" customWidth="1"/>
    <col min="6" max="6" width="5" bestFit="1" customWidth="1"/>
  </cols>
  <sheetData>
    <row r="2" spans="2:32" x14ac:dyDescent="0.25">
      <c r="B2" t="s">
        <v>75</v>
      </c>
    </row>
    <row r="3" spans="2:32" ht="15.75" thickBot="1" x14ac:dyDescent="0.3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7" t="str">
        <f>Regions!E$3</f>
        <v>IE-CW</v>
      </c>
      <c r="H3" s="7" t="str">
        <f>Regions!F$3</f>
        <v>IE-D</v>
      </c>
      <c r="I3" s="7" t="str">
        <f>Regions!G$3</f>
        <v>IE-KE</v>
      </c>
      <c r="J3" s="7" t="str">
        <f>Regions!H$3</f>
        <v>IE-KK</v>
      </c>
      <c r="K3" s="7" t="str">
        <f>Regions!I$3</f>
        <v>IE-LS</v>
      </c>
      <c r="L3" s="7" t="str">
        <f>Regions!J$3</f>
        <v>IE-LD</v>
      </c>
      <c r="M3" s="7" t="str">
        <f>Regions!K$3</f>
        <v>IE-LH</v>
      </c>
      <c r="N3" s="7" t="str">
        <f>Regions!L$3</f>
        <v>IE-MH</v>
      </c>
      <c r="O3" s="7" t="str">
        <f>Regions!M$3</f>
        <v>IE-OY</v>
      </c>
      <c r="P3" s="7" t="str">
        <f>Regions!N$3</f>
        <v>IE-WH</v>
      </c>
      <c r="Q3" s="7" t="str">
        <f>Regions!O$3</f>
        <v>IE-WX</v>
      </c>
      <c r="R3" s="7" t="str">
        <f>Regions!P$3</f>
        <v>IE-WW</v>
      </c>
      <c r="S3" s="7" t="str">
        <f>Regions!Q$3</f>
        <v>IE-CE</v>
      </c>
      <c r="T3" s="7" t="str">
        <f>Regions!R$3</f>
        <v>IE-CO</v>
      </c>
      <c r="U3" s="7" t="str">
        <f>Regions!S$3</f>
        <v>IE-KY</v>
      </c>
      <c r="V3" s="7" t="str">
        <f>Regions!T$3</f>
        <v>IE-LK</v>
      </c>
      <c r="W3" s="7" t="str">
        <f>Regions!U$3</f>
        <v>IE-TA</v>
      </c>
      <c r="X3" s="7" t="str">
        <f>Regions!V$3</f>
        <v>IE-WD</v>
      </c>
      <c r="Y3" s="7" t="str">
        <f>Regions!W$3</f>
        <v>IE-G</v>
      </c>
      <c r="Z3" s="7" t="str">
        <f>Regions!X$3</f>
        <v>IE-LM</v>
      </c>
      <c r="AA3" s="7" t="str">
        <f>Regions!Y$3</f>
        <v>IE-MO</v>
      </c>
      <c r="AB3" s="7" t="str">
        <f>Regions!Z$3</f>
        <v>IE-RN</v>
      </c>
      <c r="AC3" s="7" t="str">
        <f>Regions!AA$3</f>
        <v>IE-SO</v>
      </c>
      <c r="AD3" s="7" t="str">
        <f>Regions!AB$3</f>
        <v>IE-CN</v>
      </c>
      <c r="AE3" s="7" t="str">
        <f>Regions!AC$3</f>
        <v>IE-DL</v>
      </c>
      <c r="AF3" s="7" t="str">
        <f>Regions!AD$3</f>
        <v>IE-MN</v>
      </c>
    </row>
    <row r="4" spans="2:32" x14ac:dyDescent="0.25">
      <c r="D4" t="s">
        <v>59</v>
      </c>
      <c r="E4" t="str">
        <f>DEMANDS!$E$17</f>
        <v>TRAPS</v>
      </c>
      <c r="F4">
        <v>2019</v>
      </c>
      <c r="G4" s="13">
        <f>HLOOKUP(REG_TRA_DEMANDS!G$3,'BY-Demands'!$J$5:$AK$14,MATCH($E4,'BY-Demands'!$I$5:$I$14,0),FALSE)*HLOOKUP(REG_TRA_DEMANDS!$F4,DEMANDS!$G$2:$CN$25,MATCH($E4,DEMANDS!$E$2:$E$25,0),FALSE)/HLOOKUP(2018,DEMANDS!$G$2:$CN$25,MATCH($E4,DEMANDS!$E$2:$E$25,0),FALSE)</f>
        <v>0.19494949782577736</v>
      </c>
      <c r="H4" s="13">
        <f>HLOOKUP(REG_TRA_DEMANDS!H$3,'BY-Demands'!$J$5:$AK$14,MATCH($E4,'BY-Demands'!$I$5:$I$14,0),FALSE)*HLOOKUP(REG_TRA_DEMANDS!$F4,DEMANDS!$G$2:$CN$25,MATCH($E4,DEMANDS!$E$2:$E$25,0),FALSE)/HLOOKUP(2018,DEMANDS!$G$2:$CN$25,MATCH($E4,DEMANDS!$E$2:$E$25,0),FALSE)</f>
        <v>3.8975026936826151</v>
      </c>
      <c r="I4" s="13">
        <f>HLOOKUP(REG_TRA_DEMANDS!I$3,'BY-Demands'!$J$5:$AK$14,MATCH($E4,'BY-Demands'!$I$5:$I$14,0),FALSE)*HLOOKUP(REG_TRA_DEMANDS!$F4,DEMANDS!$G$2:$CN$25,MATCH($E4,DEMANDS!$E$2:$E$25,0),FALSE)/HLOOKUP(2018,DEMANDS!$G$2:$CN$25,MATCH($E4,DEMANDS!$E$2:$E$25,0),FALSE)</f>
        <v>0.71879726596538862</v>
      </c>
      <c r="J4" s="13">
        <f>HLOOKUP(REG_TRA_DEMANDS!J$3,'BY-Demands'!$J$5:$AK$14,MATCH($E4,'BY-Demands'!$I$5:$I$14,0),FALSE)*HLOOKUP(REG_TRA_DEMANDS!$F4,DEMANDS!$G$2:$CN$25,MATCH($E4,DEMANDS!$E$2:$E$25,0),FALSE)/HLOOKUP(2018,DEMANDS!$G$2:$CN$25,MATCH($E4,DEMANDS!$E$2:$E$25,0),FALSE)</f>
        <v>0.33347553807893826</v>
      </c>
      <c r="K4" s="13">
        <f>HLOOKUP(REG_TRA_DEMANDS!K$3,'BY-Demands'!$J$5:$AK$14,MATCH($E4,'BY-Demands'!$I$5:$I$14,0),FALSE)*HLOOKUP(REG_TRA_DEMANDS!$F4,DEMANDS!$G$2:$CN$25,MATCH($E4,DEMANDS!$E$2:$E$25,0),FALSE)/HLOOKUP(2018,DEMANDS!$G$2:$CN$25,MATCH($E4,DEMANDS!$E$2:$E$25,0),FALSE)</f>
        <v>0.2629119756998361</v>
      </c>
      <c r="L4" s="13">
        <f>HLOOKUP(REG_TRA_DEMANDS!L$3,'BY-Demands'!$J$5:$AK$14,MATCH($E4,'BY-Demands'!$I$5:$I$14,0),FALSE)*HLOOKUP(REG_TRA_DEMANDS!$F4,DEMANDS!$G$2:$CN$25,MATCH($E4,DEMANDS!$E$2:$E$25,0),FALSE)/HLOOKUP(2018,DEMANDS!$G$2:$CN$25,MATCH($E4,DEMANDS!$E$2:$E$25,0),FALSE)</f>
        <v>0.13210430135999357</v>
      </c>
      <c r="M4" s="13">
        <f>HLOOKUP(REG_TRA_DEMANDS!M$3,'BY-Demands'!$J$5:$AK$14,MATCH($E4,'BY-Demands'!$I$5:$I$14,0),FALSE)*HLOOKUP(REG_TRA_DEMANDS!$F4,DEMANDS!$G$2:$CN$25,MATCH($E4,DEMANDS!$E$2:$E$25,0),FALSE)/HLOOKUP(2018,DEMANDS!$G$2:$CN$25,MATCH($E4,DEMANDS!$E$2:$E$25,0),FALSE)</f>
        <v>0.37881071863438415</v>
      </c>
      <c r="N4" s="13">
        <f>HLOOKUP(REG_TRA_DEMANDS!N$3,'BY-Demands'!$J$5:$AK$14,MATCH($E4,'BY-Demands'!$I$5:$I$14,0),FALSE)*HLOOKUP(REG_TRA_DEMANDS!$F4,DEMANDS!$G$2:$CN$25,MATCH($E4,DEMANDS!$E$2:$E$25,0),FALSE)/HLOOKUP(2018,DEMANDS!$G$2:$CN$25,MATCH($E4,DEMANDS!$E$2:$E$25,0),FALSE)</f>
        <v>0.62353214363397302</v>
      </c>
      <c r="O4" s="13">
        <f>HLOOKUP(REG_TRA_DEMANDS!O$3,'BY-Demands'!$J$5:$AK$14,MATCH($E4,'BY-Demands'!$I$5:$I$14,0),FALSE)*HLOOKUP(REG_TRA_DEMANDS!$F4,DEMANDS!$G$2:$CN$25,MATCH($E4,DEMANDS!$E$2:$E$25,0),FALSE)/HLOOKUP(2018,DEMANDS!$G$2:$CN$25,MATCH($E4,DEMANDS!$E$2:$E$25,0),FALSE)</f>
        <v>0.25811291366671996</v>
      </c>
      <c r="P4" s="13">
        <f>HLOOKUP(REG_TRA_DEMANDS!P$3,'BY-Demands'!$J$5:$AK$14,MATCH($E4,'BY-Demands'!$I$5:$I$14,0),FALSE)*HLOOKUP(REG_TRA_DEMANDS!$F4,DEMANDS!$G$2:$CN$25,MATCH($E4,DEMANDS!$E$2:$E$25,0),FALSE)/HLOOKUP(2018,DEMANDS!$G$2:$CN$25,MATCH($E4,DEMANDS!$E$2:$E$25,0),FALSE)</f>
        <v>0.29256819683641966</v>
      </c>
      <c r="Q4" s="13">
        <f>HLOOKUP(REG_TRA_DEMANDS!Q$3,'BY-Demands'!$J$5:$AK$14,MATCH($E4,'BY-Demands'!$I$5:$I$14,0),FALSE)*HLOOKUP(REG_TRA_DEMANDS!$F4,DEMANDS!$G$2:$CN$25,MATCH($E4,DEMANDS!$E$2:$E$25,0),FALSE)/HLOOKUP(2018,DEMANDS!$G$2:$CN$25,MATCH($E4,DEMANDS!$E$2:$E$25,0),FALSE)</f>
        <v>0.50919673828166878</v>
      </c>
      <c r="R4" s="13">
        <f>HLOOKUP(REG_TRA_DEMANDS!R$3,'BY-Demands'!$J$5:$AK$14,MATCH($E4,'BY-Demands'!$I$5:$I$14,0),FALSE)*HLOOKUP(REG_TRA_DEMANDS!$F4,DEMANDS!$G$2:$CN$25,MATCH($E4,DEMANDS!$E$2:$E$25,0),FALSE)/HLOOKUP(2018,DEMANDS!$G$2:$CN$25,MATCH($E4,DEMANDS!$E$2:$E$25,0),FALSE)</f>
        <v>0.45041133164401598</v>
      </c>
      <c r="S4" s="13">
        <f>HLOOKUP(REG_TRA_DEMANDS!S$3,'BY-Demands'!$J$5:$AK$14,MATCH($E4,'BY-Demands'!$I$5:$I$14,0),FALSE)*HLOOKUP(REG_TRA_DEMANDS!$F4,DEMANDS!$G$2:$CN$25,MATCH($E4,DEMANDS!$E$2:$E$25,0),FALSE)/HLOOKUP(2018,DEMANDS!$G$2:$CN$25,MATCH($E4,DEMANDS!$E$2:$E$25,0),FALSE)</f>
        <v>0.39641700387724033</v>
      </c>
      <c r="T4" s="13">
        <f>HLOOKUP(REG_TRA_DEMANDS!T$3,'BY-Demands'!$J$5:$AK$14,MATCH($E4,'BY-Demands'!$I$5:$I$14,0),FALSE)*HLOOKUP(REG_TRA_DEMANDS!$F4,DEMANDS!$G$2:$CN$25,MATCH($E4,DEMANDS!$E$2:$E$25,0),FALSE)/HLOOKUP(2018,DEMANDS!$G$2:$CN$25,MATCH($E4,DEMANDS!$E$2:$E$25,0),FALSE)</f>
        <v>1.6763947608716003</v>
      </c>
      <c r="U4" s="13">
        <f>HLOOKUP(REG_TRA_DEMANDS!U$3,'BY-Demands'!$J$5:$AK$14,MATCH($E4,'BY-Demands'!$I$5:$I$14,0),FALSE)*HLOOKUP(REG_TRA_DEMANDS!$F4,DEMANDS!$G$2:$CN$25,MATCH($E4,DEMANDS!$E$2:$E$25,0),FALSE)/HLOOKUP(2018,DEMANDS!$G$2:$CN$25,MATCH($E4,DEMANDS!$E$2:$E$25,0),FALSE)</f>
        <v>0.51327284556254194</v>
      </c>
      <c r="V4" s="13">
        <f>HLOOKUP(REG_TRA_DEMANDS!V$3,'BY-Demands'!$J$5:$AK$14,MATCH($E4,'BY-Demands'!$I$5:$I$14,0),FALSE)*HLOOKUP(REG_TRA_DEMANDS!$F4,DEMANDS!$G$2:$CN$25,MATCH($E4,DEMANDS!$E$2:$E$25,0),FALSE)/HLOOKUP(2018,DEMANDS!$G$2:$CN$25,MATCH($E4,DEMANDS!$E$2:$E$25,0),FALSE)</f>
        <v>0.61203628664178844</v>
      </c>
      <c r="W4" s="13">
        <f>HLOOKUP(REG_TRA_DEMANDS!W$3,'BY-Demands'!$J$5:$AK$14,MATCH($E4,'BY-Demands'!$I$5:$I$14,0),FALSE)*HLOOKUP(REG_TRA_DEMANDS!$F4,DEMANDS!$G$2:$CN$25,MATCH($E4,DEMANDS!$E$2:$E$25,0),FALSE)/HLOOKUP(2018,DEMANDS!$G$2:$CN$25,MATCH($E4,DEMANDS!$E$2:$E$25,0),FALSE)</f>
        <v>0.55797519895916559</v>
      </c>
      <c r="X4" s="13">
        <f>HLOOKUP(REG_TRA_DEMANDS!X$3,'BY-Demands'!$J$5:$AK$14,MATCH($E4,'BY-Demands'!$I$5:$I$14,0),FALSE)*HLOOKUP(REG_TRA_DEMANDS!$F4,DEMANDS!$G$2:$CN$25,MATCH($E4,DEMANDS!$E$2:$E$25,0),FALSE)/HLOOKUP(2018,DEMANDS!$G$2:$CN$25,MATCH($E4,DEMANDS!$E$2:$E$25,0),FALSE)</f>
        <v>0.37051345400022451</v>
      </c>
      <c r="Y4" s="13">
        <f>HLOOKUP(REG_TRA_DEMANDS!Y$3,'BY-Demands'!$J$5:$AK$14,MATCH($E4,'BY-Demands'!$I$5:$I$14,0),FALSE)*HLOOKUP(REG_TRA_DEMANDS!$F4,DEMANDS!$G$2:$CN$25,MATCH($E4,DEMANDS!$E$2:$E$25,0),FALSE)/HLOOKUP(2018,DEMANDS!$G$2:$CN$25,MATCH($E4,DEMANDS!$E$2:$E$25,0),FALSE)</f>
        <v>0.82812242154746152</v>
      </c>
      <c r="Z4" s="13">
        <f>HLOOKUP(REG_TRA_DEMANDS!Z$3,'BY-Demands'!$J$5:$AK$14,MATCH($E4,'BY-Demands'!$I$5:$I$14,0),FALSE)*HLOOKUP(REG_TRA_DEMANDS!$F4,DEMANDS!$G$2:$CN$25,MATCH($E4,DEMANDS!$E$2:$E$25,0),FALSE)/HLOOKUP(2018,DEMANDS!$G$2:$CN$25,MATCH($E4,DEMANDS!$E$2:$E$25,0),FALSE)</f>
        <v>0.10628326817910465</v>
      </c>
      <c r="AA4" s="13">
        <f>HLOOKUP(REG_TRA_DEMANDS!AA$3,'BY-Demands'!$J$5:$AK$14,MATCH($E4,'BY-Demands'!$I$5:$I$14,0),FALSE)*HLOOKUP(REG_TRA_DEMANDS!$F4,DEMANDS!$G$2:$CN$25,MATCH($E4,DEMANDS!$E$2:$E$25,0),FALSE)/HLOOKUP(2018,DEMANDS!$G$2:$CN$25,MATCH($E4,DEMANDS!$E$2:$E$25,0),FALSE)</f>
        <v>0.44349982050028319</v>
      </c>
      <c r="AB4" s="13">
        <f>HLOOKUP(REG_TRA_DEMANDS!AB$3,'BY-Demands'!$J$5:$AK$14,MATCH($E4,'BY-Demands'!$I$5:$I$14,0),FALSE)*HLOOKUP(REG_TRA_DEMANDS!$F4,DEMANDS!$G$2:$CN$25,MATCH($E4,DEMANDS!$E$2:$E$25,0),FALSE)/HLOOKUP(2018,DEMANDS!$G$2:$CN$25,MATCH($E4,DEMANDS!$E$2:$E$25,0),FALSE)</f>
        <v>0.23199920298175605</v>
      </c>
      <c r="AC4" s="13">
        <f>HLOOKUP(REG_TRA_DEMANDS!AC$3,'BY-Demands'!$J$5:$AK$14,MATCH($E4,'BY-Demands'!$I$5:$I$14,0),FALSE)*HLOOKUP(REG_TRA_DEMANDS!$F4,DEMANDS!$G$2:$CN$25,MATCH($E4,DEMANDS!$E$2:$E$25,0),FALSE)/HLOOKUP(2018,DEMANDS!$G$2:$CN$25,MATCH($E4,DEMANDS!$E$2:$E$25,0),FALSE)</f>
        <v>0.20454179048719831</v>
      </c>
      <c r="AD4" s="13">
        <f>HLOOKUP(REG_TRA_DEMANDS!AD$3,'BY-Demands'!$J$5:$AK$14,MATCH($E4,'BY-Demands'!$I$5:$I$14,0),FALSE)*HLOOKUP(REG_TRA_DEMANDS!$F4,DEMANDS!$G$2:$CN$25,MATCH($E4,DEMANDS!$E$2:$E$25,0),FALSE)/HLOOKUP(2018,DEMANDS!$G$2:$CN$25,MATCH($E4,DEMANDS!$E$2:$E$25,0),FALSE)</f>
        <v>0.22814579239883884</v>
      </c>
      <c r="AE4" s="13">
        <f>HLOOKUP(REG_TRA_DEMANDS!AE$3,'BY-Demands'!$J$5:$AK$14,MATCH($E4,'BY-Demands'!$I$5:$I$14,0),FALSE)*HLOOKUP(REG_TRA_DEMANDS!$F4,DEMANDS!$G$2:$CN$25,MATCH($E4,DEMANDS!$E$2:$E$25,0),FALSE)/HLOOKUP(2018,DEMANDS!$G$2:$CN$25,MATCH($E4,DEMANDS!$E$2:$E$25,0),FALSE)</f>
        <v>0.44256348247820942</v>
      </c>
      <c r="AF4" s="13">
        <f>HLOOKUP(REG_TRA_DEMANDS!AF$3,'BY-Demands'!$J$5:$AK$14,MATCH($E4,'BY-Demands'!$I$5:$I$14,0),FALSE)*HLOOKUP(REG_TRA_DEMANDS!$F4,DEMANDS!$G$2:$CN$25,MATCH($E4,DEMANDS!$E$2:$E$25,0),FALSE)/HLOOKUP(2018,DEMANDS!$G$2:$CN$25,MATCH($E4,DEMANDS!$E$2:$E$25,0),FALSE)</f>
        <v>0.2122596962048626</v>
      </c>
    </row>
    <row r="5" spans="2:32" x14ac:dyDescent="0.25">
      <c r="D5" t="s">
        <v>59</v>
      </c>
      <c r="E5" t="str">
        <f>DEMANDS!$E$17</f>
        <v>TRAPS</v>
      </c>
      <c r="F5">
        <v>2020</v>
      </c>
      <c r="G5" s="13">
        <f>HLOOKUP(REG_TRA_DEMANDS!G$3,'BY-Demands'!$J$5:$AK$14,MATCH($E5,'BY-Demands'!$I$5:$I$14,0),FALSE)*HLOOKUP(REG_TRA_DEMANDS!$F5,DEMANDS!$G$2:$CN$25,MATCH($E5,DEMANDS!$E$2:$E$25,0),FALSE)/HLOOKUP(2018,DEMANDS!$G$2:$CN$25,MATCH($E5,DEMANDS!$E$2:$E$25,0),FALSE)</f>
        <v>0.14102260336618419</v>
      </c>
      <c r="H5" s="13">
        <f>HLOOKUP(REG_TRA_DEMANDS!H$3,'BY-Demands'!$J$5:$AK$14,MATCH($E5,'BY-Demands'!$I$5:$I$14,0),FALSE)*HLOOKUP(REG_TRA_DEMANDS!$F5,DEMANDS!$G$2:$CN$25,MATCH($E5,DEMANDS!$E$2:$E$25,0),FALSE)/HLOOKUP(2018,DEMANDS!$G$2:$CN$25,MATCH($E5,DEMANDS!$E$2:$E$25,0),FALSE)</f>
        <v>2.8193762108637852</v>
      </c>
      <c r="I5" s="13">
        <f>HLOOKUP(REG_TRA_DEMANDS!I$3,'BY-Demands'!$J$5:$AK$14,MATCH($E5,'BY-Demands'!$I$5:$I$14,0),FALSE)*HLOOKUP(REG_TRA_DEMANDS!$F5,DEMANDS!$G$2:$CN$25,MATCH($E5,DEMANDS!$E$2:$E$25,0),FALSE)/HLOOKUP(2018,DEMANDS!$G$2:$CN$25,MATCH($E5,DEMANDS!$E$2:$E$25,0),FALSE)</f>
        <v>0.51996369762144268</v>
      </c>
      <c r="J5" s="13">
        <f>HLOOKUP(REG_TRA_DEMANDS!J$3,'BY-Demands'!$J$5:$AK$14,MATCH($E5,'BY-Demands'!$I$5:$I$14,0),FALSE)*HLOOKUP(REG_TRA_DEMANDS!$F5,DEMANDS!$G$2:$CN$25,MATCH($E5,DEMANDS!$E$2:$E$25,0),FALSE)/HLOOKUP(2018,DEMANDS!$G$2:$CN$25,MATCH($E5,DEMANDS!$E$2:$E$25,0),FALSE)</f>
        <v>0.2412295956815371</v>
      </c>
      <c r="K5" s="13">
        <f>HLOOKUP(REG_TRA_DEMANDS!K$3,'BY-Demands'!$J$5:$AK$14,MATCH($E5,'BY-Demands'!$I$5:$I$14,0),FALSE)*HLOOKUP(REG_TRA_DEMANDS!$F5,DEMANDS!$G$2:$CN$25,MATCH($E5,DEMANDS!$E$2:$E$25,0),FALSE)/HLOOKUP(2018,DEMANDS!$G$2:$CN$25,MATCH($E5,DEMANDS!$E$2:$E$25,0),FALSE)</f>
        <v>0.19018531303154435</v>
      </c>
      <c r="L5" s="13">
        <f>HLOOKUP(REG_TRA_DEMANDS!L$3,'BY-Demands'!$J$5:$AK$14,MATCH($E5,'BY-Demands'!$I$5:$I$14,0),FALSE)*HLOOKUP(REG_TRA_DEMANDS!$F5,DEMANDS!$G$2:$CN$25,MATCH($E5,DEMANDS!$E$2:$E$25,0),FALSE)/HLOOKUP(2018,DEMANDS!$G$2:$CN$25,MATCH($E5,DEMANDS!$E$2:$E$25,0),FALSE)</f>
        <v>9.5561633661176384E-2</v>
      </c>
      <c r="M5" s="13">
        <f>HLOOKUP(REG_TRA_DEMANDS!M$3,'BY-Demands'!$J$5:$AK$14,MATCH($E5,'BY-Demands'!$I$5:$I$14,0),FALSE)*HLOOKUP(REG_TRA_DEMANDS!$F5,DEMANDS!$G$2:$CN$25,MATCH($E5,DEMANDS!$E$2:$E$25,0),FALSE)/HLOOKUP(2018,DEMANDS!$G$2:$CN$25,MATCH($E5,DEMANDS!$E$2:$E$25,0),FALSE)</f>
        <v>0.27402416687719383</v>
      </c>
      <c r="N5" s="13">
        <f>HLOOKUP(REG_TRA_DEMANDS!N$3,'BY-Demands'!$J$5:$AK$14,MATCH($E5,'BY-Demands'!$I$5:$I$14,0),FALSE)*HLOOKUP(REG_TRA_DEMANDS!$F5,DEMANDS!$G$2:$CN$25,MATCH($E5,DEMANDS!$E$2:$E$25,0),FALSE)/HLOOKUP(2018,DEMANDS!$G$2:$CN$25,MATCH($E5,DEMANDS!$E$2:$E$25,0),FALSE)</f>
        <v>0.45105079601868803</v>
      </c>
      <c r="O5" s="13">
        <f>HLOOKUP(REG_TRA_DEMANDS!O$3,'BY-Demands'!$J$5:$AK$14,MATCH($E5,'BY-Demands'!$I$5:$I$14,0),FALSE)*HLOOKUP(REG_TRA_DEMANDS!$F5,DEMANDS!$G$2:$CN$25,MATCH($E5,DEMANDS!$E$2:$E$25,0),FALSE)/HLOOKUP(2018,DEMANDS!$G$2:$CN$25,MATCH($E5,DEMANDS!$E$2:$E$25,0),FALSE)</f>
        <v>0.18671376666095213</v>
      </c>
      <c r="P5" s="13">
        <f>HLOOKUP(REG_TRA_DEMANDS!P$3,'BY-Demands'!$J$5:$AK$14,MATCH($E5,'BY-Demands'!$I$5:$I$14,0),FALSE)*HLOOKUP(REG_TRA_DEMANDS!$F5,DEMANDS!$G$2:$CN$25,MATCH($E5,DEMANDS!$E$2:$E$25,0),FALSE)/HLOOKUP(2018,DEMANDS!$G$2:$CN$25,MATCH($E5,DEMANDS!$E$2:$E$25,0),FALSE)</f>
        <v>0.21163803569729758</v>
      </c>
      <c r="Q5" s="13">
        <f>HLOOKUP(REG_TRA_DEMANDS!Q$3,'BY-Demands'!$J$5:$AK$14,MATCH($E5,'BY-Demands'!$I$5:$I$14,0),FALSE)*HLOOKUP(REG_TRA_DEMANDS!$F5,DEMANDS!$G$2:$CN$25,MATCH($E5,DEMANDS!$E$2:$E$25,0),FALSE)/HLOOKUP(2018,DEMANDS!$G$2:$CN$25,MATCH($E5,DEMANDS!$E$2:$E$25,0),FALSE)</f>
        <v>0.36834282959899767</v>
      </c>
      <c r="R5" s="13">
        <f>HLOOKUP(REG_TRA_DEMANDS!R$3,'BY-Demands'!$J$5:$AK$14,MATCH($E5,'BY-Demands'!$I$5:$I$14,0),FALSE)*HLOOKUP(REG_TRA_DEMANDS!$F5,DEMANDS!$G$2:$CN$25,MATCH($E5,DEMANDS!$E$2:$E$25,0),FALSE)/HLOOKUP(2018,DEMANDS!$G$2:$CN$25,MATCH($E5,DEMANDS!$E$2:$E$25,0),FALSE)</f>
        <v>0.32581863140183054</v>
      </c>
      <c r="S5" s="13">
        <f>HLOOKUP(REG_TRA_DEMANDS!S$3,'BY-Demands'!$J$5:$AK$14,MATCH($E5,'BY-Demands'!$I$5:$I$14,0),FALSE)*HLOOKUP(REG_TRA_DEMANDS!$F5,DEMANDS!$G$2:$CN$25,MATCH($E5,DEMANDS!$E$2:$E$25,0),FALSE)/HLOOKUP(2018,DEMANDS!$G$2:$CN$25,MATCH($E5,DEMANDS!$E$2:$E$25,0),FALSE)</f>
        <v>0.28676020471389613</v>
      </c>
      <c r="T5" s="13">
        <f>HLOOKUP(REG_TRA_DEMANDS!T$3,'BY-Demands'!$J$5:$AK$14,MATCH($E5,'BY-Demands'!$I$5:$I$14,0),FALSE)*HLOOKUP(REG_TRA_DEMANDS!$F5,DEMANDS!$G$2:$CN$25,MATCH($E5,DEMANDS!$E$2:$E$25,0),FALSE)/HLOOKUP(2018,DEMANDS!$G$2:$CN$25,MATCH($E5,DEMANDS!$E$2:$E$25,0),FALSE)</f>
        <v>1.2126707484972317</v>
      </c>
      <c r="U5" s="13">
        <f>HLOOKUP(REG_TRA_DEMANDS!U$3,'BY-Demands'!$J$5:$AK$14,MATCH($E5,'BY-Demands'!$I$5:$I$14,0),FALSE)*HLOOKUP(REG_TRA_DEMANDS!$F5,DEMANDS!$G$2:$CN$25,MATCH($E5,DEMANDS!$E$2:$E$25,0),FALSE)/HLOOKUP(2018,DEMANDS!$G$2:$CN$25,MATCH($E5,DEMANDS!$E$2:$E$25,0),FALSE)</f>
        <v>0.37129140482878509</v>
      </c>
      <c r="V5" s="13">
        <f>HLOOKUP(REG_TRA_DEMANDS!V$3,'BY-Demands'!$J$5:$AK$14,MATCH($E5,'BY-Demands'!$I$5:$I$14,0),FALSE)*HLOOKUP(REG_TRA_DEMANDS!$F5,DEMANDS!$G$2:$CN$25,MATCH($E5,DEMANDS!$E$2:$E$25,0),FALSE)/HLOOKUP(2018,DEMANDS!$G$2:$CN$25,MATCH($E5,DEMANDS!$E$2:$E$25,0),FALSE)</f>
        <v>0.44273492088669852</v>
      </c>
      <c r="W5" s="13">
        <f>HLOOKUP(REG_TRA_DEMANDS!W$3,'BY-Demands'!$J$5:$AK$14,MATCH($E5,'BY-Demands'!$I$5:$I$14,0),FALSE)*HLOOKUP(REG_TRA_DEMANDS!$F5,DEMANDS!$G$2:$CN$25,MATCH($E5,DEMANDS!$E$2:$E$25,0),FALSE)/HLOOKUP(2018,DEMANDS!$G$2:$CN$25,MATCH($E5,DEMANDS!$E$2:$E$25,0),FALSE)</f>
        <v>0.40362820139863753</v>
      </c>
      <c r="X5" s="13">
        <f>HLOOKUP(REG_TRA_DEMANDS!X$3,'BY-Demands'!$J$5:$AK$14,MATCH($E5,'BY-Demands'!$I$5:$I$14,0),FALSE)*HLOOKUP(REG_TRA_DEMANDS!$F5,DEMANDS!$G$2:$CN$25,MATCH($E5,DEMANDS!$E$2:$E$25,0),FALSE)/HLOOKUP(2018,DEMANDS!$G$2:$CN$25,MATCH($E5,DEMANDS!$E$2:$E$25,0),FALSE)</f>
        <v>0.26802209006972721</v>
      </c>
      <c r="Y5" s="13">
        <f>HLOOKUP(REG_TRA_DEMANDS!Y$3,'BY-Demands'!$J$5:$AK$14,MATCH($E5,'BY-Demands'!$I$5:$I$14,0),FALSE)*HLOOKUP(REG_TRA_DEMANDS!$F5,DEMANDS!$G$2:$CN$25,MATCH($E5,DEMANDS!$E$2:$E$25,0),FALSE)/HLOOKUP(2018,DEMANDS!$G$2:$CN$25,MATCH($E5,DEMANDS!$E$2:$E$25,0),FALSE)</f>
        <v>0.59904734864666986</v>
      </c>
      <c r="Z5" s="13">
        <f>HLOOKUP(REG_TRA_DEMANDS!Z$3,'BY-Demands'!$J$5:$AK$14,MATCH($E5,'BY-Demands'!$I$5:$I$14,0),FALSE)*HLOOKUP(REG_TRA_DEMANDS!$F5,DEMANDS!$G$2:$CN$25,MATCH($E5,DEMANDS!$E$2:$E$25,0),FALSE)/HLOOKUP(2018,DEMANDS!$G$2:$CN$25,MATCH($E5,DEMANDS!$E$2:$E$25,0),FALSE)</f>
        <v>7.6883209959732524E-2</v>
      </c>
      <c r="AA5" s="13">
        <f>HLOOKUP(REG_TRA_DEMANDS!AA$3,'BY-Demands'!$J$5:$AK$14,MATCH($E5,'BY-Demands'!$I$5:$I$14,0),FALSE)*HLOOKUP(REG_TRA_DEMANDS!$F5,DEMANDS!$G$2:$CN$25,MATCH($E5,DEMANDS!$E$2:$E$25,0),FALSE)/HLOOKUP(2018,DEMANDS!$G$2:$CN$25,MATCH($E5,DEMANDS!$E$2:$E$25,0),FALSE)</f>
        <v>0.32081898120752922</v>
      </c>
      <c r="AB5" s="13">
        <f>HLOOKUP(REG_TRA_DEMANDS!AB$3,'BY-Demands'!$J$5:$AK$14,MATCH($E5,'BY-Demands'!$I$5:$I$14,0),FALSE)*HLOOKUP(REG_TRA_DEMANDS!$F5,DEMANDS!$G$2:$CN$25,MATCH($E5,DEMANDS!$E$2:$E$25,0),FALSE)/HLOOKUP(2018,DEMANDS!$G$2:$CN$25,MATCH($E5,DEMANDS!$E$2:$E$25,0),FALSE)</f>
        <v>0.1678236258531208</v>
      </c>
      <c r="AC5" s="13">
        <f>HLOOKUP(REG_TRA_DEMANDS!AC$3,'BY-Demands'!$J$5:$AK$14,MATCH($E5,'BY-Demands'!$I$5:$I$14,0),FALSE)*HLOOKUP(REG_TRA_DEMANDS!$F5,DEMANDS!$G$2:$CN$25,MATCH($E5,DEMANDS!$E$2:$E$25,0),FALSE)/HLOOKUP(2018,DEMANDS!$G$2:$CN$25,MATCH($E5,DEMANDS!$E$2:$E$25,0),FALSE)</f>
        <v>0.14796147778469043</v>
      </c>
      <c r="AD5" s="13">
        <f>HLOOKUP(REG_TRA_DEMANDS!AD$3,'BY-Demands'!$J$5:$AK$14,MATCH($E5,'BY-Demands'!$I$5:$I$14,0),FALSE)*HLOOKUP(REG_TRA_DEMANDS!$F5,DEMANDS!$G$2:$CN$25,MATCH($E5,DEMANDS!$E$2:$E$25,0),FALSE)/HLOOKUP(2018,DEMANDS!$G$2:$CN$25,MATCH($E5,DEMANDS!$E$2:$E$25,0),FALSE)</f>
        <v>0.16503614500140071</v>
      </c>
      <c r="AE5" s="13">
        <f>HLOOKUP(REG_TRA_DEMANDS!AE$3,'BY-Demands'!$J$5:$AK$14,MATCH($E5,'BY-Demands'!$I$5:$I$14,0),FALSE)*HLOOKUP(REG_TRA_DEMANDS!$F5,DEMANDS!$G$2:$CN$25,MATCH($E5,DEMANDS!$E$2:$E$25,0),FALSE)/HLOOKUP(2018,DEMANDS!$G$2:$CN$25,MATCH($E5,DEMANDS!$E$2:$E$25,0),FALSE)</f>
        <v>0.32014165283799628</v>
      </c>
      <c r="AF5" s="13">
        <f>HLOOKUP(REG_TRA_DEMANDS!AF$3,'BY-Demands'!$J$5:$AK$14,MATCH($E5,'BY-Demands'!$I$5:$I$14,0),FALSE)*HLOOKUP(REG_TRA_DEMANDS!$F5,DEMANDS!$G$2:$CN$25,MATCH($E5,DEMANDS!$E$2:$E$25,0),FALSE)/HLOOKUP(2018,DEMANDS!$G$2:$CN$25,MATCH($E5,DEMANDS!$E$2:$E$25,0),FALSE)</f>
        <v>0.15354445783325901</v>
      </c>
    </row>
    <row r="6" spans="2:32" x14ac:dyDescent="0.25">
      <c r="D6" t="s">
        <v>59</v>
      </c>
      <c r="E6" t="str">
        <f>DEMANDS!$E$17</f>
        <v>TRAPS</v>
      </c>
      <c r="F6">
        <v>2021</v>
      </c>
      <c r="G6" s="13">
        <f>HLOOKUP(REG_TRA_DEMANDS!G$3,'BY-Demands'!$J$5:$AK$14,MATCH($E6,'BY-Demands'!$I$5:$I$14,0),FALSE)*HLOOKUP(REG_TRA_DEMANDS!$F6,DEMANDS!$G$2:$CN$25,MATCH($E6,DEMANDS!$E$2:$E$25,0),FALSE)/HLOOKUP(2018,DEMANDS!$G$2:$CN$25,MATCH($E6,DEMANDS!$E$2:$E$25,0),FALSE)</f>
        <v>0.17791021665128046</v>
      </c>
      <c r="H6" s="13">
        <f>HLOOKUP(REG_TRA_DEMANDS!H$3,'BY-Demands'!$J$5:$AK$14,MATCH($E6,'BY-Demands'!$I$5:$I$14,0),FALSE)*HLOOKUP(REG_TRA_DEMANDS!$F6,DEMANDS!$G$2:$CN$25,MATCH($E6,DEMANDS!$E$2:$E$25,0),FALSE)/HLOOKUP(2018,DEMANDS!$G$2:$CN$25,MATCH($E6,DEMANDS!$E$2:$E$25,0),FALSE)</f>
        <v>3.5568470622668977</v>
      </c>
      <c r="I6" s="13">
        <f>HLOOKUP(REG_TRA_DEMANDS!I$3,'BY-Demands'!$J$5:$AK$14,MATCH($E6,'BY-Demands'!$I$5:$I$14,0),FALSE)*HLOOKUP(REG_TRA_DEMANDS!$F6,DEMANDS!$G$2:$CN$25,MATCH($E6,DEMANDS!$E$2:$E$25,0),FALSE)/HLOOKUP(2018,DEMANDS!$G$2:$CN$25,MATCH($E6,DEMANDS!$E$2:$E$25,0),FALSE)</f>
        <v>0.65597182215127059</v>
      </c>
      <c r="J6" s="13">
        <f>HLOOKUP(REG_TRA_DEMANDS!J$3,'BY-Demands'!$J$5:$AK$14,MATCH($E6,'BY-Demands'!$I$5:$I$14,0),FALSE)*HLOOKUP(REG_TRA_DEMANDS!$F6,DEMANDS!$G$2:$CN$25,MATCH($E6,DEMANDS!$E$2:$E$25,0),FALSE)/HLOOKUP(2018,DEMANDS!$G$2:$CN$25,MATCH($E6,DEMANDS!$E$2:$E$25,0),FALSE)</f>
        <v>0.30432858709155108</v>
      </c>
      <c r="K6" s="13">
        <f>HLOOKUP(REG_TRA_DEMANDS!K$3,'BY-Demands'!$J$5:$AK$14,MATCH($E6,'BY-Demands'!$I$5:$I$14,0),FALSE)*HLOOKUP(REG_TRA_DEMANDS!$F6,DEMANDS!$G$2:$CN$25,MATCH($E6,DEMANDS!$E$2:$E$25,0),FALSE)/HLOOKUP(2018,DEMANDS!$G$2:$CN$25,MATCH($E6,DEMANDS!$E$2:$E$25,0),FALSE)</f>
        <v>0.23993253164866168</v>
      </c>
      <c r="L6" s="13">
        <f>HLOOKUP(REG_TRA_DEMANDS!L$3,'BY-Demands'!$J$5:$AK$14,MATCH($E6,'BY-Demands'!$I$5:$I$14,0),FALSE)*HLOOKUP(REG_TRA_DEMANDS!$F6,DEMANDS!$G$2:$CN$25,MATCH($E6,DEMANDS!$E$2:$E$25,0),FALSE)/HLOOKUP(2018,DEMANDS!$G$2:$CN$25,MATCH($E6,DEMANDS!$E$2:$E$25,0),FALSE)</f>
        <v>0.12055791442215673</v>
      </c>
      <c r="M6" s="13">
        <f>HLOOKUP(REG_TRA_DEMANDS!M$3,'BY-Demands'!$J$5:$AK$14,MATCH($E6,'BY-Demands'!$I$5:$I$14,0),FALSE)*HLOOKUP(REG_TRA_DEMANDS!$F6,DEMANDS!$G$2:$CN$25,MATCH($E6,DEMANDS!$E$2:$E$25,0),FALSE)/HLOOKUP(2018,DEMANDS!$G$2:$CN$25,MATCH($E6,DEMANDS!$E$2:$E$25,0),FALSE)</f>
        <v>0.34570131123035525</v>
      </c>
      <c r="N6" s="13">
        <f>HLOOKUP(REG_TRA_DEMANDS!N$3,'BY-Demands'!$J$5:$AK$14,MATCH($E6,'BY-Demands'!$I$5:$I$14,0),FALSE)*HLOOKUP(REG_TRA_DEMANDS!$F6,DEMANDS!$G$2:$CN$25,MATCH($E6,DEMANDS!$E$2:$E$25,0),FALSE)/HLOOKUP(2018,DEMANDS!$G$2:$CN$25,MATCH($E6,DEMANDS!$E$2:$E$25,0),FALSE)</f>
        <v>0.56903321116577554</v>
      </c>
      <c r="O6" s="13">
        <f>HLOOKUP(REG_TRA_DEMANDS!O$3,'BY-Demands'!$J$5:$AK$14,MATCH($E6,'BY-Demands'!$I$5:$I$14,0),FALSE)*HLOOKUP(REG_TRA_DEMANDS!$F6,DEMANDS!$G$2:$CN$25,MATCH($E6,DEMANDS!$E$2:$E$25,0),FALSE)/HLOOKUP(2018,DEMANDS!$G$2:$CN$25,MATCH($E6,DEMANDS!$E$2:$E$25,0),FALSE)</f>
        <v>0.2355529247476085</v>
      </c>
      <c r="P6" s="13">
        <f>HLOOKUP(REG_TRA_DEMANDS!P$3,'BY-Demands'!$J$5:$AK$14,MATCH($E6,'BY-Demands'!$I$5:$I$14,0),FALSE)*HLOOKUP(REG_TRA_DEMANDS!$F6,DEMANDS!$G$2:$CN$25,MATCH($E6,DEMANDS!$E$2:$E$25,0),FALSE)/HLOOKUP(2018,DEMANDS!$G$2:$CN$25,MATCH($E6,DEMANDS!$E$2:$E$25,0),FALSE)</f>
        <v>0.26699669332289716</v>
      </c>
      <c r="Q6" s="13">
        <f>HLOOKUP(REG_TRA_DEMANDS!Q$3,'BY-Demands'!$J$5:$AK$14,MATCH($E6,'BY-Demands'!$I$5:$I$14,0),FALSE)*HLOOKUP(REG_TRA_DEMANDS!$F6,DEMANDS!$G$2:$CN$25,MATCH($E6,DEMANDS!$E$2:$E$25,0),FALSE)/HLOOKUP(2018,DEMANDS!$G$2:$CN$25,MATCH($E6,DEMANDS!$E$2:$E$25,0),FALSE)</f>
        <v>0.46469112788778127</v>
      </c>
      <c r="R6" s="13">
        <f>HLOOKUP(REG_TRA_DEMANDS!R$3,'BY-Demands'!$J$5:$AK$14,MATCH($E6,'BY-Demands'!$I$5:$I$14,0),FALSE)*HLOOKUP(REG_TRA_DEMANDS!$F6,DEMANDS!$G$2:$CN$25,MATCH($E6,DEMANDS!$E$2:$E$25,0),FALSE)/HLOOKUP(2018,DEMANDS!$G$2:$CN$25,MATCH($E6,DEMANDS!$E$2:$E$25,0),FALSE)</f>
        <v>0.41104377538121051</v>
      </c>
      <c r="S6" s="13">
        <f>HLOOKUP(REG_TRA_DEMANDS!S$3,'BY-Demands'!$J$5:$AK$14,MATCH($E6,'BY-Demands'!$I$5:$I$14,0),FALSE)*HLOOKUP(REG_TRA_DEMANDS!$F6,DEMANDS!$G$2:$CN$25,MATCH($E6,DEMANDS!$E$2:$E$25,0),FALSE)/HLOOKUP(2018,DEMANDS!$G$2:$CN$25,MATCH($E6,DEMANDS!$E$2:$E$25,0),FALSE)</f>
        <v>0.36176874437029644</v>
      </c>
      <c r="T6" s="13">
        <f>HLOOKUP(REG_TRA_DEMANDS!T$3,'BY-Demands'!$J$5:$AK$14,MATCH($E6,'BY-Demands'!$I$5:$I$14,0),FALSE)*HLOOKUP(REG_TRA_DEMANDS!$F6,DEMANDS!$G$2:$CN$25,MATCH($E6,DEMANDS!$E$2:$E$25,0),FALSE)/HLOOKUP(2018,DEMANDS!$G$2:$CN$25,MATCH($E6,DEMANDS!$E$2:$E$25,0),FALSE)</f>
        <v>1.5298718818259087</v>
      </c>
      <c r="U6" s="13">
        <f>HLOOKUP(REG_TRA_DEMANDS!U$3,'BY-Demands'!$J$5:$AK$14,MATCH($E6,'BY-Demands'!$I$5:$I$14,0),FALSE)*HLOOKUP(REG_TRA_DEMANDS!$F6,DEMANDS!$G$2:$CN$25,MATCH($E6,DEMANDS!$E$2:$E$25,0),FALSE)/HLOOKUP(2018,DEMANDS!$G$2:$CN$25,MATCH($E6,DEMANDS!$E$2:$E$25,0),FALSE)</f>
        <v>0.46841096885952921</v>
      </c>
      <c r="V6" s="13">
        <f>HLOOKUP(REG_TRA_DEMANDS!V$3,'BY-Demands'!$J$5:$AK$14,MATCH($E6,'BY-Demands'!$I$5:$I$14,0),FALSE)*HLOOKUP(REG_TRA_DEMANDS!$F6,DEMANDS!$G$2:$CN$25,MATCH($E6,DEMANDS!$E$2:$E$25,0),FALSE)/HLOOKUP(2018,DEMANDS!$G$2:$CN$25,MATCH($E6,DEMANDS!$E$2:$E$25,0),FALSE)</f>
        <v>0.5585421330615401</v>
      </c>
      <c r="W6" s="13">
        <f>HLOOKUP(REG_TRA_DEMANDS!W$3,'BY-Demands'!$J$5:$AK$14,MATCH($E6,'BY-Demands'!$I$5:$I$14,0),FALSE)*HLOOKUP(REG_TRA_DEMANDS!$F6,DEMANDS!$G$2:$CN$25,MATCH($E6,DEMANDS!$E$2:$E$25,0),FALSE)/HLOOKUP(2018,DEMANDS!$G$2:$CN$25,MATCH($E6,DEMANDS!$E$2:$E$25,0),FALSE)</f>
        <v>0.50920617718944683</v>
      </c>
      <c r="X6" s="13">
        <f>HLOOKUP(REG_TRA_DEMANDS!X$3,'BY-Demands'!$J$5:$AK$14,MATCH($E6,'BY-Demands'!$I$5:$I$14,0),FALSE)*HLOOKUP(REG_TRA_DEMANDS!$F6,DEMANDS!$G$2:$CN$25,MATCH($E6,DEMANDS!$E$2:$E$25,0),FALSE)/HLOOKUP(2018,DEMANDS!$G$2:$CN$25,MATCH($E6,DEMANDS!$E$2:$E$25,0),FALSE)</f>
        <v>0.33812925710793035</v>
      </c>
      <c r="Y6" s="13">
        <f>HLOOKUP(REG_TRA_DEMANDS!Y$3,'BY-Demands'!$J$5:$AK$14,MATCH($E6,'BY-Demands'!$I$5:$I$14,0),FALSE)*HLOOKUP(REG_TRA_DEMANDS!$F6,DEMANDS!$G$2:$CN$25,MATCH($E6,DEMANDS!$E$2:$E$25,0),FALSE)/HLOOKUP(2018,DEMANDS!$G$2:$CN$25,MATCH($E6,DEMANDS!$E$2:$E$25,0),FALSE)</f>
        <v>0.75574156935227998</v>
      </c>
      <c r="Z6" s="13">
        <f>HLOOKUP(REG_TRA_DEMANDS!Z$3,'BY-Demands'!$J$5:$AK$14,MATCH($E6,'BY-Demands'!$I$5:$I$14,0),FALSE)*HLOOKUP(REG_TRA_DEMANDS!$F6,DEMANDS!$G$2:$CN$25,MATCH($E6,DEMANDS!$E$2:$E$25,0),FALSE)/HLOOKUP(2018,DEMANDS!$G$2:$CN$25,MATCH($E6,DEMANDS!$E$2:$E$25,0),FALSE)</f>
        <v>9.699373160247457E-2</v>
      </c>
      <c r="AA6" s="13">
        <f>HLOOKUP(REG_TRA_DEMANDS!AA$3,'BY-Demands'!$J$5:$AK$14,MATCH($E6,'BY-Demands'!$I$5:$I$14,0),FALSE)*HLOOKUP(REG_TRA_DEMANDS!$F6,DEMANDS!$G$2:$CN$25,MATCH($E6,DEMANDS!$E$2:$E$25,0),FALSE)/HLOOKUP(2018,DEMANDS!$G$2:$CN$25,MATCH($E6,DEMANDS!$E$2:$E$25,0),FALSE)</f>
        <v>0.40473635495344346</v>
      </c>
      <c r="AB6" s="13">
        <f>HLOOKUP(REG_TRA_DEMANDS!AB$3,'BY-Demands'!$J$5:$AK$14,MATCH($E6,'BY-Demands'!$I$5:$I$14,0),FALSE)*HLOOKUP(REG_TRA_DEMANDS!$F6,DEMANDS!$G$2:$CN$25,MATCH($E6,DEMANDS!$E$2:$E$25,0),FALSE)/HLOOKUP(2018,DEMANDS!$G$2:$CN$25,MATCH($E6,DEMANDS!$E$2:$E$25,0),FALSE)</f>
        <v>0.21172164548120723</v>
      </c>
      <c r="AC6" s="13">
        <f>HLOOKUP(REG_TRA_DEMANDS!AC$3,'BY-Demands'!$J$5:$AK$14,MATCH($E6,'BY-Demands'!$I$5:$I$14,0),FALSE)*HLOOKUP(REG_TRA_DEMANDS!$F6,DEMANDS!$G$2:$CN$25,MATCH($E6,DEMANDS!$E$2:$E$25,0),FALSE)/HLOOKUP(2018,DEMANDS!$G$2:$CN$25,MATCH($E6,DEMANDS!$E$2:$E$25,0),FALSE)</f>
        <v>0.18666410873414702</v>
      </c>
      <c r="AD6" s="13">
        <f>HLOOKUP(REG_TRA_DEMANDS!AD$3,'BY-Demands'!$J$5:$AK$14,MATCH($E6,'BY-Demands'!$I$5:$I$14,0),FALSE)*HLOOKUP(REG_TRA_DEMANDS!$F6,DEMANDS!$G$2:$CN$25,MATCH($E6,DEMANDS!$E$2:$E$25,0),FALSE)/HLOOKUP(2018,DEMANDS!$G$2:$CN$25,MATCH($E6,DEMANDS!$E$2:$E$25,0),FALSE)</f>
        <v>0.2082050367220207</v>
      </c>
      <c r="AE6" s="13">
        <f>HLOOKUP(REG_TRA_DEMANDS!AE$3,'BY-Demands'!$J$5:$AK$14,MATCH($E6,'BY-Demands'!$I$5:$I$14,0),FALSE)*HLOOKUP(REG_TRA_DEMANDS!$F6,DEMANDS!$G$2:$CN$25,MATCH($E6,DEMANDS!$E$2:$E$25,0),FALSE)/HLOOKUP(2018,DEMANDS!$G$2:$CN$25,MATCH($E6,DEMANDS!$E$2:$E$25,0),FALSE)</f>
        <v>0.40388185621287809</v>
      </c>
      <c r="AF6" s="13">
        <f>HLOOKUP(REG_TRA_DEMANDS!AF$3,'BY-Demands'!$J$5:$AK$14,MATCH($E6,'BY-Demands'!$I$5:$I$14,0),FALSE)*HLOOKUP(REG_TRA_DEMANDS!$F6,DEMANDS!$G$2:$CN$25,MATCH($E6,DEMANDS!$E$2:$E$25,0),FALSE)/HLOOKUP(2018,DEMANDS!$G$2:$CN$25,MATCH($E6,DEMANDS!$E$2:$E$25,0),FALSE)</f>
        <v>0.19370744197499956</v>
      </c>
    </row>
    <row r="7" spans="2:32" x14ac:dyDescent="0.25">
      <c r="D7" t="s">
        <v>59</v>
      </c>
      <c r="E7" t="str">
        <f>DEMANDS!$E$17</f>
        <v>TRAPS</v>
      </c>
      <c r="F7">
        <v>2022</v>
      </c>
      <c r="G7" s="13">
        <f>HLOOKUP(REG_TRA_DEMANDS!G$3,'BY-Demands'!$J$5:$AK$14,MATCH($E7,'BY-Demands'!$I$5:$I$14,0),FALSE)*HLOOKUP(REG_TRA_DEMANDS!$F7,DEMANDS!$G$2:$CN$25,MATCH($E7,DEMANDS!$E$2:$E$25,0),FALSE)/HLOOKUP(2018,DEMANDS!$G$2:$CN$25,MATCH($E7,DEMANDS!$E$2:$E$25,0),FALSE)</f>
        <v>0.20581574700260574</v>
      </c>
      <c r="H7" s="13">
        <f>HLOOKUP(REG_TRA_DEMANDS!H$3,'BY-Demands'!$J$5:$AK$14,MATCH($E7,'BY-Demands'!$I$5:$I$14,0),FALSE)*HLOOKUP(REG_TRA_DEMANDS!$F7,DEMANDS!$G$2:$CN$25,MATCH($E7,DEMANDS!$E$2:$E$25,0),FALSE)/HLOOKUP(2018,DEMANDS!$G$2:$CN$25,MATCH($E7,DEMANDS!$E$2:$E$25,0),FALSE)</f>
        <v>4.1147447789880296</v>
      </c>
      <c r="I7" s="13">
        <f>HLOOKUP(REG_TRA_DEMANDS!I$3,'BY-Demands'!$J$5:$AK$14,MATCH($E7,'BY-Demands'!$I$5:$I$14,0),FALSE)*HLOOKUP(REG_TRA_DEMANDS!$F7,DEMANDS!$G$2:$CN$25,MATCH($E7,DEMANDS!$E$2:$E$25,0),FALSE)/HLOOKUP(2018,DEMANDS!$G$2:$CN$25,MATCH($E7,DEMANDS!$E$2:$E$25,0),FALSE)</f>
        <v>0.75886215603544716</v>
      </c>
      <c r="J7" s="13">
        <f>HLOOKUP(REG_TRA_DEMANDS!J$3,'BY-Demands'!$J$5:$AK$14,MATCH($E7,'BY-Demands'!$I$5:$I$14,0),FALSE)*HLOOKUP(REG_TRA_DEMANDS!$F7,DEMANDS!$G$2:$CN$25,MATCH($E7,DEMANDS!$E$2:$E$25,0),FALSE)/HLOOKUP(2018,DEMANDS!$G$2:$CN$25,MATCH($E7,DEMANDS!$E$2:$E$25,0),FALSE)</f>
        <v>0.3520630611634093</v>
      </c>
      <c r="K7" s="13">
        <f>HLOOKUP(REG_TRA_DEMANDS!K$3,'BY-Demands'!$J$5:$AK$14,MATCH($E7,'BY-Demands'!$I$5:$I$14,0),FALSE)*HLOOKUP(REG_TRA_DEMANDS!$F7,DEMANDS!$G$2:$CN$25,MATCH($E7,DEMANDS!$E$2:$E$25,0),FALSE)/HLOOKUP(2018,DEMANDS!$G$2:$CN$25,MATCH($E7,DEMANDS!$E$2:$E$25,0),FALSE)</f>
        <v>0.27756637117860672</v>
      </c>
      <c r="L7" s="13">
        <f>HLOOKUP(REG_TRA_DEMANDS!L$3,'BY-Demands'!$J$5:$AK$14,MATCH($E7,'BY-Demands'!$I$5:$I$14,0),FALSE)*HLOOKUP(REG_TRA_DEMANDS!$F7,DEMANDS!$G$2:$CN$25,MATCH($E7,DEMANDS!$E$2:$E$25,0),FALSE)/HLOOKUP(2018,DEMANDS!$G$2:$CN$25,MATCH($E7,DEMANDS!$E$2:$E$25,0),FALSE)</f>
        <v>0.13946763531016038</v>
      </c>
      <c r="M7" s="13">
        <f>HLOOKUP(REG_TRA_DEMANDS!M$3,'BY-Demands'!$J$5:$AK$14,MATCH($E7,'BY-Demands'!$I$5:$I$14,0),FALSE)*HLOOKUP(REG_TRA_DEMANDS!$F7,DEMANDS!$G$2:$CN$25,MATCH($E7,DEMANDS!$E$2:$E$25,0),FALSE)/HLOOKUP(2018,DEMANDS!$G$2:$CN$25,MATCH($E7,DEMANDS!$E$2:$E$25,0),FALSE)</f>
        <v>0.39992516984068205</v>
      </c>
      <c r="N7" s="13">
        <f>HLOOKUP(REG_TRA_DEMANDS!N$3,'BY-Demands'!$J$5:$AK$14,MATCH($E7,'BY-Demands'!$I$5:$I$14,0),FALSE)*HLOOKUP(REG_TRA_DEMANDS!$F7,DEMANDS!$G$2:$CN$25,MATCH($E7,DEMANDS!$E$2:$E$25,0),FALSE)/HLOOKUP(2018,DEMANDS!$G$2:$CN$25,MATCH($E7,DEMANDS!$E$2:$E$25,0),FALSE)</f>
        <v>0.65828707102826567</v>
      </c>
      <c r="O7" s="13">
        <f>HLOOKUP(REG_TRA_DEMANDS!O$3,'BY-Demands'!$J$5:$AK$14,MATCH($E7,'BY-Demands'!$I$5:$I$14,0),FALSE)*HLOOKUP(REG_TRA_DEMANDS!$F7,DEMANDS!$G$2:$CN$25,MATCH($E7,DEMANDS!$E$2:$E$25,0),FALSE)/HLOOKUP(2018,DEMANDS!$G$2:$CN$25,MATCH($E7,DEMANDS!$E$2:$E$25,0),FALSE)</f>
        <v>0.27249981523322875</v>
      </c>
      <c r="P7" s="13">
        <f>HLOOKUP(REG_TRA_DEMANDS!P$3,'BY-Demands'!$J$5:$AK$14,MATCH($E7,'BY-Demands'!$I$5:$I$14,0),FALSE)*HLOOKUP(REG_TRA_DEMANDS!$F7,DEMANDS!$G$2:$CN$25,MATCH($E7,DEMANDS!$E$2:$E$25,0),FALSE)/HLOOKUP(2018,DEMANDS!$G$2:$CN$25,MATCH($E7,DEMANDS!$E$2:$E$25,0),FALSE)</f>
        <v>0.30887559420597338</v>
      </c>
      <c r="Q7" s="13">
        <f>HLOOKUP(REG_TRA_DEMANDS!Q$3,'BY-Demands'!$J$5:$AK$14,MATCH($E7,'BY-Demands'!$I$5:$I$14,0),FALSE)*HLOOKUP(REG_TRA_DEMANDS!$F7,DEMANDS!$G$2:$CN$25,MATCH($E7,DEMANDS!$E$2:$E$25,0),FALSE)/HLOOKUP(2018,DEMANDS!$G$2:$CN$25,MATCH($E7,DEMANDS!$E$2:$E$25,0),FALSE)</f>
        <v>0.53757874849408638</v>
      </c>
      <c r="R7" s="13">
        <f>HLOOKUP(REG_TRA_DEMANDS!R$3,'BY-Demands'!$J$5:$AK$14,MATCH($E7,'BY-Demands'!$I$5:$I$14,0),FALSE)*HLOOKUP(REG_TRA_DEMANDS!$F7,DEMANDS!$G$2:$CN$25,MATCH($E7,DEMANDS!$E$2:$E$25,0),FALSE)/HLOOKUP(2018,DEMANDS!$G$2:$CN$25,MATCH($E7,DEMANDS!$E$2:$E$25,0),FALSE)</f>
        <v>0.47551671440363152</v>
      </c>
      <c r="S7" s="13">
        <f>HLOOKUP(REG_TRA_DEMANDS!S$3,'BY-Demands'!$J$5:$AK$14,MATCH($E7,'BY-Demands'!$I$5:$I$14,0),FALSE)*HLOOKUP(REG_TRA_DEMANDS!$F7,DEMANDS!$G$2:$CN$25,MATCH($E7,DEMANDS!$E$2:$E$25,0),FALSE)/HLOOKUP(2018,DEMANDS!$G$2:$CN$25,MATCH($E7,DEMANDS!$E$2:$E$25,0),FALSE)</f>
        <v>0.41851280812450969</v>
      </c>
      <c r="T7" s="13">
        <f>HLOOKUP(REG_TRA_DEMANDS!T$3,'BY-Demands'!$J$5:$AK$14,MATCH($E7,'BY-Demands'!$I$5:$I$14,0),FALSE)*HLOOKUP(REG_TRA_DEMANDS!$F7,DEMANDS!$G$2:$CN$25,MATCH($E7,DEMANDS!$E$2:$E$25,0),FALSE)/HLOOKUP(2018,DEMANDS!$G$2:$CN$25,MATCH($E7,DEMANDS!$E$2:$E$25,0),FALSE)</f>
        <v>1.7698349768943153</v>
      </c>
      <c r="U7" s="13">
        <f>HLOOKUP(REG_TRA_DEMANDS!U$3,'BY-Demands'!$J$5:$AK$14,MATCH($E7,'BY-Demands'!$I$5:$I$14,0),FALSE)*HLOOKUP(REG_TRA_DEMANDS!$F7,DEMANDS!$G$2:$CN$25,MATCH($E7,DEMANDS!$E$2:$E$25,0),FALSE)/HLOOKUP(2018,DEMANDS!$G$2:$CN$25,MATCH($E7,DEMANDS!$E$2:$E$25,0),FALSE)</f>
        <v>0.54188205306389559</v>
      </c>
      <c r="V7" s="13">
        <f>HLOOKUP(REG_TRA_DEMANDS!V$3,'BY-Demands'!$J$5:$AK$14,MATCH($E7,'BY-Demands'!$I$5:$I$14,0),FALSE)*HLOOKUP(REG_TRA_DEMANDS!$F7,DEMANDS!$G$2:$CN$25,MATCH($E7,DEMANDS!$E$2:$E$25,0),FALSE)/HLOOKUP(2018,DEMANDS!$G$2:$CN$25,MATCH($E7,DEMANDS!$E$2:$E$25,0),FALSE)</f>
        <v>0.64615044887396766</v>
      </c>
      <c r="W7" s="13">
        <f>HLOOKUP(REG_TRA_DEMANDS!W$3,'BY-Demands'!$J$5:$AK$14,MATCH($E7,'BY-Demands'!$I$5:$I$14,0),FALSE)*HLOOKUP(REG_TRA_DEMANDS!$F7,DEMANDS!$G$2:$CN$25,MATCH($E7,DEMANDS!$E$2:$E$25,0),FALSE)/HLOOKUP(2018,DEMANDS!$G$2:$CN$25,MATCH($E7,DEMANDS!$E$2:$E$25,0),FALSE)</f>
        <v>0.58907606156204939</v>
      </c>
      <c r="X7" s="13">
        <f>HLOOKUP(REG_TRA_DEMANDS!X$3,'BY-Demands'!$J$5:$AK$14,MATCH($E7,'BY-Demands'!$I$5:$I$14,0),FALSE)*HLOOKUP(REG_TRA_DEMANDS!$F7,DEMANDS!$G$2:$CN$25,MATCH($E7,DEMANDS!$E$2:$E$25,0),FALSE)/HLOOKUP(2018,DEMANDS!$G$2:$CN$25,MATCH($E7,DEMANDS!$E$2:$E$25,0),FALSE)</f>
        <v>0.39116542571308227</v>
      </c>
      <c r="Y7" s="13">
        <f>HLOOKUP(REG_TRA_DEMANDS!Y$3,'BY-Demands'!$J$5:$AK$14,MATCH($E7,'BY-Demands'!$I$5:$I$14,0),FALSE)*HLOOKUP(REG_TRA_DEMANDS!$F7,DEMANDS!$G$2:$CN$25,MATCH($E7,DEMANDS!$E$2:$E$25,0),FALSE)/HLOOKUP(2018,DEMANDS!$G$2:$CN$25,MATCH($E7,DEMANDS!$E$2:$E$25,0),FALSE)</f>
        <v>0.87428096353814211</v>
      </c>
      <c r="Z7" s="13">
        <f>HLOOKUP(REG_TRA_DEMANDS!Z$3,'BY-Demands'!$J$5:$AK$14,MATCH($E7,'BY-Demands'!$I$5:$I$14,0),FALSE)*HLOOKUP(REG_TRA_DEMANDS!$F7,DEMANDS!$G$2:$CN$25,MATCH($E7,DEMANDS!$E$2:$E$25,0),FALSE)/HLOOKUP(2018,DEMANDS!$G$2:$CN$25,MATCH($E7,DEMANDS!$E$2:$E$25,0),FALSE)</f>
        <v>0.1122073689756809</v>
      </c>
      <c r="AA7" s="13">
        <f>HLOOKUP(REG_TRA_DEMANDS!AA$3,'BY-Demands'!$J$5:$AK$14,MATCH($E7,'BY-Demands'!$I$5:$I$14,0),FALSE)*HLOOKUP(REG_TRA_DEMANDS!$F7,DEMANDS!$G$2:$CN$25,MATCH($E7,DEMANDS!$E$2:$E$25,0),FALSE)/HLOOKUP(2018,DEMANDS!$G$2:$CN$25,MATCH($E7,DEMANDS!$E$2:$E$25,0),FALSE)</f>
        <v>0.46821996398965782</v>
      </c>
      <c r="AB7" s="13">
        <f>HLOOKUP(REG_TRA_DEMANDS!AB$3,'BY-Demands'!$J$5:$AK$14,MATCH($E7,'BY-Demands'!$I$5:$I$14,0),FALSE)*HLOOKUP(REG_TRA_DEMANDS!$F7,DEMANDS!$G$2:$CN$25,MATCH($E7,DEMANDS!$E$2:$E$25,0),FALSE)/HLOOKUP(2018,DEMANDS!$G$2:$CN$25,MATCH($E7,DEMANDS!$E$2:$E$25,0),FALSE)</f>
        <v>0.24493055790465146</v>
      </c>
      <c r="AC7" s="13">
        <f>HLOOKUP(REG_TRA_DEMANDS!AC$3,'BY-Demands'!$J$5:$AK$14,MATCH($E7,'BY-Demands'!$I$5:$I$14,0),FALSE)*HLOOKUP(REG_TRA_DEMANDS!$F7,DEMANDS!$G$2:$CN$25,MATCH($E7,DEMANDS!$E$2:$E$25,0),FALSE)/HLOOKUP(2018,DEMANDS!$G$2:$CN$25,MATCH($E7,DEMANDS!$E$2:$E$25,0),FALSE)</f>
        <v>0.21594270245310049</v>
      </c>
      <c r="AD7" s="13">
        <f>HLOOKUP(REG_TRA_DEMANDS!AD$3,'BY-Demands'!$J$5:$AK$14,MATCH($E7,'BY-Demands'!$I$5:$I$14,0),FALSE)*HLOOKUP(REG_TRA_DEMANDS!$F7,DEMANDS!$G$2:$CN$25,MATCH($E7,DEMANDS!$E$2:$E$25,0),FALSE)/HLOOKUP(2018,DEMANDS!$G$2:$CN$25,MATCH($E7,DEMANDS!$E$2:$E$25,0),FALSE)</f>
        <v>0.2408623628773443</v>
      </c>
      <c r="AE7" s="13">
        <f>HLOOKUP(REG_TRA_DEMANDS!AE$3,'BY-Demands'!$J$5:$AK$14,MATCH($E7,'BY-Demands'!$I$5:$I$14,0),FALSE)*HLOOKUP(REG_TRA_DEMANDS!$F7,DEMANDS!$G$2:$CN$25,MATCH($E7,DEMANDS!$E$2:$E$25,0),FALSE)/HLOOKUP(2018,DEMANDS!$G$2:$CN$25,MATCH($E7,DEMANDS!$E$2:$E$25,0),FALSE)</f>
        <v>0.46723143561892932</v>
      </c>
      <c r="AF7" s="13">
        <f>HLOOKUP(REG_TRA_DEMANDS!AF$3,'BY-Demands'!$J$5:$AK$14,MATCH($E7,'BY-Demands'!$I$5:$I$14,0),FALSE)*HLOOKUP(REG_TRA_DEMANDS!$F7,DEMANDS!$G$2:$CN$25,MATCH($E7,DEMANDS!$E$2:$E$25,0),FALSE)/HLOOKUP(2018,DEMANDS!$G$2:$CN$25,MATCH($E7,DEMANDS!$E$2:$E$25,0),FALSE)</f>
        <v>0.22409079489905456</v>
      </c>
    </row>
    <row r="8" spans="2:32" x14ac:dyDescent="0.25">
      <c r="D8" t="s">
        <v>59</v>
      </c>
      <c r="E8" t="str">
        <f>DEMANDS!$E$17</f>
        <v>TRAPS</v>
      </c>
      <c r="F8">
        <v>2030</v>
      </c>
      <c r="G8" s="13">
        <f>HLOOKUP(REG_TRA_DEMANDS!G$3,'BY-Demands'!$J$5:$AK$14,MATCH($E8,'BY-Demands'!$I$5:$I$14,0),FALSE)*HLOOKUP(REG_TRA_DEMANDS!$F8,DEMANDS!$G$2:$CN$25,MATCH($E8,DEMANDS!$E$2:$E$25,0),FALSE)/HLOOKUP(2018,DEMANDS!$G$2:$CN$25,MATCH($E8,DEMANDS!$E$2:$E$25,0),FALSE)</f>
        <v>0.22013337234900038</v>
      </c>
      <c r="H8" s="13">
        <f>HLOOKUP(REG_TRA_DEMANDS!H$3,'BY-Demands'!$J$5:$AK$14,MATCH($E8,'BY-Demands'!$I$5:$I$14,0),FALSE)*HLOOKUP(REG_TRA_DEMANDS!$F8,DEMANDS!$G$2:$CN$25,MATCH($E8,DEMANDS!$E$2:$E$25,0),FALSE)/HLOOKUP(2018,DEMANDS!$G$2:$CN$25,MATCH($E8,DEMANDS!$E$2:$E$25,0),FALSE)</f>
        <v>4.4009880572578792</v>
      </c>
      <c r="I8" s="13">
        <f>HLOOKUP(REG_TRA_DEMANDS!I$3,'BY-Demands'!$J$5:$AK$14,MATCH($E8,'BY-Demands'!$I$5:$I$14,0),FALSE)*HLOOKUP(REG_TRA_DEMANDS!$F8,DEMANDS!$G$2:$CN$25,MATCH($E8,DEMANDS!$E$2:$E$25,0),FALSE)/HLOOKUP(2018,DEMANDS!$G$2:$CN$25,MATCH($E8,DEMANDS!$E$2:$E$25,0),FALSE)</f>
        <v>0.81165259699007086</v>
      </c>
      <c r="J8" s="13">
        <f>HLOOKUP(REG_TRA_DEMANDS!J$3,'BY-Demands'!$J$5:$AK$14,MATCH($E8,'BY-Demands'!$I$5:$I$14,0),FALSE)*HLOOKUP(REG_TRA_DEMANDS!$F8,DEMANDS!$G$2:$CN$25,MATCH($E8,DEMANDS!$E$2:$E$25,0),FALSE)/HLOOKUP(2018,DEMANDS!$G$2:$CN$25,MATCH($E8,DEMANDS!$E$2:$E$25,0),FALSE)</f>
        <v>0.37655441851313964</v>
      </c>
      <c r="K8" s="13">
        <f>HLOOKUP(REG_TRA_DEMANDS!K$3,'BY-Demands'!$J$5:$AK$14,MATCH($E8,'BY-Demands'!$I$5:$I$14,0),FALSE)*HLOOKUP(REG_TRA_DEMANDS!$F8,DEMANDS!$G$2:$CN$25,MATCH($E8,DEMANDS!$E$2:$E$25,0),FALSE)/HLOOKUP(2018,DEMANDS!$G$2:$CN$25,MATCH($E8,DEMANDS!$E$2:$E$25,0),FALSE)</f>
        <v>0.29687534713972835</v>
      </c>
      <c r="L8" s="13">
        <f>HLOOKUP(REG_TRA_DEMANDS!L$3,'BY-Demands'!$J$5:$AK$14,MATCH($E8,'BY-Demands'!$I$5:$I$14,0),FALSE)*HLOOKUP(REG_TRA_DEMANDS!$F8,DEMANDS!$G$2:$CN$25,MATCH($E8,DEMANDS!$E$2:$E$25,0),FALSE)/HLOOKUP(2018,DEMANDS!$G$2:$CN$25,MATCH($E8,DEMANDS!$E$2:$E$25,0),FALSE)</f>
        <v>0.14916973721149449</v>
      </c>
      <c r="M8" s="13">
        <f>HLOOKUP(REG_TRA_DEMANDS!M$3,'BY-Demands'!$J$5:$AK$14,MATCH($E8,'BY-Demands'!$I$5:$I$14,0),FALSE)*HLOOKUP(REG_TRA_DEMANDS!$F8,DEMANDS!$G$2:$CN$25,MATCH($E8,DEMANDS!$E$2:$E$25,0),FALSE)/HLOOKUP(2018,DEMANDS!$G$2:$CN$25,MATCH($E8,DEMANDS!$E$2:$E$25,0),FALSE)</f>
        <v>0.42774606708378576</v>
      </c>
      <c r="N8" s="13">
        <f>HLOOKUP(REG_TRA_DEMANDS!N$3,'BY-Demands'!$J$5:$AK$14,MATCH($E8,'BY-Demands'!$I$5:$I$14,0),FALSE)*HLOOKUP(REG_TRA_DEMANDS!$F8,DEMANDS!$G$2:$CN$25,MATCH($E8,DEMANDS!$E$2:$E$25,0),FALSE)/HLOOKUP(2018,DEMANDS!$G$2:$CN$25,MATCH($E8,DEMANDS!$E$2:$E$25,0),FALSE)</f>
        <v>0.70408098034094257</v>
      </c>
      <c r="O8" s="13">
        <f>HLOOKUP(REG_TRA_DEMANDS!O$3,'BY-Demands'!$J$5:$AK$14,MATCH($E8,'BY-Demands'!$I$5:$I$14,0),FALSE)*HLOOKUP(REG_TRA_DEMANDS!$F8,DEMANDS!$G$2:$CN$25,MATCH($E8,DEMANDS!$E$2:$E$25,0),FALSE)/HLOOKUP(2018,DEMANDS!$G$2:$CN$25,MATCH($E8,DEMANDS!$E$2:$E$25,0),FALSE)</f>
        <v>0.29145633492762191</v>
      </c>
      <c r="P8" s="13">
        <f>HLOOKUP(REG_TRA_DEMANDS!P$3,'BY-Demands'!$J$5:$AK$14,MATCH($E8,'BY-Demands'!$I$5:$I$14,0),FALSE)*HLOOKUP(REG_TRA_DEMANDS!$F8,DEMANDS!$G$2:$CN$25,MATCH($E8,DEMANDS!$E$2:$E$25,0),FALSE)/HLOOKUP(2018,DEMANDS!$G$2:$CN$25,MATCH($E8,DEMANDS!$E$2:$E$25,0),FALSE)</f>
        <v>0.33036260431521525</v>
      </c>
      <c r="Q8" s="13">
        <f>HLOOKUP(REG_TRA_DEMANDS!Q$3,'BY-Demands'!$J$5:$AK$14,MATCH($E8,'BY-Demands'!$I$5:$I$14,0),FALSE)*HLOOKUP(REG_TRA_DEMANDS!$F8,DEMANDS!$G$2:$CN$25,MATCH($E8,DEMANDS!$E$2:$E$25,0),FALSE)/HLOOKUP(2018,DEMANDS!$G$2:$CN$25,MATCH($E8,DEMANDS!$E$2:$E$25,0),FALSE)</f>
        <v>0.57497555232088293</v>
      </c>
      <c r="R8" s="13">
        <f>HLOOKUP(REG_TRA_DEMANDS!R$3,'BY-Demands'!$J$5:$AK$14,MATCH($E8,'BY-Demands'!$I$5:$I$14,0),FALSE)*HLOOKUP(REG_TRA_DEMANDS!$F8,DEMANDS!$G$2:$CN$25,MATCH($E8,DEMANDS!$E$2:$E$25,0),FALSE)/HLOOKUP(2018,DEMANDS!$G$2:$CN$25,MATCH($E8,DEMANDS!$E$2:$E$25,0),FALSE)</f>
        <v>0.50859615687551163</v>
      </c>
      <c r="S8" s="13">
        <f>HLOOKUP(REG_TRA_DEMANDS!S$3,'BY-Demands'!$J$5:$AK$14,MATCH($E8,'BY-Demands'!$I$5:$I$14,0),FALSE)*HLOOKUP(REG_TRA_DEMANDS!$F8,DEMANDS!$G$2:$CN$25,MATCH($E8,DEMANDS!$E$2:$E$25,0),FALSE)/HLOOKUP(2018,DEMANDS!$G$2:$CN$25,MATCH($E8,DEMANDS!$E$2:$E$25,0),FALSE)</f>
        <v>0.44762675920289052</v>
      </c>
      <c r="T8" s="13">
        <f>HLOOKUP(REG_TRA_DEMANDS!T$3,'BY-Demands'!$J$5:$AK$14,MATCH($E8,'BY-Demands'!$I$5:$I$14,0),FALSE)*HLOOKUP(REG_TRA_DEMANDS!$F8,DEMANDS!$G$2:$CN$25,MATCH($E8,DEMANDS!$E$2:$E$25,0),FALSE)/HLOOKUP(2018,DEMANDS!$G$2:$CN$25,MATCH($E8,DEMANDS!$E$2:$E$25,0),FALSE)</f>
        <v>1.8929540020085456</v>
      </c>
      <c r="U8" s="13">
        <f>HLOOKUP(REG_TRA_DEMANDS!U$3,'BY-Demands'!$J$5:$AK$14,MATCH($E8,'BY-Demands'!$I$5:$I$14,0),FALSE)*HLOOKUP(REG_TRA_DEMANDS!$F8,DEMANDS!$G$2:$CN$25,MATCH($E8,DEMANDS!$E$2:$E$25,0),FALSE)/HLOOKUP(2018,DEMANDS!$G$2:$CN$25,MATCH($E8,DEMANDS!$E$2:$E$25,0),FALSE)</f>
        <v>0.57957821737928084</v>
      </c>
      <c r="V8" s="13">
        <f>HLOOKUP(REG_TRA_DEMANDS!V$3,'BY-Demands'!$J$5:$AK$14,MATCH($E8,'BY-Demands'!$I$5:$I$14,0),FALSE)*HLOOKUP(REG_TRA_DEMANDS!$F8,DEMANDS!$G$2:$CN$25,MATCH($E8,DEMANDS!$E$2:$E$25,0),FALSE)/HLOOKUP(2018,DEMANDS!$G$2:$CN$25,MATCH($E8,DEMANDS!$E$2:$E$25,0),FALSE)</f>
        <v>0.69110007094669024</v>
      </c>
      <c r="W8" s="13">
        <f>HLOOKUP(REG_TRA_DEMANDS!W$3,'BY-Demands'!$J$5:$AK$14,MATCH($E8,'BY-Demands'!$I$5:$I$14,0),FALSE)*HLOOKUP(REG_TRA_DEMANDS!$F8,DEMANDS!$G$2:$CN$25,MATCH($E8,DEMANDS!$E$2:$E$25,0),FALSE)/HLOOKUP(2018,DEMANDS!$G$2:$CN$25,MATCH($E8,DEMANDS!$E$2:$E$25,0),FALSE)</f>
        <v>0.63005528921010856</v>
      </c>
      <c r="X8" s="13">
        <f>HLOOKUP(REG_TRA_DEMANDS!X$3,'BY-Demands'!$J$5:$AK$14,MATCH($E8,'BY-Demands'!$I$5:$I$14,0),FALSE)*HLOOKUP(REG_TRA_DEMANDS!$F8,DEMANDS!$G$2:$CN$25,MATCH($E8,DEMANDS!$E$2:$E$25,0),FALSE)/HLOOKUP(2018,DEMANDS!$G$2:$CN$25,MATCH($E8,DEMANDS!$E$2:$E$25,0),FALSE)</f>
        <v>0.41837694910420542</v>
      </c>
      <c r="Y8" s="13">
        <f>HLOOKUP(REG_TRA_DEMANDS!Y$3,'BY-Demands'!$J$5:$AK$14,MATCH($E8,'BY-Demands'!$I$5:$I$14,0),FALSE)*HLOOKUP(REG_TRA_DEMANDS!$F8,DEMANDS!$G$2:$CN$25,MATCH($E8,DEMANDS!$E$2:$E$25,0),FALSE)/HLOOKUP(2018,DEMANDS!$G$2:$CN$25,MATCH($E8,DEMANDS!$E$2:$E$25,0),FALSE)</f>
        <v>0.93510054350577965</v>
      </c>
      <c r="Z8" s="13">
        <f>HLOOKUP(REG_TRA_DEMANDS!Z$3,'BY-Demands'!$J$5:$AK$14,MATCH($E8,'BY-Demands'!$I$5:$I$14,0),FALSE)*HLOOKUP(REG_TRA_DEMANDS!$F8,DEMANDS!$G$2:$CN$25,MATCH($E8,DEMANDS!$E$2:$E$25,0),FALSE)/HLOOKUP(2018,DEMANDS!$G$2:$CN$25,MATCH($E8,DEMANDS!$E$2:$E$25,0),FALSE)</f>
        <v>0.1200131034420438</v>
      </c>
      <c r="AA8" s="13">
        <f>HLOOKUP(REG_TRA_DEMANDS!AA$3,'BY-Demands'!$J$5:$AK$14,MATCH($E8,'BY-Demands'!$I$5:$I$14,0),FALSE)*HLOOKUP(REG_TRA_DEMANDS!$F8,DEMANDS!$G$2:$CN$25,MATCH($E8,DEMANDS!$E$2:$E$25,0),FALSE)/HLOOKUP(2018,DEMANDS!$G$2:$CN$25,MATCH($E8,DEMANDS!$E$2:$E$25,0),FALSE)</f>
        <v>0.50079180614331698</v>
      </c>
      <c r="AB8" s="13">
        <f>HLOOKUP(REG_TRA_DEMANDS!AB$3,'BY-Demands'!$J$5:$AK$14,MATCH($E8,'BY-Demands'!$I$5:$I$14,0),FALSE)*HLOOKUP(REG_TRA_DEMANDS!$F8,DEMANDS!$G$2:$CN$25,MATCH($E8,DEMANDS!$E$2:$E$25,0),FALSE)/HLOOKUP(2018,DEMANDS!$G$2:$CN$25,MATCH($E8,DEMANDS!$E$2:$E$25,0),FALSE)</f>
        <v>0.26196921512614108</v>
      </c>
      <c r="AC8" s="13">
        <f>HLOOKUP(REG_TRA_DEMANDS!AC$3,'BY-Demands'!$J$5:$AK$14,MATCH($E8,'BY-Demands'!$I$5:$I$14,0),FALSE)*HLOOKUP(REG_TRA_DEMANDS!$F8,DEMANDS!$G$2:$CN$25,MATCH($E8,DEMANDS!$E$2:$E$25,0),FALSE)/HLOOKUP(2018,DEMANDS!$G$2:$CN$25,MATCH($E8,DEMANDS!$E$2:$E$25,0),FALSE)</f>
        <v>0.23096481205860275</v>
      </c>
      <c r="AD8" s="13">
        <f>HLOOKUP(REG_TRA_DEMANDS!AD$3,'BY-Demands'!$J$5:$AK$14,MATCH($E8,'BY-Demands'!$I$5:$I$14,0),FALSE)*HLOOKUP(REG_TRA_DEMANDS!$F8,DEMANDS!$G$2:$CN$25,MATCH($E8,DEMANDS!$E$2:$E$25,0),FALSE)/HLOOKUP(2018,DEMANDS!$G$2:$CN$25,MATCH($E8,DEMANDS!$E$2:$E$25,0),FALSE)</f>
        <v>0.25761801506600557</v>
      </c>
      <c r="AE8" s="13">
        <f>HLOOKUP(REG_TRA_DEMANDS!AE$3,'BY-Demands'!$J$5:$AK$14,MATCH($E8,'BY-Demands'!$I$5:$I$14,0),FALSE)*HLOOKUP(REG_TRA_DEMANDS!$F8,DEMANDS!$G$2:$CN$25,MATCH($E8,DEMANDS!$E$2:$E$25,0),FALSE)/HLOOKUP(2018,DEMANDS!$G$2:$CN$25,MATCH($E8,DEMANDS!$E$2:$E$25,0),FALSE)</f>
        <v>0.49973451054237167</v>
      </c>
      <c r="AF8" s="13">
        <f>HLOOKUP(REG_TRA_DEMANDS!AF$3,'BY-Demands'!$J$5:$AK$14,MATCH($E8,'BY-Demands'!$I$5:$I$14,0),FALSE)*HLOOKUP(REG_TRA_DEMANDS!$F8,DEMANDS!$G$2:$CN$25,MATCH($E8,DEMANDS!$E$2:$E$25,0),FALSE)/HLOOKUP(2018,DEMANDS!$G$2:$CN$25,MATCH($E8,DEMANDS!$E$2:$E$25,0),FALSE)</f>
        <v>0.23967972865007509</v>
      </c>
    </row>
    <row r="9" spans="2:32" x14ac:dyDescent="0.25">
      <c r="D9" t="s">
        <v>59</v>
      </c>
      <c r="E9" t="str">
        <f>DEMANDS!$E$17</f>
        <v>TRAPS</v>
      </c>
      <c r="F9">
        <v>2050</v>
      </c>
      <c r="G9" s="13">
        <f>HLOOKUP(REG_TRA_DEMANDS!G$3,'BY-Demands'!$J$5:$AK$14,MATCH($E9,'BY-Demands'!$I$5:$I$14,0),FALSE)*HLOOKUP(REG_TRA_DEMANDS!$F9,DEMANDS!$G$2:$CN$25,MATCH($E9,DEMANDS!$E$2:$E$25,0),FALSE)/HLOOKUP(2018,DEMANDS!$G$2:$CN$25,MATCH($E9,DEMANDS!$E$2:$E$25,0),FALSE)</f>
        <v>0.24309913348208881</v>
      </c>
      <c r="H9" s="13">
        <f>HLOOKUP(REG_TRA_DEMANDS!H$3,'BY-Demands'!$J$5:$AK$14,MATCH($E9,'BY-Demands'!$I$5:$I$14,0),FALSE)*HLOOKUP(REG_TRA_DEMANDS!$F9,DEMANDS!$G$2:$CN$25,MATCH($E9,DEMANDS!$E$2:$E$25,0),FALSE)/HLOOKUP(2018,DEMANDS!$G$2:$CN$25,MATCH($E9,DEMANDS!$E$2:$E$25,0),FALSE)</f>
        <v>4.8601280749391584</v>
      </c>
      <c r="I9" s="13">
        <f>HLOOKUP(REG_TRA_DEMANDS!I$3,'BY-Demands'!$J$5:$AK$14,MATCH($E9,'BY-Demands'!$I$5:$I$14,0),FALSE)*HLOOKUP(REG_TRA_DEMANDS!$F9,DEMANDS!$G$2:$CN$25,MATCH($E9,DEMANDS!$E$2:$E$25,0),FALSE)/HLOOKUP(2018,DEMANDS!$G$2:$CN$25,MATCH($E9,DEMANDS!$E$2:$E$25,0),FALSE)</f>
        <v>0.89632953382440306</v>
      </c>
      <c r="J9" s="13">
        <f>HLOOKUP(REG_TRA_DEMANDS!J$3,'BY-Demands'!$J$5:$AK$14,MATCH($E9,'BY-Demands'!$I$5:$I$14,0),FALSE)*HLOOKUP(REG_TRA_DEMANDS!$F9,DEMANDS!$G$2:$CN$25,MATCH($E9,DEMANDS!$E$2:$E$25,0),FALSE)/HLOOKUP(2018,DEMANDS!$G$2:$CN$25,MATCH($E9,DEMANDS!$E$2:$E$25,0),FALSE)</f>
        <v>0.41583905190108156</v>
      </c>
      <c r="K9" s="13">
        <f>HLOOKUP(REG_TRA_DEMANDS!K$3,'BY-Demands'!$J$5:$AK$14,MATCH($E9,'BY-Demands'!$I$5:$I$14,0),FALSE)*HLOOKUP(REG_TRA_DEMANDS!$F9,DEMANDS!$G$2:$CN$25,MATCH($E9,DEMANDS!$E$2:$E$25,0),FALSE)/HLOOKUP(2018,DEMANDS!$G$2:$CN$25,MATCH($E9,DEMANDS!$E$2:$E$25,0),FALSE)</f>
        <v>0.32784733578443265</v>
      </c>
      <c r="L9" s="13">
        <f>HLOOKUP(REG_TRA_DEMANDS!L$3,'BY-Demands'!$J$5:$AK$14,MATCH($E9,'BY-Demands'!$I$5:$I$14,0),FALSE)*HLOOKUP(REG_TRA_DEMANDS!$F9,DEMANDS!$G$2:$CN$25,MATCH($E9,DEMANDS!$E$2:$E$25,0),FALSE)/HLOOKUP(2018,DEMANDS!$G$2:$CN$25,MATCH($E9,DEMANDS!$E$2:$E$25,0),FALSE)</f>
        <v>0.16473210522743295</v>
      </c>
      <c r="M9" s="13">
        <f>HLOOKUP(REG_TRA_DEMANDS!M$3,'BY-Demands'!$J$5:$AK$14,MATCH($E9,'BY-Demands'!$I$5:$I$14,0),FALSE)*HLOOKUP(REG_TRA_DEMANDS!$F9,DEMANDS!$G$2:$CN$25,MATCH($E9,DEMANDS!$E$2:$E$25,0),FALSE)/HLOOKUP(2018,DEMANDS!$G$2:$CN$25,MATCH($E9,DEMANDS!$E$2:$E$25,0),FALSE)</f>
        <v>0.47237134991773067</v>
      </c>
      <c r="N9" s="13">
        <f>HLOOKUP(REG_TRA_DEMANDS!N$3,'BY-Demands'!$J$5:$AK$14,MATCH($E9,'BY-Demands'!$I$5:$I$14,0),FALSE)*HLOOKUP(REG_TRA_DEMANDS!$F9,DEMANDS!$G$2:$CN$25,MATCH($E9,DEMANDS!$E$2:$E$25,0),FALSE)/HLOOKUP(2018,DEMANDS!$G$2:$CN$25,MATCH($E9,DEMANDS!$E$2:$E$25,0),FALSE)</f>
        <v>0.77753533867069746</v>
      </c>
      <c r="O9" s="13">
        <f>HLOOKUP(REG_TRA_DEMANDS!O$3,'BY-Demands'!$J$5:$AK$14,MATCH($E9,'BY-Demands'!$I$5:$I$14,0),FALSE)*HLOOKUP(REG_TRA_DEMANDS!$F9,DEMANDS!$G$2:$CN$25,MATCH($E9,DEMANDS!$E$2:$E$25,0),FALSE)/HLOOKUP(2018,DEMANDS!$G$2:$CN$25,MATCH($E9,DEMANDS!$E$2:$E$25,0),FALSE)</f>
        <v>0.32186297657967117</v>
      </c>
      <c r="P9" s="13">
        <f>HLOOKUP(REG_TRA_DEMANDS!P$3,'BY-Demands'!$J$5:$AK$14,MATCH($E9,'BY-Demands'!$I$5:$I$14,0),FALSE)*HLOOKUP(REG_TRA_DEMANDS!$F9,DEMANDS!$G$2:$CN$25,MATCH($E9,DEMANDS!$E$2:$E$25,0),FALSE)/HLOOKUP(2018,DEMANDS!$G$2:$CN$25,MATCH($E9,DEMANDS!$E$2:$E$25,0),FALSE)</f>
        <v>0.36482820386083858</v>
      </c>
      <c r="Q9" s="13">
        <f>HLOOKUP(REG_TRA_DEMANDS!Q$3,'BY-Demands'!$J$5:$AK$14,MATCH($E9,'BY-Demands'!$I$5:$I$14,0),FALSE)*HLOOKUP(REG_TRA_DEMANDS!$F9,DEMANDS!$G$2:$CN$25,MATCH($E9,DEMANDS!$E$2:$E$25,0),FALSE)/HLOOKUP(2018,DEMANDS!$G$2:$CN$25,MATCH($E9,DEMANDS!$E$2:$E$25,0),FALSE)</f>
        <v>0.63496078332453143</v>
      </c>
      <c r="R9" s="13">
        <f>HLOOKUP(REG_TRA_DEMANDS!R$3,'BY-Demands'!$J$5:$AK$14,MATCH($E9,'BY-Demands'!$I$5:$I$14,0),FALSE)*HLOOKUP(REG_TRA_DEMANDS!$F9,DEMANDS!$G$2:$CN$25,MATCH($E9,DEMANDS!$E$2:$E$25,0),FALSE)/HLOOKUP(2018,DEMANDS!$G$2:$CN$25,MATCH($E9,DEMANDS!$E$2:$E$25,0),FALSE)</f>
        <v>0.56165625279541498</v>
      </c>
      <c r="S9" s="13">
        <f>HLOOKUP(REG_TRA_DEMANDS!S$3,'BY-Demands'!$J$5:$AK$14,MATCH($E9,'BY-Demands'!$I$5:$I$14,0),FALSE)*HLOOKUP(REG_TRA_DEMANDS!$F9,DEMANDS!$G$2:$CN$25,MATCH($E9,DEMANDS!$E$2:$E$25,0),FALSE)/HLOOKUP(2018,DEMANDS!$G$2:$CN$25,MATCH($E9,DEMANDS!$E$2:$E$25,0),FALSE)</f>
        <v>0.49432612658610575</v>
      </c>
      <c r="T9" s="13">
        <f>HLOOKUP(REG_TRA_DEMANDS!T$3,'BY-Demands'!$J$5:$AK$14,MATCH($E9,'BY-Demands'!$I$5:$I$14,0),FALSE)*HLOOKUP(REG_TRA_DEMANDS!$F9,DEMANDS!$G$2:$CN$25,MATCH($E9,DEMANDS!$E$2:$E$25,0),FALSE)/HLOOKUP(2018,DEMANDS!$G$2:$CN$25,MATCH($E9,DEMANDS!$E$2:$E$25,0),FALSE)</f>
        <v>2.0904394127037014</v>
      </c>
      <c r="U9" s="13">
        <f>HLOOKUP(REG_TRA_DEMANDS!U$3,'BY-Demands'!$J$5:$AK$14,MATCH($E9,'BY-Demands'!$I$5:$I$14,0),FALSE)*HLOOKUP(REG_TRA_DEMANDS!$F9,DEMANDS!$G$2:$CN$25,MATCH($E9,DEMANDS!$E$2:$E$25,0),FALSE)/HLOOKUP(2018,DEMANDS!$G$2:$CN$25,MATCH($E9,DEMANDS!$E$2:$E$25,0),FALSE)</f>
        <v>0.64004362867171904</v>
      </c>
      <c r="V9" s="13">
        <f>HLOOKUP(REG_TRA_DEMANDS!V$3,'BY-Demands'!$J$5:$AK$14,MATCH($E9,'BY-Demands'!$I$5:$I$14,0),FALSE)*HLOOKUP(REG_TRA_DEMANDS!$F9,DEMANDS!$G$2:$CN$25,MATCH($E9,DEMANDS!$E$2:$E$25,0),FALSE)/HLOOKUP(2018,DEMANDS!$G$2:$CN$25,MATCH($E9,DEMANDS!$E$2:$E$25,0),FALSE)</f>
        <v>0.7632001754381581</v>
      </c>
      <c r="W9" s="13">
        <f>HLOOKUP(REG_TRA_DEMANDS!W$3,'BY-Demands'!$J$5:$AK$14,MATCH($E9,'BY-Demands'!$I$5:$I$14,0),FALSE)*HLOOKUP(REG_TRA_DEMANDS!$F9,DEMANDS!$G$2:$CN$25,MATCH($E9,DEMANDS!$E$2:$E$25,0),FALSE)/HLOOKUP(2018,DEMANDS!$G$2:$CN$25,MATCH($E9,DEMANDS!$E$2:$E$25,0),FALSE)</f>
        <v>0.6957868006035649</v>
      </c>
      <c r="X9" s="13">
        <f>HLOOKUP(REG_TRA_DEMANDS!X$3,'BY-Demands'!$J$5:$AK$14,MATCH($E9,'BY-Demands'!$I$5:$I$14,0),FALSE)*HLOOKUP(REG_TRA_DEMANDS!$F9,DEMANDS!$G$2:$CN$25,MATCH($E9,DEMANDS!$E$2:$E$25,0),FALSE)/HLOOKUP(2018,DEMANDS!$G$2:$CN$25,MATCH($E9,DEMANDS!$E$2:$E$25,0),FALSE)</f>
        <v>0.46202478393355773</v>
      </c>
      <c r="Y9" s="13">
        <f>HLOOKUP(REG_TRA_DEMANDS!Y$3,'BY-Demands'!$J$5:$AK$14,MATCH($E9,'BY-Demands'!$I$5:$I$14,0),FALSE)*HLOOKUP(REG_TRA_DEMANDS!$F9,DEMANDS!$G$2:$CN$25,MATCH($E9,DEMANDS!$E$2:$E$25,0),FALSE)/HLOOKUP(2018,DEMANDS!$G$2:$CN$25,MATCH($E9,DEMANDS!$E$2:$E$25,0),FALSE)</f>
        <v>1.0326563819886783</v>
      </c>
      <c r="Z9" s="13">
        <f>HLOOKUP(REG_TRA_DEMANDS!Z$3,'BY-Demands'!$J$5:$AK$14,MATCH($E9,'BY-Demands'!$I$5:$I$14,0),FALSE)*HLOOKUP(REG_TRA_DEMANDS!$F9,DEMANDS!$G$2:$CN$25,MATCH($E9,DEMANDS!$E$2:$E$25,0),FALSE)/HLOOKUP(2018,DEMANDS!$G$2:$CN$25,MATCH($E9,DEMANDS!$E$2:$E$25,0),FALSE)</f>
        <v>0.13253365967156872</v>
      </c>
      <c r="AA9" s="13">
        <f>HLOOKUP(REG_TRA_DEMANDS!AA$3,'BY-Demands'!$J$5:$AK$14,MATCH($E9,'BY-Demands'!$I$5:$I$14,0),FALSE)*HLOOKUP(REG_TRA_DEMANDS!$F9,DEMANDS!$G$2:$CN$25,MATCH($E9,DEMANDS!$E$2:$E$25,0),FALSE)/HLOOKUP(2018,DEMANDS!$G$2:$CN$25,MATCH($E9,DEMANDS!$E$2:$E$25,0),FALSE)</f>
        <v>0.55303770086872694</v>
      </c>
      <c r="AB9" s="13">
        <f>HLOOKUP(REG_TRA_DEMANDS!AB$3,'BY-Demands'!$J$5:$AK$14,MATCH($E9,'BY-Demands'!$I$5:$I$14,0),FALSE)*HLOOKUP(REG_TRA_DEMANDS!$F9,DEMANDS!$G$2:$CN$25,MATCH($E9,DEMANDS!$E$2:$E$25,0),FALSE)/HLOOKUP(2018,DEMANDS!$G$2:$CN$25,MATCH($E9,DEMANDS!$E$2:$E$25,0),FALSE)</f>
        <v>0.2892995665154402</v>
      </c>
      <c r="AC9" s="13">
        <f>HLOOKUP(REG_TRA_DEMANDS!AC$3,'BY-Demands'!$J$5:$AK$14,MATCH($E9,'BY-Demands'!$I$5:$I$14,0),FALSE)*HLOOKUP(REG_TRA_DEMANDS!$F9,DEMANDS!$G$2:$CN$25,MATCH($E9,DEMANDS!$E$2:$E$25,0),FALSE)/HLOOKUP(2018,DEMANDS!$G$2:$CN$25,MATCH($E9,DEMANDS!$E$2:$E$25,0),FALSE)</f>
        <v>0.2550605802162681</v>
      </c>
      <c r="AD9" s="13">
        <f>HLOOKUP(REG_TRA_DEMANDS!AD$3,'BY-Demands'!$J$5:$AK$14,MATCH($E9,'BY-Demands'!$I$5:$I$14,0),FALSE)*HLOOKUP(REG_TRA_DEMANDS!$F9,DEMANDS!$G$2:$CN$25,MATCH($E9,DEMANDS!$E$2:$E$25,0),FALSE)/HLOOKUP(2018,DEMANDS!$G$2:$CN$25,MATCH($E9,DEMANDS!$E$2:$E$25,0),FALSE)</f>
        <v>0.28449442064891911</v>
      </c>
      <c r="AE9" s="13">
        <f>HLOOKUP(REG_TRA_DEMANDS!AE$3,'BY-Demands'!$J$5:$AK$14,MATCH($E9,'BY-Demands'!$I$5:$I$14,0),FALSE)*HLOOKUP(REG_TRA_DEMANDS!$F9,DEMANDS!$G$2:$CN$25,MATCH($E9,DEMANDS!$E$2:$E$25,0),FALSE)/HLOOKUP(2018,DEMANDS!$G$2:$CN$25,MATCH($E9,DEMANDS!$E$2:$E$25,0),FALSE)</f>
        <v>0.55187010123727831</v>
      </c>
      <c r="AF9" s="13">
        <f>HLOOKUP(REG_TRA_DEMANDS!AF$3,'BY-Demands'!$J$5:$AK$14,MATCH($E9,'BY-Demands'!$I$5:$I$14,0),FALSE)*HLOOKUP(REG_TRA_DEMANDS!$F9,DEMANDS!$G$2:$CN$25,MATCH($E9,DEMANDS!$E$2:$E$25,0),FALSE)/HLOOKUP(2018,DEMANDS!$G$2:$CN$25,MATCH($E9,DEMANDS!$E$2:$E$25,0),FALSE)</f>
        <v>0.26468469422110324</v>
      </c>
    </row>
    <row r="10" spans="2:32" x14ac:dyDescent="0.25">
      <c r="D10" t="s">
        <v>59</v>
      </c>
      <c r="E10" t="str">
        <f>DEMANDS!$E$18</f>
        <v>TRAPM</v>
      </c>
      <c r="F10">
        <v>2019</v>
      </c>
      <c r="G10" s="13">
        <f>HLOOKUP(REG_TRA_DEMANDS!G$3,'BY-Demands'!$J$5:$AK$14,MATCH($E10,'BY-Demands'!$I$5:$I$14,0),FALSE)*HLOOKUP(REG_TRA_DEMANDS!$F10,DEMANDS!$G$2:$CN$25,MATCH($E10,DEMANDS!$E$2:$E$25,0),FALSE)/HLOOKUP(2018,DEMANDS!$G$2:$CN$25,MATCH($E10,DEMANDS!$E$2:$E$25,0),FALSE)</f>
        <v>0.44504487721842145</v>
      </c>
      <c r="H10" s="13">
        <f>HLOOKUP(REG_TRA_DEMANDS!H$3,'BY-Demands'!$J$5:$AK$14,MATCH($E10,'BY-Demands'!$I$5:$I$14,0),FALSE)*HLOOKUP(REG_TRA_DEMANDS!$F10,DEMANDS!$G$2:$CN$25,MATCH($E10,DEMANDS!$E$2:$E$25,0),FALSE)/HLOOKUP(2018,DEMANDS!$G$2:$CN$25,MATCH($E10,DEMANDS!$E$2:$E$25,0),FALSE)</f>
        <v>7.7937079104025209</v>
      </c>
      <c r="I10" s="13">
        <f>HLOOKUP(REG_TRA_DEMANDS!I$3,'BY-Demands'!$J$5:$AK$14,MATCH($E10,'BY-Demands'!$I$5:$I$14,0),FALSE)*HLOOKUP(REG_TRA_DEMANDS!$F10,DEMANDS!$G$2:$CN$25,MATCH($E10,DEMANDS!$E$2:$E$25,0),FALSE)/HLOOKUP(2018,DEMANDS!$G$2:$CN$25,MATCH($E10,DEMANDS!$E$2:$E$25,0),FALSE)</f>
        <v>1.5870469217794945</v>
      </c>
      <c r="J10" s="13">
        <f>HLOOKUP(REG_TRA_DEMANDS!J$3,'BY-Demands'!$J$5:$AK$14,MATCH($E10,'BY-Demands'!$I$5:$I$14,0),FALSE)*HLOOKUP(REG_TRA_DEMANDS!$F10,DEMANDS!$G$2:$CN$25,MATCH($E10,DEMANDS!$E$2:$E$25,0),FALSE)/HLOOKUP(2018,DEMANDS!$G$2:$CN$25,MATCH($E10,DEMANDS!$E$2:$E$25,0),FALSE)</f>
        <v>0.75371941599977788</v>
      </c>
      <c r="K10" s="13">
        <f>HLOOKUP(REG_TRA_DEMANDS!K$3,'BY-Demands'!$J$5:$AK$14,MATCH($E10,'BY-Demands'!$I$5:$I$14,0),FALSE)*HLOOKUP(REG_TRA_DEMANDS!$F10,DEMANDS!$G$2:$CN$25,MATCH($E10,DEMANDS!$E$2:$E$25,0),FALSE)/HLOOKUP(2018,DEMANDS!$G$2:$CN$25,MATCH($E10,DEMANDS!$E$2:$E$25,0),FALSE)</f>
        <v>0.56707222956060799</v>
      </c>
      <c r="L10" s="13">
        <f>HLOOKUP(REG_TRA_DEMANDS!L$3,'BY-Demands'!$J$5:$AK$14,MATCH($E10,'BY-Demands'!$I$5:$I$14,0),FALSE)*HLOOKUP(REG_TRA_DEMANDS!$F10,DEMANDS!$G$2:$CN$25,MATCH($E10,DEMANDS!$E$2:$E$25,0),FALSE)/HLOOKUP(2018,DEMANDS!$G$2:$CN$25,MATCH($E10,DEMANDS!$E$2:$E$25,0),FALSE)</f>
        <v>0.29215269212908374</v>
      </c>
      <c r="M10" s="13">
        <f>HLOOKUP(REG_TRA_DEMANDS!M$3,'BY-Demands'!$J$5:$AK$14,MATCH($E10,'BY-Demands'!$I$5:$I$14,0),FALSE)*HLOOKUP(REG_TRA_DEMANDS!$F10,DEMANDS!$G$2:$CN$25,MATCH($E10,DEMANDS!$E$2:$E$25,0),FALSE)/HLOOKUP(2018,DEMANDS!$G$2:$CN$25,MATCH($E10,DEMANDS!$E$2:$E$25,0),FALSE)</f>
        <v>0.78692852808848446</v>
      </c>
      <c r="N10" s="13">
        <f>HLOOKUP(REG_TRA_DEMANDS!N$3,'BY-Demands'!$J$5:$AK$14,MATCH($E10,'BY-Demands'!$I$5:$I$14,0),FALSE)*HLOOKUP(REG_TRA_DEMANDS!$F10,DEMANDS!$G$2:$CN$25,MATCH($E10,DEMANDS!$E$2:$E$25,0),FALSE)/HLOOKUP(2018,DEMANDS!$G$2:$CN$25,MATCH($E10,DEMANDS!$E$2:$E$25,0),FALSE)</f>
        <v>1.3661978764195406</v>
      </c>
      <c r="O10" s="13">
        <f>HLOOKUP(REG_TRA_DEMANDS!O$3,'BY-Demands'!$J$5:$AK$14,MATCH($E10,'BY-Demands'!$I$5:$I$14,0),FALSE)*HLOOKUP(REG_TRA_DEMANDS!$F10,DEMANDS!$G$2:$CN$25,MATCH($E10,DEMANDS!$E$2:$E$25,0),FALSE)/HLOOKUP(2018,DEMANDS!$G$2:$CN$25,MATCH($E10,DEMANDS!$E$2:$E$25,0),FALSE)</f>
        <v>0.57898198131513856</v>
      </c>
      <c r="P10" s="13">
        <f>HLOOKUP(REG_TRA_DEMANDS!P$3,'BY-Demands'!$J$5:$AK$14,MATCH($E10,'BY-Demands'!$I$5:$I$14,0),FALSE)*HLOOKUP(REG_TRA_DEMANDS!$F10,DEMANDS!$G$2:$CN$25,MATCH($E10,DEMANDS!$E$2:$E$25,0),FALSE)/HLOOKUP(2018,DEMANDS!$G$2:$CN$25,MATCH($E10,DEMANDS!$E$2:$E$25,0),FALSE)</f>
        <v>0.65358230250256555</v>
      </c>
      <c r="Q10" s="13">
        <f>HLOOKUP(REG_TRA_DEMANDS!Q$3,'BY-Demands'!$J$5:$AK$14,MATCH($E10,'BY-Demands'!$I$5:$I$14,0),FALSE)*HLOOKUP(REG_TRA_DEMANDS!$F10,DEMANDS!$G$2:$CN$25,MATCH($E10,DEMANDS!$E$2:$E$25,0),FALSE)/HLOOKUP(2018,DEMANDS!$G$2:$CN$25,MATCH($E10,DEMANDS!$E$2:$E$25,0),FALSE)</f>
        <v>1.1591453120223312</v>
      </c>
      <c r="R10" s="13">
        <f>HLOOKUP(REG_TRA_DEMANDS!R$3,'BY-Demands'!$J$5:$AK$14,MATCH($E10,'BY-Demands'!$I$5:$I$14,0),FALSE)*HLOOKUP(REG_TRA_DEMANDS!$F10,DEMANDS!$G$2:$CN$25,MATCH($E10,DEMANDS!$E$2:$E$25,0),FALSE)/HLOOKUP(2018,DEMANDS!$G$2:$CN$25,MATCH($E10,DEMANDS!$E$2:$E$25,0),FALSE)</f>
        <v>0.98363731275831134</v>
      </c>
      <c r="S10" s="13">
        <f>HLOOKUP(REG_TRA_DEMANDS!S$3,'BY-Demands'!$J$5:$AK$14,MATCH($E10,'BY-Demands'!$I$5:$I$14,0),FALSE)*HLOOKUP(REG_TRA_DEMANDS!$F10,DEMANDS!$G$2:$CN$25,MATCH($E10,DEMANDS!$E$2:$E$25,0),FALSE)/HLOOKUP(2018,DEMANDS!$G$2:$CN$25,MATCH($E10,DEMANDS!$E$2:$E$25,0),FALSE)</f>
        <v>0.89211010866799778</v>
      </c>
      <c r="T10" s="13">
        <f>HLOOKUP(REG_TRA_DEMANDS!T$3,'BY-Demands'!$J$5:$AK$14,MATCH($E10,'BY-Demands'!$I$5:$I$14,0),FALSE)*HLOOKUP(REG_TRA_DEMANDS!$F10,DEMANDS!$G$2:$CN$25,MATCH($E10,DEMANDS!$E$2:$E$25,0),FALSE)/HLOOKUP(2018,DEMANDS!$G$2:$CN$25,MATCH($E10,DEMANDS!$E$2:$E$25,0),FALSE)</f>
        <v>3.6052969056240896</v>
      </c>
      <c r="U10" s="13">
        <f>HLOOKUP(REG_TRA_DEMANDS!U$3,'BY-Demands'!$J$5:$AK$14,MATCH($E10,'BY-Demands'!$I$5:$I$14,0),FALSE)*HLOOKUP(REG_TRA_DEMANDS!$F10,DEMANDS!$G$2:$CN$25,MATCH($E10,DEMANDS!$E$2:$E$25,0),FALSE)/HLOOKUP(2018,DEMANDS!$G$2:$CN$25,MATCH($E10,DEMANDS!$E$2:$E$25,0),FALSE)</f>
        <v>1.1800127078014957</v>
      </c>
      <c r="V10" s="13">
        <f>HLOOKUP(REG_TRA_DEMANDS!V$3,'BY-Demands'!$J$5:$AK$14,MATCH($E10,'BY-Demands'!$I$5:$I$14,0),FALSE)*HLOOKUP(REG_TRA_DEMANDS!$F10,DEMANDS!$G$2:$CN$25,MATCH($E10,DEMANDS!$E$2:$E$25,0),FALSE)/HLOOKUP(2018,DEMANDS!$G$2:$CN$25,MATCH($E10,DEMANDS!$E$2:$E$25,0),FALSE)</f>
        <v>1.3289979498467648</v>
      </c>
      <c r="W10" s="13">
        <f>HLOOKUP(REG_TRA_DEMANDS!W$3,'BY-Demands'!$J$5:$AK$14,MATCH($E10,'BY-Demands'!$I$5:$I$14,0),FALSE)*HLOOKUP(REG_TRA_DEMANDS!$F10,DEMANDS!$G$2:$CN$25,MATCH($E10,DEMANDS!$E$2:$E$25,0),FALSE)/HLOOKUP(2018,DEMANDS!$G$2:$CN$25,MATCH($E10,DEMANDS!$E$2:$E$25,0),FALSE)</f>
        <v>1.2889705463689798</v>
      </c>
      <c r="X10" s="13">
        <f>HLOOKUP(REG_TRA_DEMANDS!X$3,'BY-Demands'!$J$5:$AK$14,MATCH($E10,'BY-Demands'!$I$5:$I$14,0),FALSE)*HLOOKUP(REG_TRA_DEMANDS!$F10,DEMANDS!$G$2:$CN$25,MATCH($E10,DEMANDS!$E$2:$E$25,0),FALSE)/HLOOKUP(2018,DEMANDS!$G$2:$CN$25,MATCH($E10,DEMANDS!$E$2:$E$25,0),FALSE)</f>
        <v>0.81318189166940957</v>
      </c>
      <c r="Y10" s="13">
        <f>HLOOKUP(REG_TRA_DEMANDS!Y$3,'BY-Demands'!$J$5:$AK$14,MATCH($E10,'BY-Demands'!$I$5:$I$14,0),FALSE)*HLOOKUP(REG_TRA_DEMANDS!$F10,DEMANDS!$G$2:$CN$25,MATCH($E10,DEMANDS!$E$2:$E$25,0),FALSE)/HLOOKUP(2018,DEMANDS!$G$2:$CN$25,MATCH($E10,DEMANDS!$E$2:$E$25,0),FALSE)</f>
        <v>1.8206653161788104</v>
      </c>
      <c r="Z10" s="13">
        <f>HLOOKUP(REG_TRA_DEMANDS!Z$3,'BY-Demands'!$J$5:$AK$14,MATCH($E10,'BY-Demands'!$I$5:$I$14,0),FALSE)*HLOOKUP(REG_TRA_DEMANDS!$F10,DEMANDS!$G$2:$CN$25,MATCH($E10,DEMANDS!$E$2:$E$25,0),FALSE)/HLOOKUP(2018,DEMANDS!$G$2:$CN$25,MATCH($E10,DEMANDS!$E$2:$E$25,0),FALSE)</f>
        <v>0.23862041442976697</v>
      </c>
      <c r="AA10" s="13">
        <f>HLOOKUP(REG_TRA_DEMANDS!AA$3,'BY-Demands'!$J$5:$AK$14,MATCH($E10,'BY-Demands'!$I$5:$I$14,0),FALSE)*HLOOKUP(REG_TRA_DEMANDS!$F10,DEMANDS!$G$2:$CN$25,MATCH($E10,DEMANDS!$E$2:$E$25,0),FALSE)/HLOOKUP(2018,DEMANDS!$G$2:$CN$25,MATCH($E10,DEMANDS!$E$2:$E$25,0),FALSE)</f>
        <v>1.0083408487910557</v>
      </c>
      <c r="AB10" s="13">
        <f>HLOOKUP(REG_TRA_DEMANDS!AB$3,'BY-Demands'!$J$5:$AK$14,MATCH($E10,'BY-Demands'!$I$5:$I$14,0),FALSE)*HLOOKUP(REG_TRA_DEMANDS!$F10,DEMANDS!$G$2:$CN$25,MATCH($E10,DEMANDS!$E$2:$E$25,0),FALSE)/HLOOKUP(2018,DEMANDS!$G$2:$CN$25,MATCH($E10,DEMANDS!$E$2:$E$25,0),FALSE)</f>
        <v>0.54292180091605458</v>
      </c>
      <c r="AC10" s="13">
        <f>HLOOKUP(REG_TRA_DEMANDS!AC$3,'BY-Demands'!$J$5:$AK$14,MATCH($E10,'BY-Demands'!$I$5:$I$14,0),FALSE)*HLOOKUP(REG_TRA_DEMANDS!$F10,DEMANDS!$G$2:$CN$25,MATCH($E10,DEMANDS!$E$2:$E$25,0),FALSE)/HLOOKUP(2018,DEMANDS!$G$2:$CN$25,MATCH($E10,DEMANDS!$E$2:$E$25,0),FALSE)</f>
        <v>0.44291300994417443</v>
      </c>
      <c r="AD10" s="13">
        <f>HLOOKUP(REG_TRA_DEMANDS!AD$3,'BY-Demands'!$J$5:$AK$14,MATCH($E10,'BY-Demands'!$I$5:$I$14,0),FALSE)*HLOOKUP(REG_TRA_DEMANDS!$F10,DEMANDS!$G$2:$CN$25,MATCH($E10,DEMANDS!$E$2:$E$25,0),FALSE)/HLOOKUP(2018,DEMANDS!$G$2:$CN$25,MATCH($E10,DEMANDS!$E$2:$E$25,0),FALSE)</f>
        <v>0.48125689749079964</v>
      </c>
      <c r="AE10" s="13">
        <f>HLOOKUP(REG_TRA_DEMANDS!AE$3,'BY-Demands'!$J$5:$AK$14,MATCH($E10,'BY-Demands'!$I$5:$I$14,0),FALSE)*HLOOKUP(REG_TRA_DEMANDS!$F10,DEMANDS!$G$2:$CN$25,MATCH($E10,DEMANDS!$E$2:$E$25,0),FALSE)/HLOOKUP(2018,DEMANDS!$G$2:$CN$25,MATCH($E10,DEMANDS!$E$2:$E$25,0),FALSE)</f>
        <v>0.88631243709750096</v>
      </c>
      <c r="AF10" s="13">
        <f>HLOOKUP(REG_TRA_DEMANDS!AF$3,'BY-Demands'!$J$5:$AK$14,MATCH($E10,'BY-Demands'!$I$5:$I$14,0),FALSE)*HLOOKUP(REG_TRA_DEMANDS!$F10,DEMANDS!$G$2:$CN$25,MATCH($E10,DEMANDS!$E$2:$E$25,0),FALSE)/HLOOKUP(2018,DEMANDS!$G$2:$CN$25,MATCH($E10,DEMANDS!$E$2:$E$25,0),FALSE)</f>
        <v>0.48743823497682215</v>
      </c>
    </row>
    <row r="11" spans="2:32" x14ac:dyDescent="0.25">
      <c r="D11" t="s">
        <v>59</v>
      </c>
      <c r="E11" t="str">
        <f>DEMANDS!$E$18</f>
        <v>TRAPM</v>
      </c>
      <c r="F11">
        <v>2020</v>
      </c>
      <c r="G11" s="13">
        <f>HLOOKUP(REG_TRA_DEMANDS!G$3,'BY-Demands'!$J$5:$AK$14,MATCH($E11,'BY-Demands'!$I$5:$I$14,0),FALSE)*HLOOKUP(REG_TRA_DEMANDS!$F11,DEMANDS!$G$2:$CN$25,MATCH($E11,DEMANDS!$E$2:$E$25,0),FALSE)/HLOOKUP(2018,DEMANDS!$G$2:$CN$25,MATCH($E11,DEMANDS!$E$2:$E$25,0),FALSE)</f>
        <v>0.32193664473309486</v>
      </c>
      <c r="H11" s="13">
        <f>HLOOKUP(REG_TRA_DEMANDS!H$3,'BY-Demands'!$J$5:$AK$14,MATCH($E11,'BY-Demands'!$I$5:$I$14,0),FALSE)*HLOOKUP(REG_TRA_DEMANDS!$F11,DEMANDS!$G$2:$CN$25,MATCH($E11,DEMANDS!$E$2:$E$25,0),FALSE)/HLOOKUP(2018,DEMANDS!$G$2:$CN$25,MATCH($E11,DEMANDS!$E$2:$E$25,0),FALSE)</f>
        <v>5.637813854608976</v>
      </c>
      <c r="I11" s="13">
        <f>HLOOKUP(REG_TRA_DEMANDS!I$3,'BY-Demands'!$J$5:$AK$14,MATCH($E11,'BY-Demands'!$I$5:$I$14,0),FALSE)*HLOOKUP(REG_TRA_DEMANDS!$F11,DEMANDS!$G$2:$CN$25,MATCH($E11,DEMANDS!$E$2:$E$25,0),FALSE)/HLOOKUP(2018,DEMANDS!$G$2:$CN$25,MATCH($E11,DEMANDS!$E$2:$E$25,0),FALSE)</f>
        <v>1.1480382927336128</v>
      </c>
      <c r="J11" s="13">
        <f>HLOOKUP(REG_TRA_DEMANDS!J$3,'BY-Demands'!$J$5:$AK$14,MATCH($E11,'BY-Demands'!$I$5:$I$14,0),FALSE)*HLOOKUP(REG_TRA_DEMANDS!$F11,DEMANDS!$G$2:$CN$25,MATCH($E11,DEMANDS!$E$2:$E$25,0),FALSE)/HLOOKUP(2018,DEMANDS!$G$2:$CN$25,MATCH($E11,DEMANDS!$E$2:$E$25,0),FALSE)</f>
        <v>0.54522568908947855</v>
      </c>
      <c r="K11" s="13">
        <f>HLOOKUP(REG_TRA_DEMANDS!K$3,'BY-Demands'!$J$5:$AK$14,MATCH($E11,'BY-Demands'!$I$5:$I$14,0),FALSE)*HLOOKUP(REG_TRA_DEMANDS!$F11,DEMANDS!$G$2:$CN$25,MATCH($E11,DEMANDS!$E$2:$E$25,0),FALSE)/HLOOKUP(2018,DEMANDS!$G$2:$CN$25,MATCH($E11,DEMANDS!$E$2:$E$25,0),FALSE)</f>
        <v>0.41020881320348074</v>
      </c>
      <c r="L11" s="13">
        <f>HLOOKUP(REG_TRA_DEMANDS!L$3,'BY-Demands'!$J$5:$AK$14,MATCH($E11,'BY-Demands'!$I$5:$I$14,0),FALSE)*HLOOKUP(REG_TRA_DEMANDS!$F11,DEMANDS!$G$2:$CN$25,MATCH($E11,DEMANDS!$E$2:$E$25,0),FALSE)/HLOOKUP(2018,DEMANDS!$G$2:$CN$25,MATCH($E11,DEMANDS!$E$2:$E$25,0),FALSE)</f>
        <v>0.21133746790128183</v>
      </c>
      <c r="M11" s="13">
        <f>HLOOKUP(REG_TRA_DEMANDS!M$3,'BY-Demands'!$J$5:$AK$14,MATCH($E11,'BY-Demands'!$I$5:$I$14,0),FALSE)*HLOOKUP(REG_TRA_DEMANDS!$F11,DEMANDS!$G$2:$CN$25,MATCH($E11,DEMANDS!$E$2:$E$25,0),FALSE)/HLOOKUP(2018,DEMANDS!$G$2:$CN$25,MATCH($E11,DEMANDS!$E$2:$E$25,0),FALSE)</f>
        <v>0.56924850267004323</v>
      </c>
      <c r="N11" s="13">
        <f>HLOOKUP(REG_TRA_DEMANDS!N$3,'BY-Demands'!$J$5:$AK$14,MATCH($E11,'BY-Demands'!$I$5:$I$14,0),FALSE)*HLOOKUP(REG_TRA_DEMANDS!$F11,DEMANDS!$G$2:$CN$25,MATCH($E11,DEMANDS!$E$2:$E$25,0),FALSE)/HLOOKUP(2018,DEMANDS!$G$2:$CN$25,MATCH($E11,DEMANDS!$E$2:$E$25,0),FALSE)</f>
        <v>0.98828046988197249</v>
      </c>
      <c r="O11" s="13">
        <f>HLOOKUP(REG_TRA_DEMANDS!O$3,'BY-Demands'!$J$5:$AK$14,MATCH($E11,'BY-Demands'!$I$5:$I$14,0),FALSE)*HLOOKUP(REG_TRA_DEMANDS!$F11,DEMANDS!$G$2:$CN$25,MATCH($E11,DEMANDS!$E$2:$E$25,0),FALSE)/HLOOKUP(2018,DEMANDS!$G$2:$CN$25,MATCH($E11,DEMANDS!$E$2:$E$25,0),FALSE)</f>
        <v>0.41882409160736161</v>
      </c>
      <c r="P11" s="13">
        <f>HLOOKUP(REG_TRA_DEMANDS!P$3,'BY-Demands'!$J$5:$AK$14,MATCH($E11,'BY-Demands'!$I$5:$I$14,0),FALSE)*HLOOKUP(REG_TRA_DEMANDS!$F11,DEMANDS!$G$2:$CN$25,MATCH($E11,DEMANDS!$E$2:$E$25,0),FALSE)/HLOOKUP(2018,DEMANDS!$G$2:$CN$25,MATCH($E11,DEMANDS!$E$2:$E$25,0),FALSE)</f>
        <v>0.47278848560105868</v>
      </c>
      <c r="Q11" s="13">
        <f>HLOOKUP(REG_TRA_DEMANDS!Q$3,'BY-Demands'!$J$5:$AK$14,MATCH($E11,'BY-Demands'!$I$5:$I$14,0),FALSE)*HLOOKUP(REG_TRA_DEMANDS!$F11,DEMANDS!$G$2:$CN$25,MATCH($E11,DEMANDS!$E$2:$E$25,0),FALSE)/HLOOKUP(2018,DEMANDS!$G$2:$CN$25,MATCH($E11,DEMANDS!$E$2:$E$25,0),FALSE)</f>
        <v>0.83850274795415447</v>
      </c>
      <c r="R11" s="13">
        <f>HLOOKUP(REG_TRA_DEMANDS!R$3,'BY-Demands'!$J$5:$AK$14,MATCH($E11,'BY-Demands'!$I$5:$I$14,0),FALSE)*HLOOKUP(REG_TRA_DEMANDS!$F11,DEMANDS!$G$2:$CN$25,MATCH($E11,DEMANDS!$E$2:$E$25,0),FALSE)/HLOOKUP(2018,DEMANDS!$G$2:$CN$25,MATCH($E11,DEMANDS!$E$2:$E$25,0),FALSE)</f>
        <v>0.71154373932557857</v>
      </c>
      <c r="S11" s="13">
        <f>HLOOKUP(REG_TRA_DEMANDS!S$3,'BY-Demands'!$J$5:$AK$14,MATCH($E11,'BY-Demands'!$I$5:$I$14,0),FALSE)*HLOOKUP(REG_TRA_DEMANDS!$F11,DEMANDS!$G$2:$CN$25,MATCH($E11,DEMANDS!$E$2:$E$25,0),FALSE)/HLOOKUP(2018,DEMANDS!$G$2:$CN$25,MATCH($E11,DEMANDS!$E$2:$E$25,0),FALSE)</f>
        <v>0.64533477367968184</v>
      </c>
      <c r="T11" s="13">
        <f>HLOOKUP(REG_TRA_DEMANDS!T$3,'BY-Demands'!$J$5:$AK$14,MATCH($E11,'BY-Demands'!$I$5:$I$14,0),FALSE)*HLOOKUP(REG_TRA_DEMANDS!$F11,DEMANDS!$G$2:$CN$25,MATCH($E11,DEMANDS!$E$2:$E$25,0),FALSE)/HLOOKUP(2018,DEMANDS!$G$2:$CN$25,MATCH($E11,DEMANDS!$E$2:$E$25,0),FALSE)</f>
        <v>2.6080003354214218</v>
      </c>
      <c r="U11" s="13">
        <f>HLOOKUP(REG_TRA_DEMANDS!U$3,'BY-Demands'!$J$5:$AK$14,MATCH($E11,'BY-Demands'!$I$5:$I$14,0),FALSE)*HLOOKUP(REG_TRA_DEMANDS!$F11,DEMANDS!$G$2:$CN$25,MATCH($E11,DEMANDS!$E$2:$E$25,0),FALSE)/HLOOKUP(2018,DEMANDS!$G$2:$CN$25,MATCH($E11,DEMANDS!$E$2:$E$25,0),FALSE)</f>
        <v>0.8535978085319772</v>
      </c>
      <c r="V11" s="13">
        <f>HLOOKUP(REG_TRA_DEMANDS!V$3,'BY-Demands'!$J$5:$AK$14,MATCH($E11,'BY-Demands'!$I$5:$I$14,0),FALSE)*HLOOKUP(REG_TRA_DEMANDS!$F11,DEMANDS!$G$2:$CN$25,MATCH($E11,DEMANDS!$E$2:$E$25,0),FALSE)/HLOOKUP(2018,DEMANDS!$G$2:$CN$25,MATCH($E11,DEMANDS!$E$2:$E$25,0),FALSE)</f>
        <v>0.96137078018953437</v>
      </c>
      <c r="W11" s="13">
        <f>HLOOKUP(REG_TRA_DEMANDS!W$3,'BY-Demands'!$J$5:$AK$14,MATCH($E11,'BY-Demands'!$I$5:$I$14,0),FALSE)*HLOOKUP(REG_TRA_DEMANDS!$F11,DEMANDS!$G$2:$CN$25,MATCH($E11,DEMANDS!$E$2:$E$25,0),FALSE)/HLOOKUP(2018,DEMANDS!$G$2:$CN$25,MATCH($E11,DEMANDS!$E$2:$E$25,0),FALSE)</f>
        <v>0.932415749736074</v>
      </c>
      <c r="X11" s="13">
        <f>HLOOKUP(REG_TRA_DEMANDS!X$3,'BY-Demands'!$J$5:$AK$14,MATCH($E11,'BY-Demands'!$I$5:$I$14,0),FALSE)*HLOOKUP(REG_TRA_DEMANDS!$F11,DEMANDS!$G$2:$CN$25,MATCH($E11,DEMANDS!$E$2:$E$25,0),FALSE)/HLOOKUP(2018,DEMANDS!$G$2:$CN$25,MATCH($E11,DEMANDS!$E$2:$E$25,0),FALSE)</f>
        <v>0.58823966562202801</v>
      </c>
      <c r="Y11" s="13">
        <f>HLOOKUP(REG_TRA_DEMANDS!Y$3,'BY-Demands'!$J$5:$AK$14,MATCH($E11,'BY-Demands'!$I$5:$I$14,0),FALSE)*HLOOKUP(REG_TRA_DEMANDS!$F11,DEMANDS!$G$2:$CN$25,MATCH($E11,DEMANDS!$E$2:$E$25,0),FALSE)/HLOOKUP(2018,DEMANDS!$G$2:$CN$25,MATCH($E11,DEMANDS!$E$2:$E$25,0),FALSE)</f>
        <v>1.3170332096303565</v>
      </c>
      <c r="Z11" s="13">
        <f>HLOOKUP(REG_TRA_DEMANDS!Z$3,'BY-Demands'!$J$5:$AK$14,MATCH($E11,'BY-Demands'!$I$5:$I$14,0),FALSE)*HLOOKUP(REG_TRA_DEMANDS!$F11,DEMANDS!$G$2:$CN$25,MATCH($E11,DEMANDS!$E$2:$E$25,0),FALSE)/HLOOKUP(2018,DEMANDS!$G$2:$CN$25,MATCH($E11,DEMANDS!$E$2:$E$25,0),FALSE)</f>
        <v>0.17261327906182664</v>
      </c>
      <c r="AA11" s="13">
        <f>HLOOKUP(REG_TRA_DEMANDS!AA$3,'BY-Demands'!$J$5:$AK$14,MATCH($E11,'BY-Demands'!$I$5:$I$14,0),FALSE)*HLOOKUP(REG_TRA_DEMANDS!$F11,DEMANDS!$G$2:$CN$25,MATCH($E11,DEMANDS!$E$2:$E$25,0),FALSE)/HLOOKUP(2018,DEMANDS!$G$2:$CN$25,MATCH($E11,DEMANDS!$E$2:$E$25,0),FALSE)</f>
        <v>0.72941378774211518</v>
      </c>
      <c r="AB11" s="13">
        <f>HLOOKUP(REG_TRA_DEMANDS!AB$3,'BY-Demands'!$J$5:$AK$14,MATCH($E11,'BY-Demands'!$I$5:$I$14,0),FALSE)*HLOOKUP(REG_TRA_DEMANDS!$F11,DEMANDS!$G$2:$CN$25,MATCH($E11,DEMANDS!$E$2:$E$25,0),FALSE)/HLOOKUP(2018,DEMANDS!$G$2:$CN$25,MATCH($E11,DEMANDS!$E$2:$E$25,0),FALSE)</f>
        <v>0.39273887171064176</v>
      </c>
      <c r="AC11" s="13">
        <f>HLOOKUP(REG_TRA_DEMANDS!AC$3,'BY-Demands'!$J$5:$AK$14,MATCH($E11,'BY-Demands'!$I$5:$I$14,0),FALSE)*HLOOKUP(REG_TRA_DEMANDS!$F11,DEMANDS!$G$2:$CN$25,MATCH($E11,DEMANDS!$E$2:$E$25,0),FALSE)/HLOOKUP(2018,DEMANDS!$G$2:$CN$25,MATCH($E11,DEMANDS!$E$2:$E$25,0),FALSE)</f>
        <v>0.32039449419408184</v>
      </c>
      <c r="AD11" s="13">
        <f>HLOOKUP(REG_TRA_DEMANDS!AD$3,'BY-Demands'!$J$5:$AK$14,MATCH($E11,'BY-Demands'!$I$5:$I$14,0),FALSE)*HLOOKUP(REG_TRA_DEMANDS!$F11,DEMANDS!$G$2:$CN$25,MATCH($E11,DEMANDS!$E$2:$E$25,0),FALSE)/HLOOKUP(2018,DEMANDS!$G$2:$CN$25,MATCH($E11,DEMANDS!$E$2:$E$25,0),FALSE)</f>
        <v>0.34813170258514758</v>
      </c>
      <c r="AE11" s="13">
        <f>HLOOKUP(REG_TRA_DEMANDS!AE$3,'BY-Demands'!$J$5:$AK$14,MATCH($E11,'BY-Demands'!$I$5:$I$14,0),FALSE)*HLOOKUP(REG_TRA_DEMANDS!$F11,DEMANDS!$G$2:$CN$25,MATCH($E11,DEMANDS!$E$2:$E$25,0),FALSE)/HLOOKUP(2018,DEMANDS!$G$2:$CN$25,MATCH($E11,DEMANDS!$E$2:$E$25,0),FALSE)</f>
        <v>0.64114085295794276</v>
      </c>
      <c r="AF11" s="13">
        <f>HLOOKUP(REG_TRA_DEMANDS!AF$3,'BY-Demands'!$J$5:$AK$14,MATCH($E11,'BY-Demands'!$I$5:$I$14,0),FALSE)*HLOOKUP(REG_TRA_DEMANDS!$F11,DEMANDS!$G$2:$CN$25,MATCH($E11,DEMANDS!$E$2:$E$25,0),FALSE)/HLOOKUP(2018,DEMANDS!$G$2:$CN$25,MATCH($E11,DEMANDS!$E$2:$E$25,0),FALSE)</f>
        <v>0.35260315962707711</v>
      </c>
    </row>
    <row r="12" spans="2:32" x14ac:dyDescent="0.25">
      <c r="D12" t="s">
        <v>59</v>
      </c>
      <c r="E12" t="str">
        <f>DEMANDS!$E$18</f>
        <v>TRAPM</v>
      </c>
      <c r="F12">
        <v>2021</v>
      </c>
      <c r="G12" s="13">
        <f>HLOOKUP(REG_TRA_DEMANDS!G$3,'BY-Demands'!$J$5:$AK$14,MATCH($E12,'BY-Demands'!$I$5:$I$14,0),FALSE)*HLOOKUP(REG_TRA_DEMANDS!$F12,DEMANDS!$G$2:$CN$25,MATCH($E12,DEMANDS!$E$2:$E$25,0),FALSE)/HLOOKUP(2018,DEMANDS!$G$2:$CN$25,MATCH($E12,DEMANDS!$E$2:$E$25,0),FALSE)</f>
        <v>0.40588049118145847</v>
      </c>
      <c r="H12" s="13">
        <f>HLOOKUP(REG_TRA_DEMANDS!H$3,'BY-Demands'!$J$5:$AK$14,MATCH($E12,'BY-Demands'!$I$5:$I$14,0),FALSE)*HLOOKUP(REG_TRA_DEMANDS!$F12,DEMANDS!$G$2:$CN$25,MATCH($E12,DEMANDS!$E$2:$E$25,0),FALSE)/HLOOKUP(2018,DEMANDS!$G$2:$CN$25,MATCH($E12,DEMANDS!$E$2:$E$25,0),FALSE)</f>
        <v>7.107853964234006</v>
      </c>
      <c r="I12" s="13">
        <f>HLOOKUP(REG_TRA_DEMANDS!I$3,'BY-Demands'!$J$5:$AK$14,MATCH($E12,'BY-Demands'!$I$5:$I$14,0),FALSE)*HLOOKUP(REG_TRA_DEMANDS!$F12,DEMANDS!$G$2:$CN$25,MATCH($E12,DEMANDS!$E$2:$E$25,0),FALSE)/HLOOKUP(2018,DEMANDS!$G$2:$CN$25,MATCH($E12,DEMANDS!$E$2:$E$25,0),FALSE)</f>
        <v>1.4473852348686691</v>
      </c>
      <c r="J12" s="13">
        <f>HLOOKUP(REG_TRA_DEMANDS!J$3,'BY-Demands'!$J$5:$AK$14,MATCH($E12,'BY-Demands'!$I$5:$I$14,0),FALSE)*HLOOKUP(REG_TRA_DEMANDS!$F12,DEMANDS!$G$2:$CN$25,MATCH($E12,DEMANDS!$E$2:$E$25,0),FALSE)/HLOOKUP(2018,DEMANDS!$G$2:$CN$25,MATCH($E12,DEMANDS!$E$2:$E$25,0),FALSE)</f>
        <v>0.68739136756505304</v>
      </c>
      <c r="K12" s="13">
        <f>HLOOKUP(REG_TRA_DEMANDS!K$3,'BY-Demands'!$J$5:$AK$14,MATCH($E12,'BY-Demands'!$I$5:$I$14,0),FALSE)*HLOOKUP(REG_TRA_DEMANDS!$F12,DEMANDS!$G$2:$CN$25,MATCH($E12,DEMANDS!$E$2:$E$25,0),FALSE)/HLOOKUP(2018,DEMANDS!$G$2:$CN$25,MATCH($E12,DEMANDS!$E$2:$E$25,0),FALSE)</f>
        <v>0.51716931673940703</v>
      </c>
      <c r="L12" s="13">
        <f>HLOOKUP(REG_TRA_DEMANDS!L$3,'BY-Demands'!$J$5:$AK$14,MATCH($E12,'BY-Demands'!$I$5:$I$14,0),FALSE)*HLOOKUP(REG_TRA_DEMANDS!$F12,DEMANDS!$G$2:$CN$25,MATCH($E12,DEMANDS!$E$2:$E$25,0),FALSE)/HLOOKUP(2018,DEMANDS!$G$2:$CN$25,MATCH($E12,DEMANDS!$E$2:$E$25,0),FALSE)</f>
        <v>0.26644296845403537</v>
      </c>
      <c r="M12" s="13">
        <f>HLOOKUP(REG_TRA_DEMANDS!M$3,'BY-Demands'!$J$5:$AK$14,MATCH($E12,'BY-Demands'!$I$5:$I$14,0),FALSE)*HLOOKUP(REG_TRA_DEMANDS!$F12,DEMANDS!$G$2:$CN$25,MATCH($E12,DEMANDS!$E$2:$E$25,0),FALSE)/HLOOKUP(2018,DEMANDS!$G$2:$CN$25,MATCH($E12,DEMANDS!$E$2:$E$25,0),FALSE)</f>
        <v>0.71767804519295675</v>
      </c>
      <c r="N12" s="13">
        <f>HLOOKUP(REG_TRA_DEMANDS!N$3,'BY-Demands'!$J$5:$AK$14,MATCH($E12,'BY-Demands'!$I$5:$I$14,0),FALSE)*HLOOKUP(REG_TRA_DEMANDS!$F12,DEMANDS!$G$2:$CN$25,MATCH($E12,DEMANDS!$E$2:$E$25,0),FALSE)/HLOOKUP(2018,DEMANDS!$G$2:$CN$25,MATCH($E12,DEMANDS!$E$2:$E$25,0),FALSE)</f>
        <v>1.2459711222787131</v>
      </c>
      <c r="O12" s="13">
        <f>HLOOKUP(REG_TRA_DEMANDS!O$3,'BY-Demands'!$J$5:$AK$14,MATCH($E12,'BY-Demands'!$I$5:$I$14,0),FALSE)*HLOOKUP(REG_TRA_DEMANDS!$F12,DEMANDS!$G$2:$CN$25,MATCH($E12,DEMANDS!$E$2:$E$25,0),FALSE)/HLOOKUP(2018,DEMANDS!$G$2:$CN$25,MATCH($E12,DEMANDS!$E$2:$E$25,0),FALSE)</f>
        <v>0.52803099864930969</v>
      </c>
      <c r="P12" s="13">
        <f>HLOOKUP(REG_TRA_DEMANDS!P$3,'BY-Demands'!$J$5:$AK$14,MATCH($E12,'BY-Demands'!$I$5:$I$14,0),FALSE)*HLOOKUP(REG_TRA_DEMANDS!$F12,DEMANDS!$G$2:$CN$25,MATCH($E12,DEMANDS!$E$2:$E$25,0),FALSE)/HLOOKUP(2018,DEMANDS!$G$2:$CN$25,MATCH($E12,DEMANDS!$E$2:$E$25,0),FALSE)</f>
        <v>0.59606641834696639</v>
      </c>
      <c r="Q12" s="13">
        <f>HLOOKUP(REG_TRA_DEMANDS!Q$3,'BY-Demands'!$J$5:$AK$14,MATCH($E12,'BY-Demands'!$I$5:$I$14,0),FALSE)*HLOOKUP(REG_TRA_DEMANDS!$F12,DEMANDS!$G$2:$CN$25,MATCH($E12,DEMANDS!$E$2:$E$25,0),FALSE)/HLOOKUP(2018,DEMANDS!$G$2:$CN$25,MATCH($E12,DEMANDS!$E$2:$E$25,0),FALSE)</f>
        <v>1.057139386784598</v>
      </c>
      <c r="R12" s="13">
        <f>HLOOKUP(REG_TRA_DEMANDS!R$3,'BY-Demands'!$J$5:$AK$14,MATCH($E12,'BY-Demands'!$I$5:$I$14,0),FALSE)*HLOOKUP(REG_TRA_DEMANDS!$F12,DEMANDS!$G$2:$CN$25,MATCH($E12,DEMANDS!$E$2:$E$25,0),FALSE)/HLOOKUP(2018,DEMANDS!$G$2:$CN$25,MATCH($E12,DEMANDS!$E$2:$E$25,0),FALSE)</f>
        <v>0.89707626372882077</v>
      </c>
      <c r="S12" s="13">
        <f>HLOOKUP(REG_TRA_DEMANDS!S$3,'BY-Demands'!$J$5:$AK$14,MATCH($E12,'BY-Demands'!$I$5:$I$14,0),FALSE)*HLOOKUP(REG_TRA_DEMANDS!$F12,DEMANDS!$G$2:$CN$25,MATCH($E12,DEMANDS!$E$2:$E$25,0),FALSE)/HLOOKUP(2018,DEMANDS!$G$2:$CN$25,MATCH($E12,DEMANDS!$E$2:$E$25,0),FALSE)</f>
        <v>0.81360354343861541</v>
      </c>
      <c r="T12" s="13">
        <f>HLOOKUP(REG_TRA_DEMANDS!T$3,'BY-Demands'!$J$5:$AK$14,MATCH($E12,'BY-Demands'!$I$5:$I$14,0),FALSE)*HLOOKUP(REG_TRA_DEMANDS!$F12,DEMANDS!$G$2:$CN$25,MATCH($E12,DEMANDS!$E$2:$E$25,0),FALSE)/HLOOKUP(2018,DEMANDS!$G$2:$CN$25,MATCH($E12,DEMANDS!$E$2:$E$25,0),FALSE)</f>
        <v>3.2880272390856486</v>
      </c>
      <c r="U12" s="13">
        <f>HLOOKUP(REG_TRA_DEMANDS!U$3,'BY-Demands'!$J$5:$AK$14,MATCH($E12,'BY-Demands'!$I$5:$I$14,0),FALSE)*HLOOKUP(REG_TRA_DEMANDS!$F12,DEMANDS!$G$2:$CN$25,MATCH($E12,DEMANDS!$E$2:$E$25,0),FALSE)/HLOOKUP(2018,DEMANDS!$G$2:$CN$25,MATCH($E12,DEMANDS!$E$2:$E$25,0),FALSE)</f>
        <v>1.0761704312524312</v>
      </c>
      <c r="V12" s="13">
        <f>HLOOKUP(REG_TRA_DEMANDS!V$3,'BY-Demands'!$J$5:$AK$14,MATCH($E12,'BY-Demands'!$I$5:$I$14,0),FALSE)*HLOOKUP(REG_TRA_DEMANDS!$F12,DEMANDS!$G$2:$CN$25,MATCH($E12,DEMANDS!$E$2:$E$25,0),FALSE)/HLOOKUP(2018,DEMANDS!$G$2:$CN$25,MATCH($E12,DEMANDS!$E$2:$E$25,0),FALSE)</f>
        <v>1.2120448257585934</v>
      </c>
      <c r="W12" s="13">
        <f>HLOOKUP(REG_TRA_DEMANDS!W$3,'BY-Demands'!$J$5:$AK$14,MATCH($E12,'BY-Demands'!$I$5:$I$14,0),FALSE)*HLOOKUP(REG_TRA_DEMANDS!$F12,DEMANDS!$G$2:$CN$25,MATCH($E12,DEMANDS!$E$2:$E$25,0),FALSE)/HLOOKUP(2018,DEMANDS!$G$2:$CN$25,MATCH($E12,DEMANDS!$E$2:$E$25,0),FALSE)</f>
        <v>1.1755398730764657</v>
      </c>
      <c r="X12" s="13">
        <f>HLOOKUP(REG_TRA_DEMANDS!X$3,'BY-Demands'!$J$5:$AK$14,MATCH($E12,'BY-Demands'!$I$5:$I$14,0),FALSE)*HLOOKUP(REG_TRA_DEMANDS!$F12,DEMANDS!$G$2:$CN$25,MATCH($E12,DEMANDS!$E$2:$E$25,0),FALSE)/HLOOKUP(2018,DEMANDS!$G$2:$CN$25,MATCH($E12,DEMANDS!$E$2:$E$25,0),FALSE)</f>
        <v>0.74162108700930296</v>
      </c>
      <c r="Y12" s="13">
        <f>HLOOKUP(REG_TRA_DEMANDS!Y$3,'BY-Demands'!$J$5:$AK$14,MATCH($E12,'BY-Demands'!$I$5:$I$14,0),FALSE)*HLOOKUP(REG_TRA_DEMANDS!$F12,DEMANDS!$G$2:$CN$25,MATCH($E12,DEMANDS!$E$2:$E$25,0),FALSE)/HLOOKUP(2018,DEMANDS!$G$2:$CN$25,MATCH($E12,DEMANDS!$E$2:$E$25,0),FALSE)</f>
        <v>1.6604449812485407</v>
      </c>
      <c r="Z12" s="13">
        <f>HLOOKUP(REG_TRA_DEMANDS!Z$3,'BY-Demands'!$J$5:$AK$14,MATCH($E12,'BY-Demands'!$I$5:$I$14,0),FALSE)*HLOOKUP(REG_TRA_DEMANDS!$F12,DEMANDS!$G$2:$CN$25,MATCH($E12,DEMANDS!$E$2:$E$25,0),FALSE)/HLOOKUP(2018,DEMANDS!$G$2:$CN$25,MATCH($E12,DEMANDS!$E$2:$E$25,0),FALSE)</f>
        <v>0.21762158373782103</v>
      </c>
      <c r="AA12" s="13">
        <f>HLOOKUP(REG_TRA_DEMANDS!AA$3,'BY-Demands'!$J$5:$AK$14,MATCH($E12,'BY-Demands'!$I$5:$I$14,0),FALSE)*HLOOKUP(REG_TRA_DEMANDS!$F12,DEMANDS!$G$2:$CN$25,MATCH($E12,DEMANDS!$E$2:$E$25,0),FALSE)/HLOOKUP(2018,DEMANDS!$G$2:$CN$25,MATCH($E12,DEMANDS!$E$2:$E$25,0),FALSE)</f>
        <v>0.9196058643424867</v>
      </c>
      <c r="AB12" s="13">
        <f>HLOOKUP(REG_TRA_DEMANDS!AB$3,'BY-Demands'!$J$5:$AK$14,MATCH($E12,'BY-Demands'!$I$5:$I$14,0),FALSE)*HLOOKUP(REG_TRA_DEMANDS!$F12,DEMANDS!$G$2:$CN$25,MATCH($E12,DEMANDS!$E$2:$E$25,0),FALSE)/HLOOKUP(2018,DEMANDS!$G$2:$CN$25,MATCH($E12,DEMANDS!$E$2:$E$25,0),FALSE)</f>
        <v>0.49514414952085861</v>
      </c>
      <c r="AC12" s="13">
        <f>HLOOKUP(REG_TRA_DEMANDS!AC$3,'BY-Demands'!$J$5:$AK$14,MATCH($E12,'BY-Demands'!$I$5:$I$14,0),FALSE)*HLOOKUP(REG_TRA_DEMANDS!$F12,DEMANDS!$G$2:$CN$25,MATCH($E12,DEMANDS!$E$2:$E$25,0),FALSE)/HLOOKUP(2018,DEMANDS!$G$2:$CN$25,MATCH($E12,DEMANDS!$E$2:$E$25,0),FALSE)</f>
        <v>0.40393623031991749</v>
      </c>
      <c r="AD12" s="13">
        <f>HLOOKUP(REG_TRA_DEMANDS!AD$3,'BY-Demands'!$J$5:$AK$14,MATCH($E12,'BY-Demands'!$I$5:$I$14,0),FALSE)*HLOOKUP(REG_TRA_DEMANDS!$F12,DEMANDS!$G$2:$CN$25,MATCH($E12,DEMANDS!$E$2:$E$25,0),FALSE)/HLOOKUP(2018,DEMANDS!$G$2:$CN$25,MATCH($E12,DEMANDS!$E$2:$E$25,0),FALSE)</f>
        <v>0.4389058181253126</v>
      </c>
      <c r="AE12" s="13">
        <f>HLOOKUP(REG_TRA_DEMANDS!AE$3,'BY-Demands'!$J$5:$AK$14,MATCH($E12,'BY-Demands'!$I$5:$I$14,0),FALSE)*HLOOKUP(REG_TRA_DEMANDS!$F12,DEMANDS!$G$2:$CN$25,MATCH($E12,DEMANDS!$E$2:$E$25,0),FALSE)/HLOOKUP(2018,DEMANDS!$G$2:$CN$25,MATCH($E12,DEMANDS!$E$2:$E$25,0),FALSE)</f>
        <v>0.80831607265713046</v>
      </c>
      <c r="AF12" s="13">
        <f>HLOOKUP(REG_TRA_DEMANDS!AF$3,'BY-Demands'!$J$5:$AK$14,MATCH($E12,'BY-Demands'!$I$5:$I$14,0),FALSE)*HLOOKUP(REG_TRA_DEMANDS!$F12,DEMANDS!$G$2:$CN$25,MATCH($E12,DEMANDS!$E$2:$E$25,0),FALSE)/HLOOKUP(2018,DEMANDS!$G$2:$CN$25,MATCH($E12,DEMANDS!$E$2:$E$25,0),FALSE)</f>
        <v>0.44454319184516294</v>
      </c>
    </row>
    <row r="13" spans="2:32" x14ac:dyDescent="0.25">
      <c r="D13" t="s">
        <v>59</v>
      </c>
      <c r="E13" t="str">
        <f>DEMANDS!$E$18</f>
        <v>TRAPM</v>
      </c>
      <c r="F13">
        <v>2022</v>
      </c>
      <c r="G13" s="13">
        <f>HLOOKUP(REG_TRA_DEMANDS!G$3,'BY-Demands'!$J$5:$AK$14,MATCH($E13,'BY-Demands'!$I$5:$I$14,0),FALSE)*HLOOKUP(REG_TRA_DEMANDS!$F13,DEMANDS!$G$2:$CN$25,MATCH($E13,DEMANDS!$E$2:$E$25,0),FALSE)/HLOOKUP(2018,DEMANDS!$G$2:$CN$25,MATCH($E13,DEMANDS!$E$2:$E$25,0),FALSE)</f>
        <v>0.46985114031488934</v>
      </c>
      <c r="H13" s="13">
        <f>HLOOKUP(REG_TRA_DEMANDS!H$3,'BY-Demands'!$J$5:$AK$14,MATCH($E13,'BY-Demands'!$I$5:$I$14,0),FALSE)*HLOOKUP(REG_TRA_DEMANDS!$F13,DEMANDS!$G$2:$CN$25,MATCH($E13,DEMANDS!$E$2:$E$25,0),FALSE)/HLOOKUP(2018,DEMANDS!$G$2:$CN$25,MATCH($E13,DEMANDS!$E$2:$E$25,0),FALSE)</f>
        <v>8.2281197614743018</v>
      </c>
      <c r="I13" s="13">
        <f>HLOOKUP(REG_TRA_DEMANDS!I$3,'BY-Demands'!$J$5:$AK$14,MATCH($E13,'BY-Demands'!$I$5:$I$14,0),FALSE)*HLOOKUP(REG_TRA_DEMANDS!$F13,DEMANDS!$G$2:$CN$25,MATCH($E13,DEMANDS!$E$2:$E$25,0),FALSE)/HLOOKUP(2018,DEMANDS!$G$2:$CN$25,MATCH($E13,DEMANDS!$E$2:$E$25,0),FALSE)</f>
        <v>1.6755069973884091</v>
      </c>
      <c r="J13" s="13">
        <f>HLOOKUP(REG_TRA_DEMANDS!J$3,'BY-Demands'!$J$5:$AK$14,MATCH($E13,'BY-Demands'!$I$5:$I$14,0),FALSE)*HLOOKUP(REG_TRA_DEMANDS!$F13,DEMANDS!$G$2:$CN$25,MATCH($E13,DEMANDS!$E$2:$E$25,0),FALSE)/HLOOKUP(2018,DEMANDS!$G$2:$CN$25,MATCH($E13,DEMANDS!$E$2:$E$25,0),FALSE)</f>
        <v>0.79573082449202848</v>
      </c>
      <c r="K13" s="13">
        <f>HLOOKUP(REG_TRA_DEMANDS!K$3,'BY-Demands'!$J$5:$AK$14,MATCH($E13,'BY-Demands'!$I$5:$I$14,0),FALSE)*HLOOKUP(REG_TRA_DEMANDS!$F13,DEMANDS!$G$2:$CN$25,MATCH($E13,DEMANDS!$E$2:$E$25,0),FALSE)/HLOOKUP(2018,DEMANDS!$G$2:$CN$25,MATCH($E13,DEMANDS!$E$2:$E$25,0),FALSE)</f>
        <v>0.59868014966318506</v>
      </c>
      <c r="L13" s="13">
        <f>HLOOKUP(REG_TRA_DEMANDS!L$3,'BY-Demands'!$J$5:$AK$14,MATCH($E13,'BY-Demands'!$I$5:$I$14,0),FALSE)*HLOOKUP(REG_TRA_DEMANDS!$F13,DEMANDS!$G$2:$CN$25,MATCH($E13,DEMANDS!$E$2:$E$25,0),FALSE)/HLOOKUP(2018,DEMANDS!$G$2:$CN$25,MATCH($E13,DEMANDS!$E$2:$E$25,0),FALSE)</f>
        <v>0.30843692977853454</v>
      </c>
      <c r="M13" s="13">
        <f>HLOOKUP(REG_TRA_DEMANDS!M$3,'BY-Demands'!$J$5:$AK$14,MATCH($E13,'BY-Demands'!$I$5:$I$14,0),FALSE)*HLOOKUP(REG_TRA_DEMANDS!$F13,DEMANDS!$G$2:$CN$25,MATCH($E13,DEMANDS!$E$2:$E$25,0),FALSE)/HLOOKUP(2018,DEMANDS!$G$2:$CN$25,MATCH($E13,DEMANDS!$E$2:$E$25,0),FALSE)</f>
        <v>0.83079097231632504</v>
      </c>
      <c r="N13" s="13">
        <f>HLOOKUP(REG_TRA_DEMANDS!N$3,'BY-Demands'!$J$5:$AK$14,MATCH($E13,'BY-Demands'!$I$5:$I$14,0),FALSE)*HLOOKUP(REG_TRA_DEMANDS!$F13,DEMANDS!$G$2:$CN$25,MATCH($E13,DEMANDS!$E$2:$E$25,0),FALSE)/HLOOKUP(2018,DEMANDS!$G$2:$CN$25,MATCH($E13,DEMANDS!$E$2:$E$25,0),FALSE)</f>
        <v>1.4423480933956727</v>
      </c>
      <c r="O13" s="13">
        <f>HLOOKUP(REG_TRA_DEMANDS!O$3,'BY-Demands'!$J$5:$AK$14,MATCH($E13,'BY-Demands'!$I$5:$I$14,0),FALSE)*HLOOKUP(REG_TRA_DEMANDS!$F13,DEMANDS!$G$2:$CN$25,MATCH($E13,DEMANDS!$E$2:$E$25,0),FALSE)/HLOOKUP(2018,DEMANDS!$G$2:$CN$25,MATCH($E13,DEMANDS!$E$2:$E$25,0),FALSE)</f>
        <v>0.61125373657358362</v>
      </c>
      <c r="P13" s="13">
        <f>HLOOKUP(REG_TRA_DEMANDS!P$3,'BY-Demands'!$J$5:$AK$14,MATCH($E13,'BY-Demands'!$I$5:$I$14,0),FALSE)*HLOOKUP(REG_TRA_DEMANDS!$F13,DEMANDS!$G$2:$CN$25,MATCH($E13,DEMANDS!$E$2:$E$25,0),FALSE)/HLOOKUP(2018,DEMANDS!$G$2:$CN$25,MATCH($E13,DEMANDS!$E$2:$E$25,0),FALSE)</f>
        <v>0.69001218942184994</v>
      </c>
      <c r="Q13" s="13">
        <f>HLOOKUP(REG_TRA_DEMANDS!Q$3,'BY-Demands'!$J$5:$AK$14,MATCH($E13,'BY-Demands'!$I$5:$I$14,0),FALSE)*HLOOKUP(REG_TRA_DEMANDS!$F13,DEMANDS!$G$2:$CN$25,MATCH($E13,DEMANDS!$E$2:$E$25,0),FALSE)/HLOOKUP(2018,DEMANDS!$G$2:$CN$25,MATCH($E13,DEMANDS!$E$2:$E$25,0),FALSE)</f>
        <v>1.2237546695252854</v>
      </c>
      <c r="R13" s="13">
        <f>HLOOKUP(REG_TRA_DEMANDS!R$3,'BY-Demands'!$J$5:$AK$14,MATCH($E13,'BY-Demands'!$I$5:$I$14,0),FALSE)*HLOOKUP(REG_TRA_DEMANDS!$F13,DEMANDS!$G$2:$CN$25,MATCH($E13,DEMANDS!$E$2:$E$25,0),FALSE)/HLOOKUP(2018,DEMANDS!$G$2:$CN$25,MATCH($E13,DEMANDS!$E$2:$E$25,0),FALSE)</f>
        <v>1.0384640666899378</v>
      </c>
      <c r="S13" s="13">
        <f>HLOOKUP(REG_TRA_DEMANDS!S$3,'BY-Demands'!$J$5:$AK$14,MATCH($E13,'BY-Demands'!$I$5:$I$14,0),FALSE)*HLOOKUP(REG_TRA_DEMANDS!$F13,DEMANDS!$G$2:$CN$25,MATCH($E13,DEMANDS!$E$2:$E$25,0),FALSE)/HLOOKUP(2018,DEMANDS!$G$2:$CN$25,MATCH($E13,DEMANDS!$E$2:$E$25,0),FALSE)</f>
        <v>0.94183524696180598</v>
      </c>
      <c r="T13" s="13">
        <f>HLOOKUP(REG_TRA_DEMANDS!T$3,'BY-Demands'!$J$5:$AK$14,MATCH($E13,'BY-Demands'!$I$5:$I$14,0),FALSE)*HLOOKUP(REG_TRA_DEMANDS!$F13,DEMANDS!$G$2:$CN$25,MATCH($E13,DEMANDS!$E$2:$E$25,0),FALSE)/HLOOKUP(2018,DEMANDS!$G$2:$CN$25,MATCH($E13,DEMANDS!$E$2:$E$25,0),FALSE)</f>
        <v>3.8062517939058389</v>
      </c>
      <c r="U13" s="13">
        <f>HLOOKUP(REG_TRA_DEMANDS!U$3,'BY-Demands'!$J$5:$AK$14,MATCH($E13,'BY-Demands'!$I$5:$I$14,0),FALSE)*HLOOKUP(REG_TRA_DEMANDS!$F13,DEMANDS!$G$2:$CN$25,MATCH($E13,DEMANDS!$E$2:$E$25,0),FALSE)/HLOOKUP(2018,DEMANDS!$G$2:$CN$25,MATCH($E13,DEMANDS!$E$2:$E$25,0),FALSE)</f>
        <v>1.2457851887024125</v>
      </c>
      <c r="V13" s="13">
        <f>HLOOKUP(REG_TRA_DEMANDS!V$3,'BY-Demands'!$J$5:$AK$14,MATCH($E13,'BY-Demands'!$I$5:$I$14,0),FALSE)*HLOOKUP(REG_TRA_DEMANDS!$F13,DEMANDS!$G$2:$CN$25,MATCH($E13,DEMANDS!$E$2:$E$25,0),FALSE)/HLOOKUP(2018,DEMANDS!$G$2:$CN$25,MATCH($E13,DEMANDS!$E$2:$E$25,0),FALSE)</f>
        <v>1.4030746879155536</v>
      </c>
      <c r="W13" s="13">
        <f>HLOOKUP(REG_TRA_DEMANDS!W$3,'BY-Demands'!$J$5:$AK$14,MATCH($E13,'BY-Demands'!$I$5:$I$14,0),FALSE)*HLOOKUP(REG_TRA_DEMANDS!$F13,DEMANDS!$G$2:$CN$25,MATCH($E13,DEMANDS!$E$2:$E$25,0),FALSE)/HLOOKUP(2018,DEMANDS!$G$2:$CN$25,MATCH($E13,DEMANDS!$E$2:$E$25,0),FALSE)</f>
        <v>1.3608162053880686</v>
      </c>
      <c r="X13" s="13">
        <f>HLOOKUP(REG_TRA_DEMANDS!X$3,'BY-Demands'!$J$5:$AK$14,MATCH($E13,'BY-Demands'!$I$5:$I$14,0),FALSE)*HLOOKUP(REG_TRA_DEMANDS!$F13,DEMANDS!$G$2:$CN$25,MATCH($E13,DEMANDS!$E$2:$E$25,0),FALSE)/HLOOKUP(2018,DEMANDS!$G$2:$CN$25,MATCH($E13,DEMANDS!$E$2:$E$25,0),FALSE)</f>
        <v>0.85850766662521183</v>
      </c>
      <c r="Y13" s="13">
        <f>HLOOKUP(REG_TRA_DEMANDS!Y$3,'BY-Demands'!$J$5:$AK$14,MATCH($E13,'BY-Demands'!$I$5:$I$14,0),FALSE)*HLOOKUP(REG_TRA_DEMANDS!$F13,DEMANDS!$G$2:$CN$25,MATCH($E13,DEMANDS!$E$2:$E$25,0),FALSE)/HLOOKUP(2018,DEMANDS!$G$2:$CN$25,MATCH($E13,DEMANDS!$E$2:$E$25,0),FALSE)</f>
        <v>1.9221469984891983</v>
      </c>
      <c r="Z13" s="13">
        <f>HLOOKUP(REG_TRA_DEMANDS!Z$3,'BY-Demands'!$J$5:$AK$14,MATCH($E13,'BY-Demands'!$I$5:$I$14,0),FALSE)*HLOOKUP(REG_TRA_DEMANDS!$F13,DEMANDS!$G$2:$CN$25,MATCH($E13,DEMANDS!$E$2:$E$25,0),FALSE)/HLOOKUP(2018,DEMANDS!$G$2:$CN$25,MATCH($E13,DEMANDS!$E$2:$E$25,0),FALSE)</f>
        <v>0.25192082767691892</v>
      </c>
      <c r="AA13" s="13">
        <f>HLOOKUP(REG_TRA_DEMANDS!AA$3,'BY-Demands'!$J$5:$AK$14,MATCH($E13,'BY-Demands'!$I$5:$I$14,0),FALSE)*HLOOKUP(REG_TRA_DEMANDS!$F13,DEMANDS!$G$2:$CN$25,MATCH($E13,DEMANDS!$E$2:$E$25,0),FALSE)/HLOOKUP(2018,DEMANDS!$G$2:$CN$25,MATCH($E13,DEMANDS!$E$2:$E$25,0),FALSE)</f>
        <v>1.0645445479378959</v>
      </c>
      <c r="AB13" s="13">
        <f>HLOOKUP(REG_TRA_DEMANDS!AB$3,'BY-Demands'!$J$5:$AK$14,MATCH($E13,'BY-Demands'!$I$5:$I$14,0),FALSE)*HLOOKUP(REG_TRA_DEMANDS!$F13,DEMANDS!$G$2:$CN$25,MATCH($E13,DEMANDS!$E$2:$E$25,0),FALSE)/HLOOKUP(2018,DEMANDS!$G$2:$CN$25,MATCH($E13,DEMANDS!$E$2:$E$25,0),FALSE)</f>
        <v>0.57318360534015544</v>
      </c>
      <c r="AC13" s="13">
        <f>HLOOKUP(REG_TRA_DEMANDS!AC$3,'BY-Demands'!$J$5:$AK$14,MATCH($E13,'BY-Demands'!$I$5:$I$14,0),FALSE)*HLOOKUP(REG_TRA_DEMANDS!$F13,DEMANDS!$G$2:$CN$25,MATCH($E13,DEMANDS!$E$2:$E$25,0),FALSE)/HLOOKUP(2018,DEMANDS!$G$2:$CN$25,MATCH($E13,DEMANDS!$E$2:$E$25,0),FALSE)</f>
        <v>0.46760044533764245</v>
      </c>
      <c r="AD13" s="13">
        <f>HLOOKUP(REG_TRA_DEMANDS!AD$3,'BY-Demands'!$J$5:$AK$14,MATCH($E13,'BY-Demands'!$I$5:$I$14,0),FALSE)*HLOOKUP(REG_TRA_DEMANDS!$F13,DEMANDS!$G$2:$CN$25,MATCH($E13,DEMANDS!$E$2:$E$25,0),FALSE)/HLOOKUP(2018,DEMANDS!$G$2:$CN$25,MATCH($E13,DEMANDS!$E$2:$E$25,0),FALSE)</f>
        <v>0.50808157479247218</v>
      </c>
      <c r="AE13" s="13">
        <f>HLOOKUP(REG_TRA_DEMANDS!AE$3,'BY-Demands'!$J$5:$AK$14,MATCH($E13,'BY-Demands'!$I$5:$I$14,0),FALSE)*HLOOKUP(REG_TRA_DEMANDS!$F13,DEMANDS!$G$2:$CN$25,MATCH($E13,DEMANDS!$E$2:$E$25,0),FALSE)/HLOOKUP(2018,DEMANDS!$G$2:$CN$25,MATCH($E13,DEMANDS!$E$2:$E$25,0),FALSE)</f>
        <v>0.93571442019126849</v>
      </c>
      <c r="AF13" s="13">
        <f>HLOOKUP(REG_TRA_DEMANDS!AF$3,'BY-Demands'!$J$5:$AK$14,MATCH($E13,'BY-Demands'!$I$5:$I$14,0),FALSE)*HLOOKUP(REG_TRA_DEMANDS!$F13,DEMANDS!$G$2:$CN$25,MATCH($E13,DEMANDS!$E$2:$E$25,0),FALSE)/HLOOKUP(2018,DEMANDS!$G$2:$CN$25,MATCH($E13,DEMANDS!$E$2:$E$25,0),FALSE)</f>
        <v>0.5146074525525558</v>
      </c>
    </row>
    <row r="14" spans="2:32" x14ac:dyDescent="0.25">
      <c r="D14" t="s">
        <v>59</v>
      </c>
      <c r="E14" t="str">
        <f>DEMANDS!$E$18</f>
        <v>TRAPM</v>
      </c>
      <c r="F14">
        <v>2030</v>
      </c>
      <c r="G14" s="13">
        <f>HLOOKUP(REG_TRA_DEMANDS!G$3,'BY-Demands'!$J$5:$AK$14,MATCH($E14,'BY-Demands'!$I$5:$I$14,0),FALSE)*HLOOKUP(REG_TRA_DEMANDS!$F14,DEMANDS!$G$2:$CN$25,MATCH($E14,DEMANDS!$E$2:$E$25,0),FALSE)/HLOOKUP(2018,DEMANDS!$G$2:$CN$25,MATCH($E14,DEMANDS!$E$2:$E$25,0),FALSE)</f>
        <v>0.41768976034488769</v>
      </c>
      <c r="H14" s="13">
        <f>HLOOKUP(REG_TRA_DEMANDS!H$3,'BY-Demands'!$J$5:$AK$14,MATCH($E14,'BY-Demands'!$I$5:$I$14,0),FALSE)*HLOOKUP(REG_TRA_DEMANDS!$F14,DEMANDS!$G$2:$CN$25,MATCH($E14,DEMANDS!$E$2:$E$25,0),FALSE)/HLOOKUP(2018,DEMANDS!$G$2:$CN$25,MATCH($E14,DEMANDS!$E$2:$E$25,0),FALSE)</f>
        <v>7.3146600622399829</v>
      </c>
      <c r="I14" s="13">
        <f>HLOOKUP(REG_TRA_DEMANDS!I$3,'BY-Demands'!$J$5:$AK$14,MATCH($E14,'BY-Demands'!$I$5:$I$14,0),FALSE)*HLOOKUP(REG_TRA_DEMANDS!$F14,DEMANDS!$G$2:$CN$25,MATCH($E14,DEMANDS!$E$2:$E$25,0),FALSE)/HLOOKUP(2018,DEMANDS!$G$2:$CN$25,MATCH($E14,DEMANDS!$E$2:$E$25,0),FALSE)</f>
        <v>1.4894975368716143</v>
      </c>
      <c r="J14" s="13">
        <f>HLOOKUP(REG_TRA_DEMANDS!J$3,'BY-Demands'!$J$5:$AK$14,MATCH($E14,'BY-Demands'!$I$5:$I$14,0),FALSE)*HLOOKUP(REG_TRA_DEMANDS!$F14,DEMANDS!$G$2:$CN$25,MATCH($E14,DEMANDS!$E$2:$E$25,0),FALSE)/HLOOKUP(2018,DEMANDS!$G$2:$CN$25,MATCH($E14,DEMANDS!$E$2:$E$25,0),FALSE)</f>
        <v>0.70739131793607068</v>
      </c>
      <c r="K14" s="13">
        <f>HLOOKUP(REG_TRA_DEMANDS!K$3,'BY-Demands'!$J$5:$AK$14,MATCH($E14,'BY-Demands'!$I$5:$I$14,0),FALSE)*HLOOKUP(REG_TRA_DEMANDS!$F14,DEMANDS!$G$2:$CN$25,MATCH($E14,DEMANDS!$E$2:$E$25,0),FALSE)/HLOOKUP(2018,DEMANDS!$G$2:$CN$25,MATCH($E14,DEMANDS!$E$2:$E$25,0),FALSE)</f>
        <v>0.53221658261479987</v>
      </c>
      <c r="L14" s="13">
        <f>HLOOKUP(REG_TRA_DEMANDS!L$3,'BY-Demands'!$J$5:$AK$14,MATCH($E14,'BY-Demands'!$I$5:$I$14,0),FALSE)*HLOOKUP(REG_TRA_DEMANDS!$F14,DEMANDS!$G$2:$CN$25,MATCH($E14,DEMANDS!$E$2:$E$25,0),FALSE)/HLOOKUP(2018,DEMANDS!$G$2:$CN$25,MATCH($E14,DEMANDS!$E$2:$E$25,0),FALSE)</f>
        <v>0.27419524233647252</v>
      </c>
      <c r="M14" s="13">
        <f>HLOOKUP(REG_TRA_DEMANDS!M$3,'BY-Demands'!$J$5:$AK$14,MATCH($E14,'BY-Demands'!$I$5:$I$14,0),FALSE)*HLOOKUP(REG_TRA_DEMANDS!$F14,DEMANDS!$G$2:$CN$25,MATCH($E14,DEMANDS!$E$2:$E$25,0),FALSE)/HLOOKUP(2018,DEMANDS!$G$2:$CN$25,MATCH($E14,DEMANDS!$E$2:$E$25,0),FALSE)</f>
        <v>0.73855919960295846</v>
      </c>
      <c r="N14" s="13">
        <f>HLOOKUP(REG_TRA_DEMANDS!N$3,'BY-Demands'!$J$5:$AK$14,MATCH($E14,'BY-Demands'!$I$5:$I$14,0),FALSE)*HLOOKUP(REG_TRA_DEMANDS!$F14,DEMANDS!$G$2:$CN$25,MATCH($E14,DEMANDS!$E$2:$E$25,0),FALSE)/HLOOKUP(2018,DEMANDS!$G$2:$CN$25,MATCH($E14,DEMANDS!$E$2:$E$25,0),FALSE)</f>
        <v>1.2822231932023955</v>
      </c>
      <c r="O14" s="13">
        <f>HLOOKUP(REG_TRA_DEMANDS!O$3,'BY-Demands'!$J$5:$AK$14,MATCH($E14,'BY-Demands'!$I$5:$I$14,0),FALSE)*HLOOKUP(REG_TRA_DEMANDS!$F14,DEMANDS!$G$2:$CN$25,MATCH($E14,DEMANDS!$E$2:$E$25,0),FALSE)/HLOOKUP(2018,DEMANDS!$G$2:$CN$25,MATCH($E14,DEMANDS!$E$2:$E$25,0),FALSE)</f>
        <v>0.54339428987706229</v>
      </c>
      <c r="P14" s="13">
        <f>HLOOKUP(REG_TRA_DEMANDS!P$3,'BY-Demands'!$J$5:$AK$14,MATCH($E14,'BY-Demands'!$I$5:$I$14,0),FALSE)*HLOOKUP(REG_TRA_DEMANDS!$F14,DEMANDS!$G$2:$CN$25,MATCH($E14,DEMANDS!$E$2:$E$25,0),FALSE)/HLOOKUP(2018,DEMANDS!$G$2:$CN$25,MATCH($E14,DEMANDS!$E$2:$E$25,0),FALSE)</f>
        <v>0.61340922965837164</v>
      </c>
      <c r="Q14" s="13">
        <f>HLOOKUP(REG_TRA_DEMANDS!Q$3,'BY-Demands'!$J$5:$AK$14,MATCH($E14,'BY-Demands'!$I$5:$I$14,0),FALSE)*HLOOKUP(REG_TRA_DEMANDS!$F14,DEMANDS!$G$2:$CN$25,MATCH($E14,DEMANDS!$E$2:$E$25,0),FALSE)/HLOOKUP(2018,DEMANDS!$G$2:$CN$25,MATCH($E14,DEMANDS!$E$2:$E$25,0),FALSE)</f>
        <v>1.0878973163551044</v>
      </c>
      <c r="R14" s="13">
        <f>HLOOKUP(REG_TRA_DEMANDS!R$3,'BY-Demands'!$J$5:$AK$14,MATCH($E14,'BY-Demands'!$I$5:$I$14,0),FALSE)*HLOOKUP(REG_TRA_DEMANDS!$F14,DEMANDS!$G$2:$CN$25,MATCH($E14,DEMANDS!$E$2:$E$25,0),FALSE)/HLOOKUP(2018,DEMANDS!$G$2:$CN$25,MATCH($E14,DEMANDS!$E$2:$E$25,0),FALSE)</f>
        <v>0.92317708721915415</v>
      </c>
      <c r="S14" s="13">
        <f>HLOOKUP(REG_TRA_DEMANDS!S$3,'BY-Demands'!$J$5:$AK$14,MATCH($E14,'BY-Demands'!$I$5:$I$14,0),FALSE)*HLOOKUP(REG_TRA_DEMANDS!$F14,DEMANDS!$G$2:$CN$25,MATCH($E14,DEMANDS!$E$2:$E$25,0),FALSE)/HLOOKUP(2018,DEMANDS!$G$2:$CN$25,MATCH($E14,DEMANDS!$E$2:$E$25,0),FALSE)</f>
        <v>0.83727569188018924</v>
      </c>
      <c r="T14" s="13">
        <f>HLOOKUP(REG_TRA_DEMANDS!T$3,'BY-Demands'!$J$5:$AK$14,MATCH($E14,'BY-Demands'!$I$5:$I$14,0),FALSE)*HLOOKUP(REG_TRA_DEMANDS!$F14,DEMANDS!$G$2:$CN$25,MATCH($E14,DEMANDS!$E$2:$E$25,0),FALSE)/HLOOKUP(2018,DEMANDS!$G$2:$CN$25,MATCH($E14,DEMANDS!$E$2:$E$25,0),FALSE)</f>
        <v>3.383693819585794</v>
      </c>
      <c r="U14" s="13">
        <f>HLOOKUP(REG_TRA_DEMANDS!U$3,'BY-Demands'!$J$5:$AK$14,MATCH($E14,'BY-Demands'!$I$5:$I$14,0),FALSE)*HLOOKUP(REG_TRA_DEMANDS!$F14,DEMANDS!$G$2:$CN$25,MATCH($E14,DEMANDS!$E$2:$E$25,0),FALSE)/HLOOKUP(2018,DEMANDS!$G$2:$CN$25,MATCH($E14,DEMANDS!$E$2:$E$25,0),FALSE)</f>
        <v>1.1074820773268463</v>
      </c>
      <c r="V14" s="13">
        <f>HLOOKUP(REG_TRA_DEMANDS!V$3,'BY-Demands'!$J$5:$AK$14,MATCH($E14,'BY-Demands'!$I$5:$I$14,0),FALSE)*HLOOKUP(REG_TRA_DEMANDS!$F14,DEMANDS!$G$2:$CN$25,MATCH($E14,DEMANDS!$E$2:$E$25,0),FALSE)/HLOOKUP(2018,DEMANDS!$G$2:$CN$25,MATCH($E14,DEMANDS!$E$2:$E$25,0),FALSE)</f>
        <v>1.247309796350949</v>
      </c>
      <c r="W14" s="13">
        <f>HLOOKUP(REG_TRA_DEMANDS!W$3,'BY-Demands'!$J$5:$AK$14,MATCH($E14,'BY-Demands'!$I$5:$I$14,0),FALSE)*HLOOKUP(REG_TRA_DEMANDS!$F14,DEMANDS!$G$2:$CN$25,MATCH($E14,DEMANDS!$E$2:$E$25,0),FALSE)/HLOOKUP(2018,DEMANDS!$G$2:$CN$25,MATCH($E14,DEMANDS!$E$2:$E$25,0),FALSE)</f>
        <v>1.209742716216559</v>
      </c>
      <c r="X14" s="13">
        <f>HLOOKUP(REG_TRA_DEMANDS!X$3,'BY-Demands'!$J$5:$AK$14,MATCH($E14,'BY-Demands'!$I$5:$I$14,0),FALSE)*HLOOKUP(REG_TRA_DEMANDS!$F14,DEMANDS!$G$2:$CN$25,MATCH($E14,DEMANDS!$E$2:$E$25,0),FALSE)/HLOOKUP(2018,DEMANDS!$G$2:$CN$25,MATCH($E14,DEMANDS!$E$2:$E$25,0),FALSE)</f>
        <v>0.76319887461933211</v>
      </c>
      <c r="Y14" s="13">
        <f>HLOOKUP(REG_TRA_DEMANDS!Y$3,'BY-Demands'!$J$5:$AK$14,MATCH($E14,'BY-Demands'!$I$5:$I$14,0),FALSE)*HLOOKUP(REG_TRA_DEMANDS!$F14,DEMANDS!$G$2:$CN$25,MATCH($E14,DEMANDS!$E$2:$E$25,0),FALSE)/HLOOKUP(2018,DEMANDS!$G$2:$CN$25,MATCH($E14,DEMANDS!$E$2:$E$25,0),FALSE)</f>
        <v>1.7087563491035254</v>
      </c>
      <c r="Z14" s="13">
        <f>HLOOKUP(REG_TRA_DEMANDS!Z$3,'BY-Demands'!$J$5:$AK$14,MATCH($E14,'BY-Demands'!$I$5:$I$14,0),FALSE)*HLOOKUP(REG_TRA_DEMANDS!$F14,DEMANDS!$G$2:$CN$25,MATCH($E14,DEMANDS!$E$2:$E$25,0),FALSE)/HLOOKUP(2018,DEMANDS!$G$2:$CN$25,MATCH($E14,DEMANDS!$E$2:$E$25,0),FALSE)</f>
        <v>0.22395337822898009</v>
      </c>
      <c r="AA14" s="13">
        <f>HLOOKUP(REG_TRA_DEMANDS!AA$3,'BY-Demands'!$J$5:$AK$14,MATCH($E14,'BY-Demands'!$I$5:$I$14,0),FALSE)*HLOOKUP(REG_TRA_DEMANDS!$F14,DEMANDS!$G$2:$CN$25,MATCH($E14,DEMANDS!$E$2:$E$25,0),FALSE)/HLOOKUP(2018,DEMANDS!$G$2:$CN$25,MATCH($E14,DEMANDS!$E$2:$E$25,0),FALSE)</f>
        <v>0.94636219634720298</v>
      </c>
      <c r="AB14" s="13">
        <f>HLOOKUP(REG_TRA_DEMANDS!AB$3,'BY-Demands'!$J$5:$AK$14,MATCH($E14,'BY-Demands'!$I$5:$I$14,0),FALSE)*HLOOKUP(REG_TRA_DEMANDS!$F14,DEMANDS!$G$2:$CN$25,MATCH($E14,DEMANDS!$E$2:$E$25,0),FALSE)/HLOOKUP(2018,DEMANDS!$G$2:$CN$25,MATCH($E14,DEMANDS!$E$2:$E$25,0),FALSE)</f>
        <v>0.50955058359057326</v>
      </c>
      <c r="AC14" s="13">
        <f>HLOOKUP(REG_TRA_DEMANDS!AC$3,'BY-Demands'!$J$5:$AK$14,MATCH($E14,'BY-Demands'!$I$5:$I$14,0),FALSE)*HLOOKUP(REG_TRA_DEMANDS!$F14,DEMANDS!$G$2:$CN$25,MATCH($E14,DEMANDS!$E$2:$E$25,0),FALSE)/HLOOKUP(2018,DEMANDS!$G$2:$CN$25,MATCH($E14,DEMANDS!$E$2:$E$25,0),FALSE)</f>
        <v>0.41568893036919446</v>
      </c>
      <c r="AD14" s="13">
        <f>HLOOKUP(REG_TRA_DEMANDS!AD$3,'BY-Demands'!$J$5:$AK$14,MATCH($E14,'BY-Demands'!$I$5:$I$14,0),FALSE)*HLOOKUP(REG_TRA_DEMANDS!$F14,DEMANDS!$G$2:$CN$25,MATCH($E14,DEMANDS!$E$2:$E$25,0),FALSE)/HLOOKUP(2018,DEMANDS!$G$2:$CN$25,MATCH($E14,DEMANDS!$E$2:$E$25,0),FALSE)</f>
        <v>0.45167597351895944</v>
      </c>
      <c r="AE14" s="13">
        <f>HLOOKUP(REG_TRA_DEMANDS!AE$3,'BY-Demands'!$J$5:$AK$14,MATCH($E14,'BY-Demands'!$I$5:$I$14,0),FALSE)*HLOOKUP(REG_TRA_DEMANDS!$F14,DEMANDS!$G$2:$CN$25,MATCH($E14,DEMANDS!$E$2:$E$25,0),FALSE)/HLOOKUP(2018,DEMANDS!$G$2:$CN$25,MATCH($E14,DEMANDS!$E$2:$E$25,0),FALSE)</f>
        <v>0.83183437983998654</v>
      </c>
      <c r="AF14" s="13">
        <f>HLOOKUP(REG_TRA_DEMANDS!AF$3,'BY-Demands'!$J$5:$AK$14,MATCH($E14,'BY-Demands'!$I$5:$I$14,0),FALSE)*HLOOKUP(REG_TRA_DEMANDS!$F14,DEMANDS!$G$2:$CN$25,MATCH($E14,DEMANDS!$E$2:$E$25,0),FALSE)/HLOOKUP(2018,DEMANDS!$G$2:$CN$25,MATCH($E14,DEMANDS!$E$2:$E$25,0),FALSE)</f>
        <v>0.45747736907548092</v>
      </c>
    </row>
    <row r="15" spans="2:32" x14ac:dyDescent="0.25">
      <c r="D15" t="s">
        <v>59</v>
      </c>
      <c r="E15" t="str">
        <f>DEMANDS!$E$18</f>
        <v>TRAPM</v>
      </c>
      <c r="F15">
        <v>2050</v>
      </c>
      <c r="G15" s="13">
        <f>HLOOKUP(REG_TRA_DEMANDS!G$3,'BY-Demands'!$J$5:$AK$14,MATCH($E15,'BY-Demands'!$I$5:$I$14,0),FALSE)*HLOOKUP(REG_TRA_DEMANDS!$F15,DEMANDS!$G$2:$CN$25,MATCH($E15,DEMANDS!$E$2:$E$25,0),FALSE)/HLOOKUP(2018,DEMANDS!$G$2:$CN$25,MATCH($E15,DEMANDS!$E$2:$E$25,0),FALSE)</f>
        <v>0.41759598665646924</v>
      </c>
      <c r="H15" s="13">
        <f>HLOOKUP(REG_TRA_DEMANDS!H$3,'BY-Demands'!$J$5:$AK$14,MATCH($E15,'BY-Demands'!$I$5:$I$14,0),FALSE)*HLOOKUP(REG_TRA_DEMANDS!$F15,DEMANDS!$G$2:$CN$25,MATCH($E15,DEMANDS!$E$2:$E$25,0),FALSE)/HLOOKUP(2018,DEMANDS!$G$2:$CN$25,MATCH($E15,DEMANDS!$E$2:$E$25,0),FALSE)</f>
        <v>7.3130178801261643</v>
      </c>
      <c r="I15" s="13">
        <f>HLOOKUP(REG_TRA_DEMANDS!I$3,'BY-Demands'!$J$5:$AK$14,MATCH($E15,'BY-Demands'!$I$5:$I$14,0),FALSE)*HLOOKUP(REG_TRA_DEMANDS!$F15,DEMANDS!$G$2:$CN$25,MATCH($E15,DEMANDS!$E$2:$E$25,0),FALSE)/HLOOKUP(2018,DEMANDS!$G$2:$CN$25,MATCH($E15,DEMANDS!$E$2:$E$25,0),FALSE)</f>
        <v>1.4891631363399678</v>
      </c>
      <c r="J15" s="13">
        <f>HLOOKUP(REG_TRA_DEMANDS!J$3,'BY-Demands'!$J$5:$AK$14,MATCH($E15,'BY-Demands'!$I$5:$I$14,0),FALSE)*HLOOKUP(REG_TRA_DEMANDS!$F15,DEMANDS!$G$2:$CN$25,MATCH($E15,DEMANDS!$E$2:$E$25,0),FALSE)/HLOOKUP(2018,DEMANDS!$G$2:$CN$25,MATCH($E15,DEMANDS!$E$2:$E$25,0),FALSE)</f>
        <v>0.70723250462692167</v>
      </c>
      <c r="K15" s="13">
        <f>HLOOKUP(REG_TRA_DEMANDS!K$3,'BY-Demands'!$J$5:$AK$14,MATCH($E15,'BY-Demands'!$I$5:$I$14,0),FALSE)*HLOOKUP(REG_TRA_DEMANDS!$F15,DEMANDS!$G$2:$CN$25,MATCH($E15,DEMANDS!$E$2:$E$25,0),FALSE)/HLOOKUP(2018,DEMANDS!$G$2:$CN$25,MATCH($E15,DEMANDS!$E$2:$E$25,0),FALSE)</f>
        <v>0.5320970970139367</v>
      </c>
      <c r="L15" s="13">
        <f>HLOOKUP(REG_TRA_DEMANDS!L$3,'BY-Demands'!$J$5:$AK$14,MATCH($E15,'BY-Demands'!$I$5:$I$14,0),FALSE)*HLOOKUP(REG_TRA_DEMANDS!$F15,DEMANDS!$G$2:$CN$25,MATCH($E15,DEMANDS!$E$2:$E$25,0),FALSE)/HLOOKUP(2018,DEMANDS!$G$2:$CN$25,MATCH($E15,DEMANDS!$E$2:$E$25,0),FALSE)</f>
        <v>0.27413368397028359</v>
      </c>
      <c r="M15" s="13">
        <f>HLOOKUP(REG_TRA_DEMANDS!M$3,'BY-Demands'!$J$5:$AK$14,MATCH($E15,'BY-Demands'!$I$5:$I$14,0),FALSE)*HLOOKUP(REG_TRA_DEMANDS!$F15,DEMANDS!$G$2:$CN$25,MATCH($E15,DEMANDS!$E$2:$E$25,0),FALSE)/HLOOKUP(2018,DEMANDS!$G$2:$CN$25,MATCH($E15,DEMANDS!$E$2:$E$25,0),FALSE)</f>
        <v>0.73839338892997242</v>
      </c>
      <c r="N15" s="13">
        <f>HLOOKUP(REG_TRA_DEMANDS!N$3,'BY-Demands'!$J$5:$AK$14,MATCH($E15,'BY-Demands'!$I$5:$I$14,0),FALSE)*HLOOKUP(REG_TRA_DEMANDS!$F15,DEMANDS!$G$2:$CN$25,MATCH($E15,DEMANDS!$E$2:$E$25,0),FALSE)/HLOOKUP(2018,DEMANDS!$G$2:$CN$25,MATCH($E15,DEMANDS!$E$2:$E$25,0),FALSE)</f>
        <v>1.2819353269207252</v>
      </c>
      <c r="O15" s="13">
        <f>HLOOKUP(REG_TRA_DEMANDS!O$3,'BY-Demands'!$J$5:$AK$14,MATCH($E15,'BY-Demands'!$I$5:$I$14,0),FALSE)*HLOOKUP(REG_TRA_DEMANDS!$F15,DEMANDS!$G$2:$CN$25,MATCH($E15,DEMANDS!$E$2:$E$25,0),FALSE)/HLOOKUP(2018,DEMANDS!$G$2:$CN$25,MATCH($E15,DEMANDS!$E$2:$E$25,0),FALSE)</f>
        <v>0.54327229481837269</v>
      </c>
      <c r="P15" s="13">
        <f>HLOOKUP(REG_TRA_DEMANDS!P$3,'BY-Demands'!$J$5:$AK$14,MATCH($E15,'BY-Demands'!$I$5:$I$14,0),FALSE)*HLOOKUP(REG_TRA_DEMANDS!$F15,DEMANDS!$G$2:$CN$25,MATCH($E15,DEMANDS!$E$2:$E$25,0),FALSE)/HLOOKUP(2018,DEMANDS!$G$2:$CN$25,MATCH($E15,DEMANDS!$E$2:$E$25,0),FALSE)</f>
        <v>0.61327151585392625</v>
      </c>
      <c r="Q15" s="13">
        <f>HLOOKUP(REG_TRA_DEMANDS!Q$3,'BY-Demands'!$J$5:$AK$14,MATCH($E15,'BY-Demands'!$I$5:$I$14,0),FALSE)*HLOOKUP(REG_TRA_DEMANDS!$F15,DEMANDS!$G$2:$CN$25,MATCH($E15,DEMANDS!$E$2:$E$25,0),FALSE)/HLOOKUP(2018,DEMANDS!$G$2:$CN$25,MATCH($E15,DEMANDS!$E$2:$E$25,0),FALSE)</f>
        <v>1.0876530773201545</v>
      </c>
      <c r="R15" s="13">
        <f>HLOOKUP(REG_TRA_DEMANDS!R$3,'BY-Demands'!$J$5:$AK$14,MATCH($E15,'BY-Demands'!$I$5:$I$14,0),FALSE)*HLOOKUP(REG_TRA_DEMANDS!$F15,DEMANDS!$G$2:$CN$25,MATCH($E15,DEMANDS!$E$2:$E$25,0),FALSE)/HLOOKUP(2018,DEMANDS!$G$2:$CN$25,MATCH($E15,DEMANDS!$E$2:$E$25,0),FALSE)</f>
        <v>0.92296982879735212</v>
      </c>
      <c r="S15" s="13">
        <f>HLOOKUP(REG_TRA_DEMANDS!S$3,'BY-Demands'!$J$5:$AK$14,MATCH($E15,'BY-Demands'!$I$5:$I$14,0),FALSE)*HLOOKUP(REG_TRA_DEMANDS!$F15,DEMANDS!$G$2:$CN$25,MATCH($E15,DEMANDS!$E$2:$E$25,0),FALSE)/HLOOKUP(2018,DEMANDS!$G$2:$CN$25,MATCH($E15,DEMANDS!$E$2:$E$25,0),FALSE)</f>
        <v>0.83708771880230992</v>
      </c>
      <c r="T15" s="13">
        <f>HLOOKUP(REG_TRA_DEMANDS!T$3,'BY-Demands'!$J$5:$AK$14,MATCH($E15,'BY-Demands'!$I$5:$I$14,0),FALSE)*HLOOKUP(REG_TRA_DEMANDS!$F15,DEMANDS!$G$2:$CN$25,MATCH($E15,DEMANDS!$E$2:$E$25,0),FALSE)/HLOOKUP(2018,DEMANDS!$G$2:$CN$25,MATCH($E15,DEMANDS!$E$2:$E$25,0),FALSE)</f>
        <v>3.3829341613895312</v>
      </c>
      <c r="U15" s="13">
        <f>HLOOKUP(REG_TRA_DEMANDS!U$3,'BY-Demands'!$J$5:$AK$14,MATCH($E15,'BY-Demands'!$I$5:$I$14,0),FALSE)*HLOOKUP(REG_TRA_DEMANDS!$F15,DEMANDS!$G$2:$CN$25,MATCH($E15,DEMANDS!$E$2:$E$25,0),FALSE)/HLOOKUP(2018,DEMANDS!$G$2:$CN$25,MATCH($E15,DEMANDS!$E$2:$E$25,0),FALSE)</f>
        <v>1.1072334414034699</v>
      </c>
      <c r="V15" s="13">
        <f>HLOOKUP(REG_TRA_DEMANDS!V$3,'BY-Demands'!$J$5:$AK$14,MATCH($E15,'BY-Demands'!$I$5:$I$14,0),FALSE)*HLOOKUP(REG_TRA_DEMANDS!$F15,DEMANDS!$G$2:$CN$25,MATCH($E15,DEMANDS!$E$2:$E$25,0),FALSE)/HLOOKUP(2018,DEMANDS!$G$2:$CN$25,MATCH($E15,DEMANDS!$E$2:$E$25,0),FALSE)</f>
        <v>1.2470297683222329</v>
      </c>
      <c r="W15" s="13">
        <f>HLOOKUP(REG_TRA_DEMANDS!W$3,'BY-Demands'!$J$5:$AK$14,MATCH($E15,'BY-Demands'!$I$5:$I$14,0),FALSE)*HLOOKUP(REG_TRA_DEMANDS!$F15,DEMANDS!$G$2:$CN$25,MATCH($E15,DEMANDS!$E$2:$E$25,0),FALSE)/HLOOKUP(2018,DEMANDS!$G$2:$CN$25,MATCH($E15,DEMANDS!$E$2:$E$25,0),FALSE)</f>
        <v>1.2094711222075432</v>
      </c>
      <c r="X15" s="13">
        <f>HLOOKUP(REG_TRA_DEMANDS!X$3,'BY-Demands'!$J$5:$AK$14,MATCH($E15,'BY-Demands'!$I$5:$I$14,0),FALSE)*HLOOKUP(REG_TRA_DEMANDS!$F15,DEMANDS!$G$2:$CN$25,MATCH($E15,DEMANDS!$E$2:$E$25,0),FALSE)/HLOOKUP(2018,DEMANDS!$G$2:$CN$25,MATCH($E15,DEMANDS!$E$2:$E$25,0),FALSE)</f>
        <v>0.76302753220143149</v>
      </c>
      <c r="Y15" s="13">
        <f>HLOOKUP(REG_TRA_DEMANDS!Y$3,'BY-Demands'!$J$5:$AK$14,MATCH($E15,'BY-Demands'!$I$5:$I$14,0),FALSE)*HLOOKUP(REG_TRA_DEMANDS!$F15,DEMANDS!$G$2:$CN$25,MATCH($E15,DEMANDS!$E$2:$E$25,0),FALSE)/HLOOKUP(2018,DEMANDS!$G$2:$CN$25,MATCH($E15,DEMANDS!$E$2:$E$25,0),FALSE)</f>
        <v>1.7083727237416502</v>
      </c>
      <c r="Z15" s="13">
        <f>HLOOKUP(REG_TRA_DEMANDS!Z$3,'BY-Demands'!$J$5:$AK$14,MATCH($E15,'BY-Demands'!$I$5:$I$14,0),FALSE)*HLOOKUP(REG_TRA_DEMANDS!$F15,DEMANDS!$G$2:$CN$25,MATCH($E15,DEMANDS!$E$2:$E$25,0),FALSE)/HLOOKUP(2018,DEMANDS!$G$2:$CN$25,MATCH($E15,DEMANDS!$E$2:$E$25,0),FALSE)</f>
        <v>0.22390309944241621</v>
      </c>
      <c r="AA15" s="13">
        <f>HLOOKUP(REG_TRA_DEMANDS!AA$3,'BY-Demands'!$J$5:$AK$14,MATCH($E15,'BY-Demands'!$I$5:$I$14,0),FALSE)*HLOOKUP(REG_TRA_DEMANDS!$F15,DEMANDS!$G$2:$CN$25,MATCH($E15,DEMANDS!$E$2:$E$25,0),FALSE)/HLOOKUP(2018,DEMANDS!$G$2:$CN$25,MATCH($E15,DEMANDS!$E$2:$E$25,0),FALSE)</f>
        <v>0.94614973273866743</v>
      </c>
      <c r="AB15" s="13">
        <f>HLOOKUP(REG_TRA_DEMANDS!AB$3,'BY-Demands'!$J$5:$AK$14,MATCH($E15,'BY-Demands'!$I$5:$I$14,0),FALSE)*HLOOKUP(REG_TRA_DEMANDS!$F15,DEMANDS!$G$2:$CN$25,MATCH($E15,DEMANDS!$E$2:$E$25,0),FALSE)/HLOOKUP(2018,DEMANDS!$G$2:$CN$25,MATCH($E15,DEMANDS!$E$2:$E$25,0),FALSE)</f>
        <v>0.50943618663332069</v>
      </c>
      <c r="AC15" s="13">
        <f>HLOOKUP(REG_TRA_DEMANDS!AC$3,'BY-Demands'!$J$5:$AK$14,MATCH($E15,'BY-Demands'!$I$5:$I$14,0),FALSE)*HLOOKUP(REG_TRA_DEMANDS!$F15,DEMANDS!$G$2:$CN$25,MATCH($E15,DEMANDS!$E$2:$E$25,0),FALSE)/HLOOKUP(2018,DEMANDS!$G$2:$CN$25,MATCH($E15,DEMANDS!$E$2:$E$25,0),FALSE)</f>
        <v>0.41559560587830136</v>
      </c>
      <c r="AD15" s="13">
        <f>HLOOKUP(REG_TRA_DEMANDS!AD$3,'BY-Demands'!$J$5:$AK$14,MATCH($E15,'BY-Demands'!$I$5:$I$14,0),FALSE)*HLOOKUP(REG_TRA_DEMANDS!$F15,DEMANDS!$G$2:$CN$25,MATCH($E15,DEMANDS!$E$2:$E$25,0),FALSE)/HLOOKUP(2018,DEMANDS!$G$2:$CN$25,MATCH($E15,DEMANDS!$E$2:$E$25,0),FALSE)</f>
        <v>0.45157456973551047</v>
      </c>
      <c r="AE15" s="13">
        <f>HLOOKUP(REG_TRA_DEMANDS!AE$3,'BY-Demands'!$J$5:$AK$14,MATCH($E15,'BY-Demands'!$I$5:$I$14,0),FALSE)*HLOOKUP(REG_TRA_DEMANDS!$F15,DEMANDS!$G$2:$CN$25,MATCH($E15,DEMANDS!$E$2:$E$25,0),FALSE)/HLOOKUP(2018,DEMANDS!$G$2:$CN$25,MATCH($E15,DEMANDS!$E$2:$E$25,0),FALSE)</f>
        <v>0.83164762836710771</v>
      </c>
      <c r="AF15" s="13">
        <f>HLOOKUP(REG_TRA_DEMANDS!AF$3,'BY-Demands'!$J$5:$AK$14,MATCH($E15,'BY-Demands'!$I$5:$I$14,0),FALSE)*HLOOKUP(REG_TRA_DEMANDS!$F15,DEMANDS!$G$2:$CN$25,MATCH($E15,DEMANDS!$E$2:$E$25,0),FALSE)/HLOOKUP(2018,DEMANDS!$G$2:$CN$25,MATCH($E15,DEMANDS!$E$2:$E$25,0),FALSE)</f>
        <v>0.45737466284626727</v>
      </c>
    </row>
    <row r="16" spans="2:32" x14ac:dyDescent="0.25">
      <c r="D16" t="s">
        <v>59</v>
      </c>
      <c r="E16" t="str">
        <f>DEMANDS!$E$19</f>
        <v>TRAPL</v>
      </c>
      <c r="F16">
        <v>2019</v>
      </c>
      <c r="G16" s="13">
        <f>HLOOKUP(REG_TRA_DEMANDS!G$3,'BY-Demands'!$J$5:$AK$14,MATCH($E16,'BY-Demands'!$I$5:$I$14,0),FALSE)*HLOOKUP(REG_TRA_DEMANDS!$F16,DEMANDS!$G$2:$CN$25,MATCH($E16,DEMANDS!$E$2:$E$25,0),FALSE)/HLOOKUP(2018,DEMANDS!$G$2:$CN$25,MATCH($E16,DEMANDS!$E$2:$E$25,0),FALSE)</f>
        <v>0.37926872049762789</v>
      </c>
      <c r="H16" s="13">
        <f>HLOOKUP(REG_TRA_DEMANDS!H$3,'BY-Demands'!$J$5:$AK$14,MATCH($E16,'BY-Demands'!$I$5:$I$14,0),FALSE)*HLOOKUP(REG_TRA_DEMANDS!$F16,DEMANDS!$G$2:$CN$25,MATCH($E16,DEMANDS!$E$2:$E$25,0),FALSE)/HLOOKUP(2018,DEMANDS!$G$2:$CN$25,MATCH($E16,DEMANDS!$E$2:$E$25,0),FALSE)</f>
        <v>6.7564300396473245</v>
      </c>
      <c r="I16" s="13">
        <f>HLOOKUP(REG_TRA_DEMANDS!I$3,'BY-Demands'!$J$5:$AK$14,MATCH($E16,'BY-Demands'!$I$5:$I$14,0),FALSE)*HLOOKUP(REG_TRA_DEMANDS!$F16,DEMANDS!$G$2:$CN$25,MATCH($E16,DEMANDS!$E$2:$E$25,0),FALSE)/HLOOKUP(2018,DEMANDS!$G$2:$CN$25,MATCH($E16,DEMANDS!$E$2:$E$25,0),FALSE)</f>
        <v>1.3651288565890147</v>
      </c>
      <c r="J16" s="13">
        <f>HLOOKUP(REG_TRA_DEMANDS!J$3,'BY-Demands'!$J$5:$AK$14,MATCH($E16,'BY-Demands'!$I$5:$I$14,0),FALSE)*HLOOKUP(REG_TRA_DEMANDS!$F16,DEMANDS!$G$2:$CN$25,MATCH($E16,DEMANDS!$E$2:$E$25,0),FALSE)/HLOOKUP(2018,DEMANDS!$G$2:$CN$25,MATCH($E16,DEMANDS!$E$2:$E$25,0),FALSE)</f>
        <v>0.6573642766274751</v>
      </c>
      <c r="K16" s="13">
        <f>HLOOKUP(REG_TRA_DEMANDS!K$3,'BY-Demands'!$J$5:$AK$14,MATCH($E16,'BY-Demands'!$I$5:$I$14,0),FALSE)*HLOOKUP(REG_TRA_DEMANDS!$F16,DEMANDS!$G$2:$CN$25,MATCH($E16,DEMANDS!$E$2:$E$25,0),FALSE)/HLOOKUP(2018,DEMANDS!$G$2:$CN$25,MATCH($E16,DEMANDS!$E$2:$E$25,0),FALSE)</f>
        <v>0.48841646133907779</v>
      </c>
      <c r="L16" s="13">
        <f>HLOOKUP(REG_TRA_DEMANDS!L$3,'BY-Demands'!$J$5:$AK$14,MATCH($E16,'BY-Demands'!$I$5:$I$14,0),FALSE)*HLOOKUP(REG_TRA_DEMANDS!$F16,DEMANDS!$G$2:$CN$25,MATCH($E16,DEMANDS!$E$2:$E$25,0),FALSE)/HLOOKUP(2018,DEMANDS!$G$2:$CN$25,MATCH($E16,DEMANDS!$E$2:$E$25,0),FALSE)</f>
        <v>0.251491627138621</v>
      </c>
      <c r="M16" s="13">
        <f>HLOOKUP(REG_TRA_DEMANDS!M$3,'BY-Demands'!$J$5:$AK$14,MATCH($E16,'BY-Demands'!$I$5:$I$14,0),FALSE)*HLOOKUP(REG_TRA_DEMANDS!$F16,DEMANDS!$G$2:$CN$25,MATCH($E16,DEMANDS!$E$2:$E$25,0),FALSE)/HLOOKUP(2018,DEMANDS!$G$2:$CN$25,MATCH($E16,DEMANDS!$E$2:$E$25,0),FALSE)</f>
        <v>0.68336533267305366</v>
      </c>
      <c r="N16" s="13">
        <f>HLOOKUP(REG_TRA_DEMANDS!N$3,'BY-Demands'!$J$5:$AK$14,MATCH($E16,'BY-Demands'!$I$5:$I$14,0),FALSE)*HLOOKUP(REG_TRA_DEMANDS!$F16,DEMANDS!$G$2:$CN$25,MATCH($E16,DEMANDS!$E$2:$E$25,0),FALSE)/HLOOKUP(2018,DEMANDS!$G$2:$CN$25,MATCH($E16,DEMANDS!$E$2:$E$25,0),FALSE)</f>
        <v>1.162072263976734</v>
      </c>
      <c r="O16" s="13">
        <f>HLOOKUP(REG_TRA_DEMANDS!O$3,'BY-Demands'!$J$5:$AK$14,MATCH($E16,'BY-Demands'!$I$5:$I$14,0),FALSE)*HLOOKUP(REG_TRA_DEMANDS!$F16,DEMANDS!$G$2:$CN$25,MATCH($E16,DEMANDS!$E$2:$E$25,0),FALSE)/HLOOKUP(2018,DEMANDS!$G$2:$CN$25,MATCH($E16,DEMANDS!$E$2:$E$25,0),FALSE)</f>
        <v>0.50087352131013296</v>
      </c>
      <c r="P16" s="13">
        <f>HLOOKUP(REG_TRA_DEMANDS!P$3,'BY-Demands'!$J$5:$AK$14,MATCH($E16,'BY-Demands'!$I$5:$I$14,0),FALSE)*HLOOKUP(REG_TRA_DEMANDS!$F16,DEMANDS!$G$2:$CN$25,MATCH($E16,DEMANDS!$E$2:$E$25,0),FALSE)/HLOOKUP(2018,DEMANDS!$G$2:$CN$25,MATCH($E16,DEMANDS!$E$2:$E$25,0),FALSE)</f>
        <v>0.5550828629753175</v>
      </c>
      <c r="Q16" s="13">
        <f>HLOOKUP(REG_TRA_DEMANDS!Q$3,'BY-Demands'!$J$5:$AK$14,MATCH($E16,'BY-Demands'!$I$5:$I$14,0),FALSE)*HLOOKUP(REG_TRA_DEMANDS!$F16,DEMANDS!$G$2:$CN$25,MATCH($E16,DEMANDS!$E$2:$E$25,0),FALSE)/HLOOKUP(2018,DEMANDS!$G$2:$CN$25,MATCH($E16,DEMANDS!$E$2:$E$25,0),FALSE)</f>
        <v>0.98659875855138779</v>
      </c>
      <c r="R16" s="13">
        <f>HLOOKUP(REG_TRA_DEMANDS!R$3,'BY-Demands'!$J$5:$AK$14,MATCH($E16,'BY-Demands'!$I$5:$I$14,0),FALSE)*HLOOKUP(REG_TRA_DEMANDS!$F16,DEMANDS!$G$2:$CN$25,MATCH($E16,DEMANDS!$E$2:$E$25,0),FALSE)/HLOOKUP(2018,DEMANDS!$G$2:$CN$25,MATCH($E16,DEMANDS!$E$2:$E$25,0),FALSE)</f>
        <v>0.84482869568365948</v>
      </c>
      <c r="S16" s="13">
        <f>HLOOKUP(REG_TRA_DEMANDS!S$3,'BY-Demands'!$J$5:$AK$14,MATCH($E16,'BY-Demands'!$I$5:$I$14,0),FALSE)*HLOOKUP(REG_TRA_DEMANDS!$F16,DEMANDS!$G$2:$CN$25,MATCH($E16,DEMANDS!$E$2:$E$25,0),FALSE)/HLOOKUP(2018,DEMANDS!$G$2:$CN$25,MATCH($E16,DEMANDS!$E$2:$E$25,0),FALSE)</f>
        <v>0.75747508723845136</v>
      </c>
      <c r="T16" s="13">
        <f>HLOOKUP(REG_TRA_DEMANDS!T$3,'BY-Demands'!$J$5:$AK$14,MATCH($E16,'BY-Demands'!$I$5:$I$14,0),FALSE)*HLOOKUP(REG_TRA_DEMANDS!$F16,DEMANDS!$G$2:$CN$25,MATCH($E16,DEMANDS!$E$2:$E$25,0),FALSE)/HLOOKUP(2018,DEMANDS!$G$2:$CN$25,MATCH($E16,DEMANDS!$E$2:$E$25,0),FALSE)</f>
        <v>3.0886844490300494</v>
      </c>
      <c r="U16" s="13">
        <f>HLOOKUP(REG_TRA_DEMANDS!U$3,'BY-Demands'!$J$5:$AK$14,MATCH($E16,'BY-Demands'!$I$5:$I$14,0),FALSE)*HLOOKUP(REG_TRA_DEMANDS!$F16,DEMANDS!$G$2:$CN$25,MATCH($E16,DEMANDS!$E$2:$E$25,0),FALSE)/HLOOKUP(2018,DEMANDS!$G$2:$CN$25,MATCH($E16,DEMANDS!$E$2:$E$25,0),FALSE)</f>
        <v>1.0271865360143977</v>
      </c>
      <c r="V16" s="13">
        <f>HLOOKUP(REG_TRA_DEMANDS!V$3,'BY-Demands'!$J$5:$AK$14,MATCH($E16,'BY-Demands'!$I$5:$I$14,0),FALSE)*HLOOKUP(REG_TRA_DEMANDS!$F16,DEMANDS!$G$2:$CN$25,MATCH($E16,DEMANDS!$E$2:$E$25,0),FALSE)/HLOOKUP(2018,DEMANDS!$G$2:$CN$25,MATCH($E16,DEMANDS!$E$2:$E$25,0),FALSE)</f>
        <v>1.1378934179320885</v>
      </c>
      <c r="W16" s="13">
        <f>HLOOKUP(REG_TRA_DEMANDS!W$3,'BY-Demands'!$J$5:$AK$14,MATCH($E16,'BY-Demands'!$I$5:$I$14,0),FALSE)*HLOOKUP(REG_TRA_DEMANDS!$F16,DEMANDS!$G$2:$CN$25,MATCH($E16,DEMANDS!$E$2:$E$25,0),FALSE)/HLOOKUP(2018,DEMANDS!$G$2:$CN$25,MATCH($E16,DEMANDS!$E$2:$E$25,0),FALSE)</f>
        <v>1.1008328480688923</v>
      </c>
      <c r="X16" s="13">
        <f>HLOOKUP(REG_TRA_DEMANDS!X$3,'BY-Demands'!$J$5:$AK$14,MATCH($E16,'BY-Demands'!$I$5:$I$14,0),FALSE)*HLOOKUP(REG_TRA_DEMANDS!$F16,DEMANDS!$G$2:$CN$25,MATCH($E16,DEMANDS!$E$2:$E$25,0),FALSE)/HLOOKUP(2018,DEMANDS!$G$2:$CN$25,MATCH($E16,DEMANDS!$E$2:$E$25,0),FALSE)</f>
        <v>0.69324706204747966</v>
      </c>
      <c r="Y16" s="13">
        <f>HLOOKUP(REG_TRA_DEMANDS!Y$3,'BY-Demands'!$J$5:$AK$14,MATCH($E16,'BY-Demands'!$I$5:$I$14,0),FALSE)*HLOOKUP(REG_TRA_DEMANDS!$F16,DEMANDS!$G$2:$CN$25,MATCH($E16,DEMANDS!$E$2:$E$25,0),FALSE)/HLOOKUP(2018,DEMANDS!$G$2:$CN$25,MATCH($E16,DEMANDS!$E$2:$E$25,0),FALSE)</f>
        <v>1.5750464525866097</v>
      </c>
      <c r="Z16" s="13">
        <f>HLOOKUP(REG_TRA_DEMANDS!Z$3,'BY-Demands'!$J$5:$AK$14,MATCH($E16,'BY-Demands'!$I$5:$I$14,0),FALSE)*HLOOKUP(REG_TRA_DEMANDS!$F16,DEMANDS!$G$2:$CN$25,MATCH($E16,DEMANDS!$E$2:$E$25,0),FALSE)/HLOOKUP(2018,DEMANDS!$G$2:$CN$25,MATCH($E16,DEMANDS!$E$2:$E$25,0),FALSE)</f>
        <v>0.20319350320920349</v>
      </c>
      <c r="AA16" s="13">
        <f>HLOOKUP(REG_TRA_DEMANDS!AA$3,'BY-Demands'!$J$5:$AK$14,MATCH($E16,'BY-Demands'!$I$5:$I$14,0),FALSE)*HLOOKUP(REG_TRA_DEMANDS!$F16,DEMANDS!$G$2:$CN$25,MATCH($E16,DEMANDS!$E$2:$E$25,0),FALSE)/HLOOKUP(2018,DEMANDS!$G$2:$CN$25,MATCH($E16,DEMANDS!$E$2:$E$25,0),FALSE)</f>
        <v>0.87339211119017246</v>
      </c>
      <c r="AB16" s="13">
        <f>HLOOKUP(REG_TRA_DEMANDS!AB$3,'BY-Demands'!$J$5:$AK$14,MATCH($E16,'BY-Demands'!$I$5:$I$14,0),FALSE)*HLOOKUP(REG_TRA_DEMANDS!$F16,DEMANDS!$G$2:$CN$25,MATCH($E16,DEMANDS!$E$2:$E$25,0),FALSE)/HLOOKUP(2018,DEMANDS!$G$2:$CN$25,MATCH($E16,DEMANDS!$E$2:$E$25,0),FALSE)</f>
        <v>0.4577994904920954</v>
      </c>
      <c r="AC16" s="13">
        <f>HLOOKUP(REG_TRA_DEMANDS!AC$3,'BY-Demands'!$J$5:$AK$14,MATCH($E16,'BY-Demands'!$I$5:$I$14,0),FALSE)*HLOOKUP(REG_TRA_DEMANDS!$F16,DEMANDS!$G$2:$CN$25,MATCH($E16,DEMANDS!$E$2:$E$25,0),FALSE)/HLOOKUP(2018,DEMANDS!$G$2:$CN$25,MATCH($E16,DEMANDS!$E$2:$E$25,0),FALSE)</f>
        <v>0.3815792132296843</v>
      </c>
      <c r="AD16" s="13">
        <f>HLOOKUP(REG_TRA_DEMANDS!AD$3,'BY-Demands'!$J$5:$AK$14,MATCH($E16,'BY-Demands'!$I$5:$I$14,0),FALSE)*HLOOKUP(REG_TRA_DEMANDS!$F16,DEMANDS!$G$2:$CN$25,MATCH($E16,DEMANDS!$E$2:$E$25,0),FALSE)/HLOOKUP(2018,DEMANDS!$G$2:$CN$25,MATCH($E16,DEMANDS!$E$2:$E$25,0),FALSE)</f>
        <v>0.40809739213380453</v>
      </c>
      <c r="AE16" s="13">
        <f>HLOOKUP(REG_TRA_DEMANDS!AE$3,'BY-Demands'!$J$5:$AK$14,MATCH($E16,'BY-Demands'!$I$5:$I$14,0),FALSE)*HLOOKUP(REG_TRA_DEMANDS!$F16,DEMANDS!$G$2:$CN$25,MATCH($E16,DEMANDS!$E$2:$E$25,0),FALSE)/HLOOKUP(2018,DEMANDS!$G$2:$CN$25,MATCH($E16,DEMANDS!$E$2:$E$25,0),FALSE)</f>
        <v>0.75174517940800556</v>
      </c>
      <c r="AF16" s="13">
        <f>HLOOKUP(REG_TRA_DEMANDS!AF$3,'BY-Demands'!$J$5:$AK$14,MATCH($E16,'BY-Demands'!$I$5:$I$14,0),FALSE)*HLOOKUP(REG_TRA_DEMANDS!$F16,DEMANDS!$G$2:$CN$25,MATCH($E16,DEMANDS!$E$2:$E$25,0),FALSE)/HLOOKUP(2018,DEMANDS!$G$2:$CN$25,MATCH($E16,DEMANDS!$E$2:$E$25,0),FALSE)</f>
        <v>0.43424277040967463</v>
      </c>
    </row>
    <row r="17" spans="4:32" x14ac:dyDescent="0.25">
      <c r="D17" t="s">
        <v>59</v>
      </c>
      <c r="E17" t="str">
        <f>DEMANDS!$E$19</f>
        <v>TRAPL</v>
      </c>
      <c r="F17">
        <v>2020</v>
      </c>
      <c r="G17" s="13">
        <f>HLOOKUP(REG_TRA_DEMANDS!G$3,'BY-Demands'!$J$5:$AK$14,MATCH($E17,'BY-Demands'!$I$5:$I$14,0),FALSE)*HLOOKUP(REG_TRA_DEMANDS!$F17,DEMANDS!$G$2:$CN$25,MATCH($E17,DEMANDS!$E$2:$E$25,0),FALSE)/HLOOKUP(2018,DEMANDS!$G$2:$CN$25,MATCH($E17,DEMANDS!$E$2:$E$25,0),FALSE)</f>
        <v>0.27435547637321495</v>
      </c>
      <c r="H17" s="13">
        <f>HLOOKUP(REG_TRA_DEMANDS!H$3,'BY-Demands'!$J$5:$AK$14,MATCH($E17,'BY-Demands'!$I$5:$I$14,0),FALSE)*HLOOKUP(REG_TRA_DEMANDS!$F17,DEMANDS!$G$2:$CN$25,MATCH($E17,DEMANDS!$E$2:$E$25,0),FALSE)/HLOOKUP(2018,DEMANDS!$G$2:$CN$25,MATCH($E17,DEMANDS!$E$2:$E$25,0),FALSE)</f>
        <v>4.8874675973215007</v>
      </c>
      <c r="I17" s="13">
        <f>HLOOKUP(REG_TRA_DEMANDS!I$3,'BY-Demands'!$J$5:$AK$14,MATCH($E17,'BY-Demands'!$I$5:$I$14,0),FALSE)*HLOOKUP(REG_TRA_DEMANDS!$F17,DEMANDS!$G$2:$CN$25,MATCH($E17,DEMANDS!$E$2:$E$25,0),FALSE)/HLOOKUP(2018,DEMANDS!$G$2:$CN$25,MATCH($E17,DEMANDS!$E$2:$E$25,0),FALSE)</f>
        <v>0.98750716185845822</v>
      </c>
      <c r="J17" s="13">
        <f>HLOOKUP(REG_TRA_DEMANDS!J$3,'BY-Demands'!$J$5:$AK$14,MATCH($E17,'BY-Demands'!$I$5:$I$14,0),FALSE)*HLOOKUP(REG_TRA_DEMANDS!$F17,DEMANDS!$G$2:$CN$25,MATCH($E17,DEMANDS!$E$2:$E$25,0),FALSE)/HLOOKUP(2018,DEMANDS!$G$2:$CN$25,MATCH($E17,DEMANDS!$E$2:$E$25,0),FALSE)</f>
        <v>0.47552429060912443</v>
      </c>
      <c r="K17" s="13">
        <f>HLOOKUP(REG_TRA_DEMANDS!K$3,'BY-Demands'!$J$5:$AK$14,MATCH($E17,'BY-Demands'!$I$5:$I$14,0),FALSE)*HLOOKUP(REG_TRA_DEMANDS!$F17,DEMANDS!$G$2:$CN$25,MATCH($E17,DEMANDS!$E$2:$E$25,0),FALSE)/HLOOKUP(2018,DEMANDS!$G$2:$CN$25,MATCH($E17,DEMANDS!$E$2:$E$25,0),FALSE)</f>
        <v>0.35331078909799174</v>
      </c>
      <c r="L17" s="13">
        <f>HLOOKUP(REG_TRA_DEMANDS!L$3,'BY-Demands'!$J$5:$AK$14,MATCH($E17,'BY-Demands'!$I$5:$I$14,0),FALSE)*HLOOKUP(REG_TRA_DEMANDS!$F17,DEMANDS!$G$2:$CN$25,MATCH($E17,DEMANDS!$E$2:$E$25,0),FALSE)/HLOOKUP(2018,DEMANDS!$G$2:$CN$25,MATCH($E17,DEMANDS!$E$2:$E$25,0),FALSE)</f>
        <v>0.18192405921838437</v>
      </c>
      <c r="M17" s="13">
        <f>HLOOKUP(REG_TRA_DEMANDS!M$3,'BY-Demands'!$J$5:$AK$14,MATCH($E17,'BY-Demands'!$I$5:$I$14,0),FALSE)*HLOOKUP(REG_TRA_DEMANDS!$F17,DEMANDS!$G$2:$CN$25,MATCH($E17,DEMANDS!$E$2:$E$25,0),FALSE)/HLOOKUP(2018,DEMANDS!$G$2:$CN$25,MATCH($E17,DEMANDS!$E$2:$E$25,0),FALSE)</f>
        <v>0.49433293928500699</v>
      </c>
      <c r="N17" s="13">
        <f>HLOOKUP(REG_TRA_DEMANDS!N$3,'BY-Demands'!$J$5:$AK$14,MATCH($E17,'BY-Demands'!$I$5:$I$14,0),FALSE)*HLOOKUP(REG_TRA_DEMANDS!$F17,DEMANDS!$G$2:$CN$25,MATCH($E17,DEMANDS!$E$2:$E$25,0),FALSE)/HLOOKUP(2018,DEMANDS!$G$2:$CN$25,MATCH($E17,DEMANDS!$E$2:$E$25,0),FALSE)</f>
        <v>0.84062004677085211</v>
      </c>
      <c r="O17" s="13">
        <f>HLOOKUP(REG_TRA_DEMANDS!O$3,'BY-Demands'!$J$5:$AK$14,MATCH($E17,'BY-Demands'!$I$5:$I$14,0),FALSE)*HLOOKUP(REG_TRA_DEMANDS!$F17,DEMANDS!$G$2:$CN$25,MATCH($E17,DEMANDS!$E$2:$E$25,0),FALSE)/HLOOKUP(2018,DEMANDS!$G$2:$CN$25,MATCH($E17,DEMANDS!$E$2:$E$25,0),FALSE)</f>
        <v>0.36232197941731037</v>
      </c>
      <c r="P17" s="13">
        <f>HLOOKUP(REG_TRA_DEMANDS!P$3,'BY-Demands'!$J$5:$AK$14,MATCH($E17,'BY-Demands'!$I$5:$I$14,0),FALSE)*HLOOKUP(REG_TRA_DEMANDS!$F17,DEMANDS!$G$2:$CN$25,MATCH($E17,DEMANDS!$E$2:$E$25,0),FALSE)/HLOOKUP(2018,DEMANDS!$G$2:$CN$25,MATCH($E17,DEMANDS!$E$2:$E$25,0),FALSE)</f>
        <v>0.40153594290187117</v>
      </c>
      <c r="Q17" s="13">
        <f>HLOOKUP(REG_TRA_DEMANDS!Q$3,'BY-Demands'!$J$5:$AK$14,MATCH($E17,'BY-Demands'!$I$5:$I$14,0),FALSE)*HLOOKUP(REG_TRA_DEMANDS!$F17,DEMANDS!$G$2:$CN$25,MATCH($E17,DEMANDS!$E$2:$E$25,0),FALSE)/HLOOKUP(2018,DEMANDS!$G$2:$CN$25,MATCH($E17,DEMANDS!$E$2:$E$25,0),FALSE)</f>
        <v>0.71368599033539704</v>
      </c>
      <c r="R17" s="13">
        <f>HLOOKUP(REG_TRA_DEMANDS!R$3,'BY-Demands'!$J$5:$AK$14,MATCH($E17,'BY-Demands'!$I$5:$I$14,0),FALSE)*HLOOKUP(REG_TRA_DEMANDS!$F17,DEMANDS!$G$2:$CN$25,MATCH($E17,DEMANDS!$E$2:$E$25,0),FALSE)/HLOOKUP(2018,DEMANDS!$G$2:$CN$25,MATCH($E17,DEMANDS!$E$2:$E$25,0),FALSE)</f>
        <v>0.61113233633908892</v>
      </c>
      <c r="S17" s="13">
        <f>HLOOKUP(REG_TRA_DEMANDS!S$3,'BY-Demands'!$J$5:$AK$14,MATCH($E17,'BY-Demands'!$I$5:$I$14,0),FALSE)*HLOOKUP(REG_TRA_DEMANDS!$F17,DEMANDS!$G$2:$CN$25,MATCH($E17,DEMANDS!$E$2:$E$25,0),FALSE)/HLOOKUP(2018,DEMANDS!$G$2:$CN$25,MATCH($E17,DEMANDS!$E$2:$E$25,0),FALSE)</f>
        <v>0.54794246709160832</v>
      </c>
      <c r="T17" s="13">
        <f>HLOOKUP(REG_TRA_DEMANDS!T$3,'BY-Demands'!$J$5:$AK$14,MATCH($E17,'BY-Demands'!$I$5:$I$14,0),FALSE)*HLOOKUP(REG_TRA_DEMANDS!$F17,DEMANDS!$G$2:$CN$25,MATCH($E17,DEMANDS!$E$2:$E$25,0),FALSE)/HLOOKUP(2018,DEMANDS!$G$2:$CN$25,MATCH($E17,DEMANDS!$E$2:$E$25,0),FALSE)</f>
        <v>2.2342931214267647</v>
      </c>
      <c r="U17" s="13">
        <f>HLOOKUP(REG_TRA_DEMANDS!U$3,'BY-Demands'!$J$5:$AK$14,MATCH($E17,'BY-Demands'!$I$5:$I$14,0),FALSE)*HLOOKUP(REG_TRA_DEMANDS!$F17,DEMANDS!$G$2:$CN$25,MATCH($E17,DEMANDS!$E$2:$E$25,0),FALSE)/HLOOKUP(2018,DEMANDS!$G$2:$CN$25,MATCH($E17,DEMANDS!$E$2:$E$25,0),FALSE)</f>
        <v>0.74304638421703217</v>
      </c>
      <c r="V17" s="13">
        <f>HLOOKUP(REG_TRA_DEMANDS!V$3,'BY-Demands'!$J$5:$AK$14,MATCH($E17,'BY-Demands'!$I$5:$I$14,0),FALSE)*HLOOKUP(REG_TRA_DEMANDS!$F17,DEMANDS!$G$2:$CN$25,MATCH($E17,DEMANDS!$E$2:$E$25,0),FALSE)/HLOOKUP(2018,DEMANDS!$G$2:$CN$25,MATCH($E17,DEMANDS!$E$2:$E$25,0),FALSE)</f>
        <v>0.82312954869858934</v>
      </c>
      <c r="W17" s="13">
        <f>HLOOKUP(REG_TRA_DEMANDS!W$3,'BY-Demands'!$J$5:$AK$14,MATCH($E17,'BY-Demands'!$I$5:$I$14,0),FALSE)*HLOOKUP(REG_TRA_DEMANDS!$F17,DEMANDS!$G$2:$CN$25,MATCH($E17,DEMANDS!$E$2:$E$25,0),FALSE)/HLOOKUP(2018,DEMANDS!$G$2:$CN$25,MATCH($E17,DEMANDS!$E$2:$E$25,0),FALSE)</f>
        <v>0.79632066689536773</v>
      </c>
      <c r="X17" s="13">
        <f>HLOOKUP(REG_TRA_DEMANDS!X$3,'BY-Demands'!$J$5:$AK$14,MATCH($E17,'BY-Demands'!$I$5:$I$14,0),FALSE)*HLOOKUP(REG_TRA_DEMANDS!$F17,DEMANDS!$G$2:$CN$25,MATCH($E17,DEMANDS!$E$2:$E$25,0),FALSE)/HLOOKUP(2018,DEMANDS!$G$2:$CN$25,MATCH($E17,DEMANDS!$E$2:$E$25,0),FALSE)</f>
        <v>0.5014811864865022</v>
      </c>
      <c r="Y17" s="13">
        <f>HLOOKUP(REG_TRA_DEMANDS!Y$3,'BY-Demands'!$J$5:$AK$14,MATCH($E17,'BY-Demands'!$I$5:$I$14,0),FALSE)*HLOOKUP(REG_TRA_DEMANDS!$F17,DEMANDS!$G$2:$CN$25,MATCH($E17,DEMANDS!$E$2:$E$25,0),FALSE)/HLOOKUP(2018,DEMANDS!$G$2:$CN$25,MATCH($E17,DEMANDS!$E$2:$E$25,0),FALSE)</f>
        <v>1.1393573908292929</v>
      </c>
      <c r="Z17" s="13">
        <f>HLOOKUP(REG_TRA_DEMANDS!Z$3,'BY-Demands'!$J$5:$AK$14,MATCH($E17,'BY-Demands'!$I$5:$I$14,0),FALSE)*HLOOKUP(REG_TRA_DEMANDS!$F17,DEMANDS!$G$2:$CN$25,MATCH($E17,DEMANDS!$E$2:$E$25,0),FALSE)/HLOOKUP(2018,DEMANDS!$G$2:$CN$25,MATCH($E17,DEMANDS!$E$2:$E$25,0),FALSE)</f>
        <v>0.14698615350023855</v>
      </c>
      <c r="AA17" s="13">
        <f>HLOOKUP(REG_TRA_DEMANDS!AA$3,'BY-Demands'!$J$5:$AK$14,MATCH($E17,'BY-Demands'!$I$5:$I$14,0),FALSE)*HLOOKUP(REG_TRA_DEMANDS!$F17,DEMANDS!$G$2:$CN$25,MATCH($E17,DEMANDS!$E$2:$E$25,0),FALSE)/HLOOKUP(2018,DEMANDS!$G$2:$CN$25,MATCH($E17,DEMANDS!$E$2:$E$25,0),FALSE)</f>
        <v>0.63179454507028443</v>
      </c>
      <c r="AB17" s="13">
        <f>HLOOKUP(REG_TRA_DEMANDS!AB$3,'BY-Demands'!$J$5:$AK$14,MATCH($E17,'BY-Demands'!$I$5:$I$14,0),FALSE)*HLOOKUP(REG_TRA_DEMANDS!$F17,DEMANDS!$G$2:$CN$25,MATCH($E17,DEMANDS!$E$2:$E$25,0),FALSE)/HLOOKUP(2018,DEMANDS!$G$2:$CN$25,MATCH($E17,DEMANDS!$E$2:$E$25,0),FALSE)</f>
        <v>0.33116307912916709</v>
      </c>
      <c r="AC17" s="13">
        <f>HLOOKUP(REG_TRA_DEMANDS!AC$3,'BY-Demands'!$J$5:$AK$14,MATCH($E17,'BY-Demands'!$I$5:$I$14,0),FALSE)*HLOOKUP(REG_TRA_DEMANDS!$F17,DEMANDS!$G$2:$CN$25,MATCH($E17,DEMANDS!$E$2:$E$25,0),FALSE)/HLOOKUP(2018,DEMANDS!$G$2:$CN$25,MATCH($E17,DEMANDS!$E$2:$E$25,0),FALSE)</f>
        <v>0.27602684102814479</v>
      </c>
      <c r="AD17" s="13">
        <f>HLOOKUP(REG_TRA_DEMANDS!AD$3,'BY-Demands'!$J$5:$AK$14,MATCH($E17,'BY-Demands'!$I$5:$I$14,0),FALSE)*HLOOKUP(REG_TRA_DEMANDS!$F17,DEMANDS!$G$2:$CN$25,MATCH($E17,DEMANDS!$E$2:$E$25,0),FALSE)/HLOOKUP(2018,DEMANDS!$G$2:$CN$25,MATCH($E17,DEMANDS!$E$2:$E$25,0),FALSE)</f>
        <v>0.2952095661319819</v>
      </c>
      <c r="AE17" s="13">
        <f>HLOOKUP(REG_TRA_DEMANDS!AE$3,'BY-Demands'!$J$5:$AK$14,MATCH($E17,'BY-Demands'!$I$5:$I$14,0),FALSE)*HLOOKUP(REG_TRA_DEMANDS!$F17,DEMANDS!$G$2:$CN$25,MATCH($E17,DEMANDS!$E$2:$E$25,0),FALSE)/HLOOKUP(2018,DEMANDS!$G$2:$CN$25,MATCH($E17,DEMANDS!$E$2:$E$25,0),FALSE)</f>
        <v>0.54379756531765255</v>
      </c>
      <c r="AF17" s="13">
        <f>HLOOKUP(REG_TRA_DEMANDS!AF$3,'BY-Demands'!$J$5:$AK$14,MATCH($E17,'BY-Demands'!$I$5:$I$14,0),FALSE)*HLOOKUP(REG_TRA_DEMANDS!$F17,DEMANDS!$G$2:$CN$25,MATCH($E17,DEMANDS!$E$2:$E$25,0),FALSE)/HLOOKUP(2018,DEMANDS!$G$2:$CN$25,MATCH($E17,DEMANDS!$E$2:$E$25,0),FALSE)</f>
        <v>0.31412261464919838</v>
      </c>
    </row>
    <row r="18" spans="4:32" x14ac:dyDescent="0.25">
      <c r="D18" t="s">
        <v>59</v>
      </c>
      <c r="E18" t="str">
        <f>DEMANDS!$E$19</f>
        <v>TRAPL</v>
      </c>
      <c r="F18">
        <v>2021</v>
      </c>
      <c r="G18" s="13">
        <f>HLOOKUP(REG_TRA_DEMANDS!G$3,'BY-Demands'!$J$5:$AK$14,MATCH($E18,'BY-Demands'!$I$5:$I$14,0),FALSE)*HLOOKUP(REG_TRA_DEMANDS!$F18,DEMANDS!$G$2:$CN$25,MATCH($E18,DEMANDS!$E$2:$E$25,0),FALSE)/HLOOKUP(2018,DEMANDS!$G$2:$CN$25,MATCH($E18,DEMANDS!$E$2:$E$25,0),FALSE)</f>
        <v>0.34871475560546433</v>
      </c>
      <c r="H18" s="13">
        <f>HLOOKUP(REG_TRA_DEMANDS!H$3,'BY-Demands'!$J$5:$AK$14,MATCH($E18,'BY-Demands'!$I$5:$I$14,0),FALSE)*HLOOKUP(REG_TRA_DEMANDS!$F18,DEMANDS!$G$2:$CN$25,MATCH($E18,DEMANDS!$E$2:$E$25,0),FALSE)/HLOOKUP(2018,DEMANDS!$G$2:$CN$25,MATCH($E18,DEMANDS!$E$2:$E$25,0),FALSE)</f>
        <v>6.2121306680648631</v>
      </c>
      <c r="I18" s="13">
        <f>HLOOKUP(REG_TRA_DEMANDS!I$3,'BY-Demands'!$J$5:$AK$14,MATCH($E18,'BY-Demands'!$I$5:$I$14,0),FALSE)*HLOOKUP(REG_TRA_DEMANDS!$F18,DEMANDS!$G$2:$CN$25,MATCH($E18,DEMANDS!$E$2:$E$25,0),FALSE)/HLOOKUP(2018,DEMANDS!$G$2:$CN$25,MATCH($E18,DEMANDS!$E$2:$E$25,0),FALSE)</f>
        <v>1.2551537995825381</v>
      </c>
      <c r="J18" s="13">
        <f>HLOOKUP(REG_TRA_DEMANDS!J$3,'BY-Demands'!$J$5:$AK$14,MATCH($E18,'BY-Demands'!$I$5:$I$14,0),FALSE)*HLOOKUP(REG_TRA_DEMANDS!$F18,DEMANDS!$G$2:$CN$25,MATCH($E18,DEMANDS!$E$2:$E$25,0),FALSE)/HLOOKUP(2018,DEMANDS!$G$2:$CN$25,MATCH($E18,DEMANDS!$E$2:$E$25,0),FALSE)</f>
        <v>0.6044068774433683</v>
      </c>
      <c r="K18" s="13">
        <f>HLOOKUP(REG_TRA_DEMANDS!K$3,'BY-Demands'!$J$5:$AK$14,MATCH($E18,'BY-Demands'!$I$5:$I$14,0),FALSE)*HLOOKUP(REG_TRA_DEMANDS!$F18,DEMANDS!$G$2:$CN$25,MATCH($E18,DEMANDS!$E$2:$E$25,0),FALSE)/HLOOKUP(2018,DEMANDS!$G$2:$CN$25,MATCH($E18,DEMANDS!$E$2:$E$25,0),FALSE)</f>
        <v>0.44906953235181829</v>
      </c>
      <c r="L18" s="13">
        <f>HLOOKUP(REG_TRA_DEMANDS!L$3,'BY-Demands'!$J$5:$AK$14,MATCH($E18,'BY-Demands'!$I$5:$I$14,0),FALSE)*HLOOKUP(REG_TRA_DEMANDS!$F18,DEMANDS!$G$2:$CN$25,MATCH($E18,DEMANDS!$E$2:$E$25,0),FALSE)/HLOOKUP(2018,DEMANDS!$G$2:$CN$25,MATCH($E18,DEMANDS!$E$2:$E$25,0),FALSE)</f>
        <v>0.23123141075118878</v>
      </c>
      <c r="M18" s="13">
        <f>HLOOKUP(REG_TRA_DEMANDS!M$3,'BY-Demands'!$J$5:$AK$14,MATCH($E18,'BY-Demands'!$I$5:$I$14,0),FALSE)*HLOOKUP(REG_TRA_DEMANDS!$F18,DEMANDS!$G$2:$CN$25,MATCH($E18,DEMANDS!$E$2:$E$25,0),FALSE)/HLOOKUP(2018,DEMANDS!$G$2:$CN$25,MATCH($E18,DEMANDS!$E$2:$E$25,0),FALSE)</f>
        <v>0.62831328315096635</v>
      </c>
      <c r="N18" s="13">
        <f>HLOOKUP(REG_TRA_DEMANDS!N$3,'BY-Demands'!$J$5:$AK$14,MATCH($E18,'BY-Demands'!$I$5:$I$14,0),FALSE)*HLOOKUP(REG_TRA_DEMANDS!$F18,DEMANDS!$G$2:$CN$25,MATCH($E18,DEMANDS!$E$2:$E$25,0),FALSE)/HLOOKUP(2018,DEMANDS!$G$2:$CN$25,MATCH($E18,DEMANDS!$E$2:$E$25,0),FALSE)</f>
        <v>1.0684554871723726</v>
      </c>
      <c r="O18" s="13">
        <f>HLOOKUP(REG_TRA_DEMANDS!O$3,'BY-Demands'!$J$5:$AK$14,MATCH($E18,'BY-Demands'!$I$5:$I$14,0),FALSE)*HLOOKUP(REG_TRA_DEMANDS!$F18,DEMANDS!$G$2:$CN$25,MATCH($E18,DEMANDS!$E$2:$E$25,0),FALSE)/HLOOKUP(2018,DEMANDS!$G$2:$CN$25,MATCH($E18,DEMANDS!$E$2:$E$25,0),FALSE)</f>
        <v>0.46052304905013597</v>
      </c>
      <c r="P18" s="13">
        <f>HLOOKUP(REG_TRA_DEMANDS!P$3,'BY-Demands'!$J$5:$AK$14,MATCH($E18,'BY-Demands'!$I$5:$I$14,0),FALSE)*HLOOKUP(REG_TRA_DEMANDS!$F18,DEMANDS!$G$2:$CN$25,MATCH($E18,DEMANDS!$E$2:$E$25,0),FALSE)/HLOOKUP(2018,DEMANDS!$G$2:$CN$25,MATCH($E18,DEMANDS!$E$2:$E$25,0),FALSE)</f>
        <v>0.51036527517810415</v>
      </c>
      <c r="Q18" s="13">
        <f>HLOOKUP(REG_TRA_DEMANDS!Q$3,'BY-Demands'!$J$5:$AK$14,MATCH($E18,'BY-Demands'!$I$5:$I$14,0),FALSE)*HLOOKUP(REG_TRA_DEMANDS!$F18,DEMANDS!$G$2:$CN$25,MATCH($E18,DEMANDS!$E$2:$E$25,0),FALSE)/HLOOKUP(2018,DEMANDS!$G$2:$CN$25,MATCH($E18,DEMANDS!$E$2:$E$25,0),FALSE)</f>
        <v>0.90711816286219038</v>
      </c>
      <c r="R18" s="13">
        <f>HLOOKUP(REG_TRA_DEMANDS!R$3,'BY-Demands'!$J$5:$AK$14,MATCH($E18,'BY-Demands'!$I$5:$I$14,0),FALSE)*HLOOKUP(REG_TRA_DEMANDS!$F18,DEMANDS!$G$2:$CN$25,MATCH($E18,DEMANDS!$E$2:$E$25,0),FALSE)/HLOOKUP(2018,DEMANDS!$G$2:$CN$25,MATCH($E18,DEMANDS!$E$2:$E$25,0),FALSE)</f>
        <v>0.77676912495517314</v>
      </c>
      <c r="S18" s="13">
        <f>HLOOKUP(REG_TRA_DEMANDS!S$3,'BY-Demands'!$J$5:$AK$14,MATCH($E18,'BY-Demands'!$I$5:$I$14,0),FALSE)*HLOOKUP(REG_TRA_DEMANDS!$F18,DEMANDS!$G$2:$CN$25,MATCH($E18,DEMANDS!$E$2:$E$25,0),FALSE)/HLOOKUP(2018,DEMANDS!$G$2:$CN$25,MATCH($E18,DEMANDS!$E$2:$E$25,0),FALSE)</f>
        <v>0.69645274088780662</v>
      </c>
      <c r="T18" s="13">
        <f>HLOOKUP(REG_TRA_DEMANDS!T$3,'BY-Demands'!$J$5:$AK$14,MATCH($E18,'BY-Demands'!$I$5:$I$14,0),FALSE)*HLOOKUP(REG_TRA_DEMANDS!$F18,DEMANDS!$G$2:$CN$25,MATCH($E18,DEMANDS!$E$2:$E$25,0),FALSE)/HLOOKUP(2018,DEMANDS!$G$2:$CN$25,MATCH($E18,DEMANDS!$E$2:$E$25,0),FALSE)</f>
        <v>2.8398594046266692</v>
      </c>
      <c r="U18" s="13">
        <f>HLOOKUP(REG_TRA_DEMANDS!U$3,'BY-Demands'!$J$5:$AK$14,MATCH($E18,'BY-Demands'!$I$5:$I$14,0),FALSE)*HLOOKUP(REG_TRA_DEMANDS!$F18,DEMANDS!$G$2:$CN$25,MATCH($E18,DEMANDS!$E$2:$E$25,0),FALSE)/HLOOKUP(2018,DEMANDS!$G$2:$CN$25,MATCH($E18,DEMANDS!$E$2:$E$25,0),FALSE)</f>
        <v>0.94443618075729097</v>
      </c>
      <c r="V18" s="13">
        <f>HLOOKUP(REG_TRA_DEMANDS!V$3,'BY-Demands'!$J$5:$AK$14,MATCH($E18,'BY-Demands'!$I$5:$I$14,0),FALSE)*HLOOKUP(REG_TRA_DEMANDS!$F18,DEMANDS!$G$2:$CN$25,MATCH($E18,DEMANDS!$E$2:$E$25,0),FALSE)/HLOOKUP(2018,DEMANDS!$G$2:$CN$25,MATCH($E18,DEMANDS!$E$2:$E$25,0),FALSE)</f>
        <v>1.0462244938591938</v>
      </c>
      <c r="W18" s="13">
        <f>HLOOKUP(REG_TRA_DEMANDS!W$3,'BY-Demands'!$J$5:$AK$14,MATCH($E18,'BY-Demands'!$I$5:$I$14,0),FALSE)*HLOOKUP(REG_TRA_DEMANDS!$F18,DEMANDS!$G$2:$CN$25,MATCH($E18,DEMANDS!$E$2:$E$25,0),FALSE)/HLOOKUP(2018,DEMANDS!$G$2:$CN$25,MATCH($E18,DEMANDS!$E$2:$E$25,0),FALSE)</f>
        <v>1.0121495310057134</v>
      </c>
      <c r="X18" s="13">
        <f>HLOOKUP(REG_TRA_DEMANDS!X$3,'BY-Demands'!$J$5:$AK$14,MATCH($E18,'BY-Demands'!$I$5:$I$14,0),FALSE)*HLOOKUP(REG_TRA_DEMANDS!$F18,DEMANDS!$G$2:$CN$25,MATCH($E18,DEMANDS!$E$2:$E$25,0),FALSE)/HLOOKUP(2018,DEMANDS!$G$2:$CN$25,MATCH($E18,DEMANDS!$E$2:$E$25,0),FALSE)</f>
        <v>0.63739893840679929</v>
      </c>
      <c r="Y18" s="13">
        <f>HLOOKUP(REG_TRA_DEMANDS!Y$3,'BY-Demands'!$J$5:$AK$14,MATCH($E18,'BY-Demands'!$I$5:$I$14,0),FALSE)*HLOOKUP(REG_TRA_DEMANDS!$F18,DEMANDS!$G$2:$CN$25,MATCH($E18,DEMANDS!$E$2:$E$25,0),FALSE)/HLOOKUP(2018,DEMANDS!$G$2:$CN$25,MATCH($E18,DEMANDS!$E$2:$E$25,0),FALSE)</f>
        <v>1.4481603915565415</v>
      </c>
      <c r="Z18" s="13">
        <f>HLOOKUP(REG_TRA_DEMANDS!Z$3,'BY-Demands'!$J$5:$AK$14,MATCH($E18,'BY-Demands'!$I$5:$I$14,0),FALSE)*HLOOKUP(REG_TRA_DEMANDS!$F18,DEMANDS!$G$2:$CN$25,MATCH($E18,DEMANDS!$E$2:$E$25,0),FALSE)/HLOOKUP(2018,DEMANDS!$G$2:$CN$25,MATCH($E18,DEMANDS!$E$2:$E$25,0),FALSE)</f>
        <v>0.18682419346168758</v>
      </c>
      <c r="AA18" s="13">
        <f>HLOOKUP(REG_TRA_DEMANDS!AA$3,'BY-Demands'!$J$5:$AK$14,MATCH($E18,'BY-Demands'!$I$5:$I$14,0),FALSE)*HLOOKUP(REG_TRA_DEMANDS!$F18,DEMANDS!$G$2:$CN$25,MATCH($E18,DEMANDS!$E$2:$E$25,0),FALSE)/HLOOKUP(2018,DEMANDS!$G$2:$CN$25,MATCH($E18,DEMANDS!$E$2:$E$25,0),FALSE)</f>
        <v>0.80303146592687813</v>
      </c>
      <c r="AB18" s="13">
        <f>HLOOKUP(REG_TRA_DEMANDS!AB$3,'BY-Demands'!$J$5:$AK$14,MATCH($E18,'BY-Demands'!$I$5:$I$14,0),FALSE)*HLOOKUP(REG_TRA_DEMANDS!$F18,DEMANDS!$G$2:$CN$25,MATCH($E18,DEMANDS!$E$2:$E$25,0),FALSE)/HLOOKUP(2018,DEMANDS!$G$2:$CN$25,MATCH($E18,DEMANDS!$E$2:$E$25,0),FALSE)</f>
        <v>0.42091907087353819</v>
      </c>
      <c r="AC18" s="13">
        <f>HLOOKUP(REG_TRA_DEMANDS!AC$3,'BY-Demands'!$J$5:$AK$14,MATCH($E18,'BY-Demands'!$I$5:$I$14,0),FALSE)*HLOOKUP(REG_TRA_DEMANDS!$F18,DEMANDS!$G$2:$CN$25,MATCH($E18,DEMANDS!$E$2:$E$25,0),FALSE)/HLOOKUP(2018,DEMANDS!$G$2:$CN$25,MATCH($E18,DEMANDS!$E$2:$E$25,0),FALSE)</f>
        <v>0.35083911457535288</v>
      </c>
      <c r="AD18" s="13">
        <f>HLOOKUP(REG_TRA_DEMANDS!AD$3,'BY-Demands'!$J$5:$AK$14,MATCH($E18,'BY-Demands'!$I$5:$I$14,0),FALSE)*HLOOKUP(REG_TRA_DEMANDS!$F18,DEMANDS!$G$2:$CN$25,MATCH($E18,DEMANDS!$E$2:$E$25,0),FALSE)/HLOOKUP(2018,DEMANDS!$G$2:$CN$25,MATCH($E18,DEMANDS!$E$2:$E$25,0),FALSE)</f>
        <v>0.37522098361933615</v>
      </c>
      <c r="AE18" s="13">
        <f>HLOOKUP(REG_TRA_DEMANDS!AE$3,'BY-Demands'!$J$5:$AK$14,MATCH($E18,'BY-Demands'!$I$5:$I$14,0),FALSE)*HLOOKUP(REG_TRA_DEMANDS!$F18,DEMANDS!$G$2:$CN$25,MATCH($E18,DEMANDS!$E$2:$E$25,0),FALSE)/HLOOKUP(2018,DEMANDS!$G$2:$CN$25,MATCH($E18,DEMANDS!$E$2:$E$25,0),FALSE)</f>
        <v>0.69118443559198872</v>
      </c>
      <c r="AF18" s="13">
        <f>HLOOKUP(REG_TRA_DEMANDS!AF$3,'BY-Demands'!$J$5:$AK$14,MATCH($E18,'BY-Demands'!$I$5:$I$14,0),FALSE)*HLOOKUP(REG_TRA_DEMANDS!$F18,DEMANDS!$G$2:$CN$25,MATCH($E18,DEMANDS!$E$2:$E$25,0),FALSE)/HLOOKUP(2018,DEMANDS!$G$2:$CN$25,MATCH($E18,DEMANDS!$E$2:$E$25,0),FALSE)</f>
        <v>0.39926008492914083</v>
      </c>
    </row>
    <row r="19" spans="4:32" x14ac:dyDescent="0.25">
      <c r="D19" t="s">
        <v>59</v>
      </c>
      <c r="E19" t="str">
        <f>DEMANDS!$E$19</f>
        <v>TRAPL</v>
      </c>
      <c r="F19">
        <v>2022</v>
      </c>
      <c r="G19" s="13">
        <f>HLOOKUP(REG_TRA_DEMANDS!G$3,'BY-Demands'!$J$5:$AK$14,MATCH($E19,'BY-Demands'!$I$5:$I$14,0),FALSE)*HLOOKUP(REG_TRA_DEMANDS!$F19,DEMANDS!$G$2:$CN$25,MATCH($E19,DEMANDS!$E$2:$E$25,0),FALSE)/HLOOKUP(2018,DEMANDS!$G$2:$CN$25,MATCH($E19,DEMANDS!$E$2:$E$25,0),FALSE)</f>
        <v>0.40040870015918645</v>
      </c>
      <c r="H19" s="13">
        <f>HLOOKUP(REG_TRA_DEMANDS!H$3,'BY-Demands'!$J$5:$AK$14,MATCH($E19,'BY-Demands'!$I$5:$I$14,0),FALSE)*HLOOKUP(REG_TRA_DEMANDS!$F19,DEMANDS!$G$2:$CN$25,MATCH($E19,DEMANDS!$E$2:$E$25,0),FALSE)/HLOOKUP(2018,DEMANDS!$G$2:$CN$25,MATCH($E19,DEMANDS!$E$2:$E$25,0),FALSE)</f>
        <v>7.133025276490172</v>
      </c>
      <c r="I19" s="13">
        <f>HLOOKUP(REG_TRA_DEMANDS!I$3,'BY-Demands'!$J$5:$AK$14,MATCH($E19,'BY-Demands'!$I$5:$I$14,0),FALSE)*HLOOKUP(REG_TRA_DEMANDS!$F19,DEMANDS!$G$2:$CN$25,MATCH($E19,DEMANDS!$E$2:$E$25,0),FALSE)/HLOOKUP(2018,DEMANDS!$G$2:$CN$25,MATCH($E19,DEMANDS!$E$2:$E$25,0),FALSE)</f>
        <v>1.4412194875955306</v>
      </c>
      <c r="J19" s="13">
        <f>HLOOKUP(REG_TRA_DEMANDS!J$3,'BY-Demands'!$J$5:$AK$14,MATCH($E19,'BY-Demands'!$I$5:$I$14,0),FALSE)*HLOOKUP(REG_TRA_DEMANDS!$F19,DEMANDS!$G$2:$CN$25,MATCH($E19,DEMANDS!$E$2:$E$25,0),FALSE)/HLOOKUP(2018,DEMANDS!$G$2:$CN$25,MATCH($E19,DEMANDS!$E$2:$E$25,0),FALSE)</f>
        <v>0.69400496616260621</v>
      </c>
      <c r="K19" s="13">
        <f>HLOOKUP(REG_TRA_DEMANDS!K$3,'BY-Demands'!$J$5:$AK$14,MATCH($E19,'BY-Demands'!$I$5:$I$14,0),FALSE)*HLOOKUP(REG_TRA_DEMANDS!$F19,DEMANDS!$G$2:$CN$25,MATCH($E19,DEMANDS!$E$2:$E$25,0),FALSE)/HLOOKUP(2018,DEMANDS!$G$2:$CN$25,MATCH($E19,DEMANDS!$E$2:$E$25,0),FALSE)</f>
        <v>0.51564020403404931</v>
      </c>
      <c r="L19" s="13">
        <f>HLOOKUP(REG_TRA_DEMANDS!L$3,'BY-Demands'!$J$5:$AK$14,MATCH($E19,'BY-Demands'!$I$5:$I$14,0),FALSE)*HLOOKUP(REG_TRA_DEMANDS!$F19,DEMANDS!$G$2:$CN$25,MATCH($E19,DEMANDS!$E$2:$E$25,0),FALSE)/HLOOKUP(2018,DEMANDS!$G$2:$CN$25,MATCH($E19,DEMANDS!$E$2:$E$25,0),FALSE)</f>
        <v>0.2655094661942306</v>
      </c>
      <c r="M19" s="13">
        <f>HLOOKUP(REG_TRA_DEMANDS!M$3,'BY-Demands'!$J$5:$AK$14,MATCH($E19,'BY-Demands'!$I$5:$I$14,0),FALSE)*HLOOKUP(REG_TRA_DEMANDS!$F19,DEMANDS!$G$2:$CN$25,MATCH($E19,DEMANDS!$E$2:$E$25,0),FALSE)/HLOOKUP(2018,DEMANDS!$G$2:$CN$25,MATCH($E19,DEMANDS!$E$2:$E$25,0),FALSE)</f>
        <v>0.72145528961748062</v>
      </c>
      <c r="N19" s="13">
        <f>HLOOKUP(REG_TRA_DEMANDS!N$3,'BY-Demands'!$J$5:$AK$14,MATCH($E19,'BY-Demands'!$I$5:$I$14,0),FALSE)*HLOOKUP(REG_TRA_DEMANDS!$F19,DEMANDS!$G$2:$CN$25,MATCH($E19,DEMANDS!$E$2:$E$25,0),FALSE)/HLOOKUP(2018,DEMANDS!$G$2:$CN$25,MATCH($E19,DEMANDS!$E$2:$E$25,0),FALSE)</f>
        <v>1.2268447661580288</v>
      </c>
      <c r="O19" s="13">
        <f>HLOOKUP(REG_TRA_DEMANDS!O$3,'BY-Demands'!$J$5:$AK$14,MATCH($E19,'BY-Demands'!$I$5:$I$14,0),FALSE)*HLOOKUP(REG_TRA_DEMANDS!$F19,DEMANDS!$G$2:$CN$25,MATCH($E19,DEMANDS!$E$2:$E$25,0),FALSE)/HLOOKUP(2018,DEMANDS!$G$2:$CN$25,MATCH($E19,DEMANDS!$E$2:$E$25,0),FALSE)</f>
        <v>0.52879160545800741</v>
      </c>
      <c r="P19" s="13">
        <f>HLOOKUP(REG_TRA_DEMANDS!P$3,'BY-Demands'!$J$5:$AK$14,MATCH($E19,'BY-Demands'!$I$5:$I$14,0),FALSE)*HLOOKUP(REG_TRA_DEMANDS!$F19,DEMANDS!$G$2:$CN$25,MATCH($E19,DEMANDS!$E$2:$E$25,0),FALSE)/HLOOKUP(2018,DEMANDS!$G$2:$CN$25,MATCH($E19,DEMANDS!$E$2:$E$25,0),FALSE)</f>
        <v>0.58602251024805196</v>
      </c>
      <c r="Q19" s="13">
        <f>HLOOKUP(REG_TRA_DEMANDS!Q$3,'BY-Demands'!$J$5:$AK$14,MATCH($E19,'BY-Demands'!$I$5:$I$14,0),FALSE)*HLOOKUP(REG_TRA_DEMANDS!$F19,DEMANDS!$G$2:$CN$25,MATCH($E19,DEMANDS!$E$2:$E$25,0),FALSE)/HLOOKUP(2018,DEMANDS!$G$2:$CN$25,MATCH($E19,DEMANDS!$E$2:$E$25,0),FALSE)</f>
        <v>1.0415905798187197</v>
      </c>
      <c r="R19" s="13">
        <f>HLOOKUP(REG_TRA_DEMANDS!R$3,'BY-Demands'!$J$5:$AK$14,MATCH($E19,'BY-Demands'!$I$5:$I$14,0),FALSE)*HLOOKUP(REG_TRA_DEMANDS!$F19,DEMANDS!$G$2:$CN$25,MATCH($E19,DEMANDS!$E$2:$E$25,0),FALSE)/HLOOKUP(2018,DEMANDS!$G$2:$CN$25,MATCH($E19,DEMANDS!$E$2:$E$25,0),FALSE)</f>
        <v>0.89191842515257114</v>
      </c>
      <c r="S19" s="13">
        <f>HLOOKUP(REG_TRA_DEMANDS!S$3,'BY-Demands'!$J$5:$AK$14,MATCH($E19,'BY-Demands'!$I$5:$I$14,0),FALSE)*HLOOKUP(REG_TRA_DEMANDS!$F19,DEMANDS!$G$2:$CN$25,MATCH($E19,DEMANDS!$E$2:$E$25,0),FALSE)/HLOOKUP(2018,DEMANDS!$G$2:$CN$25,MATCH($E19,DEMANDS!$E$2:$E$25,0),FALSE)</f>
        <v>0.79969583224834284</v>
      </c>
      <c r="T19" s="13">
        <f>HLOOKUP(REG_TRA_DEMANDS!T$3,'BY-Demands'!$J$5:$AK$14,MATCH($E19,'BY-Demands'!$I$5:$I$14,0),FALSE)*HLOOKUP(REG_TRA_DEMANDS!$F19,DEMANDS!$G$2:$CN$25,MATCH($E19,DEMANDS!$E$2:$E$25,0),FALSE)/HLOOKUP(2018,DEMANDS!$G$2:$CN$25,MATCH($E19,DEMANDS!$E$2:$E$25,0),FALSE)</f>
        <v>3.2608439836940106</v>
      </c>
      <c r="U19" s="13">
        <f>HLOOKUP(REG_TRA_DEMANDS!U$3,'BY-Demands'!$J$5:$AK$14,MATCH($E19,'BY-Demands'!$I$5:$I$14,0),FALSE)*HLOOKUP(REG_TRA_DEMANDS!$F19,DEMANDS!$G$2:$CN$25,MATCH($E19,DEMANDS!$E$2:$E$25,0),FALSE)/HLOOKUP(2018,DEMANDS!$G$2:$CN$25,MATCH($E19,DEMANDS!$E$2:$E$25,0),FALSE)</f>
        <v>1.084440670896599</v>
      </c>
      <c r="V19" s="13">
        <f>HLOOKUP(REG_TRA_DEMANDS!V$3,'BY-Demands'!$J$5:$AK$14,MATCH($E19,'BY-Demands'!$I$5:$I$14,0),FALSE)*HLOOKUP(REG_TRA_DEMANDS!$F19,DEMANDS!$G$2:$CN$25,MATCH($E19,DEMANDS!$E$2:$E$25,0),FALSE)/HLOOKUP(2018,DEMANDS!$G$2:$CN$25,MATCH($E19,DEMANDS!$E$2:$E$25,0),FALSE)</f>
        <v>1.2013182204851272</v>
      </c>
      <c r="W19" s="13">
        <f>HLOOKUP(REG_TRA_DEMANDS!W$3,'BY-Demands'!$J$5:$AK$14,MATCH($E19,'BY-Demands'!$I$5:$I$14,0),FALSE)*HLOOKUP(REG_TRA_DEMANDS!$F19,DEMANDS!$G$2:$CN$25,MATCH($E19,DEMANDS!$E$2:$E$25,0),FALSE)/HLOOKUP(2018,DEMANDS!$G$2:$CN$25,MATCH($E19,DEMANDS!$E$2:$E$25,0),FALSE)</f>
        <v>1.1621919392916482</v>
      </c>
      <c r="X19" s="13">
        <f>HLOOKUP(REG_TRA_DEMANDS!X$3,'BY-Demands'!$J$5:$AK$14,MATCH($E19,'BY-Demands'!$I$5:$I$14,0),FALSE)*HLOOKUP(REG_TRA_DEMANDS!$F19,DEMANDS!$G$2:$CN$25,MATCH($E19,DEMANDS!$E$2:$E$25,0),FALSE)/HLOOKUP(2018,DEMANDS!$G$2:$CN$25,MATCH($E19,DEMANDS!$E$2:$E$25,0),FALSE)</f>
        <v>0.73188781463285035</v>
      </c>
      <c r="Y19" s="13">
        <f>HLOOKUP(REG_TRA_DEMANDS!Y$3,'BY-Demands'!$J$5:$AK$14,MATCH($E19,'BY-Demands'!$I$5:$I$14,0),FALSE)*HLOOKUP(REG_TRA_DEMANDS!$F19,DEMANDS!$G$2:$CN$25,MATCH($E19,DEMANDS!$E$2:$E$25,0),FALSE)/HLOOKUP(2018,DEMANDS!$G$2:$CN$25,MATCH($E19,DEMANDS!$E$2:$E$25,0),FALSE)</f>
        <v>1.6628376364469701</v>
      </c>
      <c r="Z19" s="13">
        <f>HLOOKUP(REG_TRA_DEMANDS!Z$3,'BY-Demands'!$J$5:$AK$14,MATCH($E19,'BY-Demands'!$I$5:$I$14,0),FALSE)*HLOOKUP(REG_TRA_DEMANDS!$F19,DEMANDS!$G$2:$CN$25,MATCH($E19,DEMANDS!$E$2:$E$25,0),FALSE)/HLOOKUP(2018,DEMANDS!$G$2:$CN$25,MATCH($E19,DEMANDS!$E$2:$E$25,0),FALSE)</f>
        <v>0.21451926326547013</v>
      </c>
      <c r="AA19" s="13">
        <f>HLOOKUP(REG_TRA_DEMANDS!AA$3,'BY-Demands'!$J$5:$AK$14,MATCH($E19,'BY-Demands'!$I$5:$I$14,0),FALSE)*HLOOKUP(REG_TRA_DEMANDS!$F19,DEMANDS!$G$2:$CN$25,MATCH($E19,DEMANDS!$E$2:$E$25,0),FALSE)/HLOOKUP(2018,DEMANDS!$G$2:$CN$25,MATCH($E19,DEMANDS!$E$2:$E$25,0),FALSE)</f>
        <v>0.92207393088492728</v>
      </c>
      <c r="AB19" s="13">
        <f>HLOOKUP(REG_TRA_DEMANDS!AB$3,'BY-Demands'!$J$5:$AK$14,MATCH($E19,'BY-Demands'!$I$5:$I$14,0),FALSE)*HLOOKUP(REG_TRA_DEMANDS!$F19,DEMANDS!$G$2:$CN$25,MATCH($E19,DEMANDS!$E$2:$E$25,0),FALSE)/HLOOKUP(2018,DEMANDS!$G$2:$CN$25,MATCH($E19,DEMANDS!$E$2:$E$25,0),FALSE)</f>
        <v>0.48331668027082725</v>
      </c>
      <c r="AC19" s="13">
        <f>HLOOKUP(REG_TRA_DEMANDS!AC$3,'BY-Demands'!$J$5:$AK$14,MATCH($E19,'BY-Demands'!$I$5:$I$14,0),FALSE)*HLOOKUP(REG_TRA_DEMANDS!$F19,DEMANDS!$G$2:$CN$25,MATCH($E19,DEMANDS!$E$2:$E$25,0),FALSE)/HLOOKUP(2018,DEMANDS!$G$2:$CN$25,MATCH($E19,DEMANDS!$E$2:$E$25,0),FALSE)</f>
        <v>0.40284797696101737</v>
      </c>
      <c r="AD19" s="13">
        <f>HLOOKUP(REG_TRA_DEMANDS!AD$3,'BY-Demands'!$J$5:$AK$14,MATCH($E19,'BY-Demands'!$I$5:$I$14,0),FALSE)*HLOOKUP(REG_TRA_DEMANDS!$F19,DEMANDS!$G$2:$CN$25,MATCH($E19,DEMANDS!$E$2:$E$25,0),FALSE)/HLOOKUP(2018,DEMANDS!$G$2:$CN$25,MATCH($E19,DEMANDS!$E$2:$E$25,0),FALSE)</f>
        <v>0.43084424707698105</v>
      </c>
      <c r="AE19" s="13">
        <f>HLOOKUP(REG_TRA_DEMANDS!AE$3,'BY-Demands'!$J$5:$AK$14,MATCH($E19,'BY-Demands'!$I$5:$I$14,0),FALSE)*HLOOKUP(REG_TRA_DEMANDS!$F19,DEMANDS!$G$2:$CN$25,MATCH($E19,DEMANDS!$E$2:$E$25,0),FALSE)/HLOOKUP(2018,DEMANDS!$G$2:$CN$25,MATCH($E19,DEMANDS!$E$2:$E$25,0),FALSE)</f>
        <v>0.79364654628716347</v>
      </c>
      <c r="AF19" s="13">
        <f>HLOOKUP(REG_TRA_DEMANDS!AF$3,'BY-Demands'!$J$5:$AK$14,MATCH($E19,'BY-Demands'!$I$5:$I$14,0),FALSE)*HLOOKUP(REG_TRA_DEMANDS!$F19,DEMANDS!$G$2:$CN$25,MATCH($E19,DEMANDS!$E$2:$E$25,0),FALSE)/HLOOKUP(2018,DEMANDS!$G$2:$CN$25,MATCH($E19,DEMANDS!$E$2:$E$25,0),FALSE)</f>
        <v>0.45844693710867024</v>
      </c>
    </row>
    <row r="20" spans="4:32" x14ac:dyDescent="0.25">
      <c r="D20" t="s">
        <v>59</v>
      </c>
      <c r="E20" t="str">
        <f>DEMANDS!$E$19</f>
        <v>TRAPL</v>
      </c>
      <c r="F20">
        <v>2030</v>
      </c>
      <c r="G20" s="13">
        <f>HLOOKUP(REG_TRA_DEMANDS!G$3,'BY-Demands'!$J$5:$AK$14,MATCH($E20,'BY-Demands'!$I$5:$I$14,0),FALSE)*HLOOKUP(REG_TRA_DEMANDS!$F20,DEMANDS!$G$2:$CN$25,MATCH($E20,DEMANDS!$E$2:$E$25,0),FALSE)/HLOOKUP(2018,DEMANDS!$G$2:$CN$25,MATCH($E20,DEMANDS!$E$2:$E$25,0),FALSE)</f>
        <v>0.35633571356022747</v>
      </c>
      <c r="H20" s="13">
        <f>HLOOKUP(REG_TRA_DEMANDS!H$3,'BY-Demands'!$J$5:$AK$14,MATCH($E20,'BY-Demands'!$I$5:$I$14,0),FALSE)*HLOOKUP(REG_TRA_DEMANDS!$F20,DEMANDS!$G$2:$CN$25,MATCH($E20,DEMANDS!$E$2:$E$25,0),FALSE)/HLOOKUP(2018,DEMANDS!$G$2:$CN$25,MATCH($E20,DEMANDS!$E$2:$E$25,0),FALSE)</f>
        <v>6.3478931669835497</v>
      </c>
      <c r="I20" s="13">
        <f>HLOOKUP(REG_TRA_DEMANDS!I$3,'BY-Demands'!$J$5:$AK$14,MATCH($E20,'BY-Demands'!$I$5:$I$14,0),FALSE)*HLOOKUP(REG_TRA_DEMANDS!$F20,DEMANDS!$G$2:$CN$25,MATCH($E20,DEMANDS!$E$2:$E$25,0),FALSE)/HLOOKUP(2018,DEMANDS!$G$2:$CN$25,MATCH($E20,DEMANDS!$E$2:$E$25,0),FALSE)</f>
        <v>1.2825844550957279</v>
      </c>
      <c r="J20" s="13">
        <f>HLOOKUP(REG_TRA_DEMANDS!J$3,'BY-Demands'!$J$5:$AK$14,MATCH($E20,'BY-Demands'!$I$5:$I$14,0),FALSE)*HLOOKUP(REG_TRA_DEMANDS!$F20,DEMANDS!$G$2:$CN$25,MATCH($E20,DEMANDS!$E$2:$E$25,0),FALSE)/HLOOKUP(2018,DEMANDS!$G$2:$CN$25,MATCH($E20,DEMANDS!$E$2:$E$25,0),FALSE)</f>
        <v>0.61761583785161944</v>
      </c>
      <c r="K20" s="13">
        <f>HLOOKUP(REG_TRA_DEMANDS!K$3,'BY-Demands'!$J$5:$AK$14,MATCH($E20,'BY-Demands'!$I$5:$I$14,0),FALSE)*HLOOKUP(REG_TRA_DEMANDS!$F20,DEMANDS!$G$2:$CN$25,MATCH($E20,DEMANDS!$E$2:$E$25,0),FALSE)/HLOOKUP(2018,DEMANDS!$G$2:$CN$25,MATCH($E20,DEMANDS!$E$2:$E$25,0),FALSE)</f>
        <v>0.4588836855237316</v>
      </c>
      <c r="L20" s="13">
        <f>HLOOKUP(REG_TRA_DEMANDS!L$3,'BY-Demands'!$J$5:$AK$14,MATCH($E20,'BY-Demands'!$I$5:$I$14,0),FALSE)*HLOOKUP(REG_TRA_DEMANDS!$F20,DEMANDS!$G$2:$CN$25,MATCH($E20,DEMANDS!$E$2:$E$25,0),FALSE)/HLOOKUP(2018,DEMANDS!$G$2:$CN$25,MATCH($E20,DEMANDS!$E$2:$E$25,0),FALSE)</f>
        <v>0.23628483860541222</v>
      </c>
      <c r="M20" s="13">
        <f>HLOOKUP(REG_TRA_DEMANDS!M$3,'BY-Demands'!$J$5:$AK$14,MATCH($E20,'BY-Demands'!$I$5:$I$14,0),FALSE)*HLOOKUP(REG_TRA_DEMANDS!$F20,DEMANDS!$G$2:$CN$25,MATCH($E20,DEMANDS!$E$2:$E$25,0),FALSE)/HLOOKUP(2018,DEMANDS!$G$2:$CN$25,MATCH($E20,DEMANDS!$E$2:$E$25,0),FALSE)</f>
        <v>0.64204470413714976</v>
      </c>
      <c r="N20" s="13">
        <f>HLOOKUP(REG_TRA_DEMANDS!N$3,'BY-Demands'!$J$5:$AK$14,MATCH($E20,'BY-Demands'!$I$5:$I$14,0),FALSE)*HLOOKUP(REG_TRA_DEMANDS!$F20,DEMANDS!$G$2:$CN$25,MATCH($E20,DEMANDS!$E$2:$E$25,0),FALSE)/HLOOKUP(2018,DEMANDS!$G$2:$CN$25,MATCH($E20,DEMANDS!$E$2:$E$25,0),FALSE)</f>
        <v>1.0918059597674847</v>
      </c>
      <c r="O20" s="13">
        <f>HLOOKUP(REG_TRA_DEMANDS!O$3,'BY-Demands'!$J$5:$AK$14,MATCH($E20,'BY-Demands'!$I$5:$I$14,0),FALSE)*HLOOKUP(REG_TRA_DEMANDS!$F20,DEMANDS!$G$2:$CN$25,MATCH($E20,DEMANDS!$E$2:$E$25,0),FALSE)/HLOOKUP(2018,DEMANDS!$G$2:$CN$25,MATCH($E20,DEMANDS!$E$2:$E$25,0),FALSE)</f>
        <v>0.47058751216101496</v>
      </c>
      <c r="P20" s="13">
        <f>HLOOKUP(REG_TRA_DEMANDS!P$3,'BY-Demands'!$J$5:$AK$14,MATCH($E20,'BY-Demands'!$I$5:$I$14,0),FALSE)*HLOOKUP(REG_TRA_DEMANDS!$F20,DEMANDS!$G$2:$CN$25,MATCH($E20,DEMANDS!$E$2:$E$25,0),FALSE)/HLOOKUP(2018,DEMANDS!$G$2:$CN$25,MATCH($E20,DEMANDS!$E$2:$E$25,0),FALSE)</f>
        <v>0.52151901112182775</v>
      </c>
      <c r="Q20" s="13">
        <f>HLOOKUP(REG_TRA_DEMANDS!Q$3,'BY-Demands'!$J$5:$AK$14,MATCH($E20,'BY-Demands'!$I$5:$I$14,0),FALSE)*HLOOKUP(REG_TRA_DEMANDS!$F20,DEMANDS!$G$2:$CN$25,MATCH($E20,DEMANDS!$E$2:$E$25,0),FALSE)/HLOOKUP(2018,DEMANDS!$G$2:$CN$25,MATCH($E20,DEMANDS!$E$2:$E$25,0),FALSE)</f>
        <v>0.92694270216845409</v>
      </c>
      <c r="R20" s="13">
        <f>HLOOKUP(REG_TRA_DEMANDS!R$3,'BY-Demands'!$J$5:$AK$14,MATCH($E20,'BY-Demands'!$I$5:$I$14,0),FALSE)*HLOOKUP(REG_TRA_DEMANDS!$F20,DEMANDS!$G$2:$CN$25,MATCH($E20,DEMANDS!$E$2:$E$25,0),FALSE)/HLOOKUP(2018,DEMANDS!$G$2:$CN$25,MATCH($E20,DEMANDS!$E$2:$E$25,0),FALSE)</f>
        <v>0.79374496192990407</v>
      </c>
      <c r="S20" s="13">
        <f>HLOOKUP(REG_TRA_DEMANDS!S$3,'BY-Demands'!$J$5:$AK$14,MATCH($E20,'BY-Demands'!$I$5:$I$14,0),FALSE)*HLOOKUP(REG_TRA_DEMANDS!$F20,DEMANDS!$G$2:$CN$25,MATCH($E20,DEMANDS!$E$2:$E$25,0),FALSE)/HLOOKUP(2018,DEMANDS!$G$2:$CN$25,MATCH($E20,DEMANDS!$E$2:$E$25,0),FALSE)</f>
        <v>0.71167331005061707</v>
      </c>
      <c r="T20" s="13">
        <f>HLOOKUP(REG_TRA_DEMANDS!T$3,'BY-Demands'!$J$5:$AK$14,MATCH($E20,'BY-Demands'!$I$5:$I$14,0),FALSE)*HLOOKUP(REG_TRA_DEMANDS!$F20,DEMANDS!$G$2:$CN$25,MATCH($E20,DEMANDS!$E$2:$E$25,0),FALSE)/HLOOKUP(2018,DEMANDS!$G$2:$CN$25,MATCH($E20,DEMANDS!$E$2:$E$25,0),FALSE)</f>
        <v>2.9019228784894868</v>
      </c>
      <c r="U20" s="13">
        <f>HLOOKUP(REG_TRA_DEMANDS!U$3,'BY-Demands'!$J$5:$AK$14,MATCH($E20,'BY-Demands'!$I$5:$I$14,0),FALSE)*HLOOKUP(REG_TRA_DEMANDS!$F20,DEMANDS!$G$2:$CN$25,MATCH($E20,DEMANDS!$E$2:$E$25,0),FALSE)/HLOOKUP(2018,DEMANDS!$G$2:$CN$25,MATCH($E20,DEMANDS!$E$2:$E$25,0),FALSE)</f>
        <v>0.965076283617325</v>
      </c>
      <c r="V20" s="13">
        <f>HLOOKUP(REG_TRA_DEMANDS!V$3,'BY-Demands'!$J$5:$AK$14,MATCH($E20,'BY-Demands'!$I$5:$I$14,0),FALSE)*HLOOKUP(REG_TRA_DEMANDS!$F20,DEMANDS!$G$2:$CN$25,MATCH($E20,DEMANDS!$E$2:$E$25,0),FALSE)/HLOOKUP(2018,DEMANDS!$G$2:$CN$25,MATCH($E20,DEMANDS!$E$2:$E$25,0),FALSE)</f>
        <v>1.0690891210387938</v>
      </c>
      <c r="W20" s="13">
        <f>HLOOKUP(REG_TRA_DEMANDS!W$3,'BY-Demands'!$J$5:$AK$14,MATCH($E20,'BY-Demands'!$I$5:$I$14,0),FALSE)*HLOOKUP(REG_TRA_DEMANDS!$F20,DEMANDS!$G$2:$CN$25,MATCH($E20,DEMANDS!$E$2:$E$25,0),FALSE)/HLOOKUP(2018,DEMANDS!$G$2:$CN$25,MATCH($E20,DEMANDS!$E$2:$E$25,0),FALSE)</f>
        <v>1.0342694697113035</v>
      </c>
      <c r="X20" s="13">
        <f>HLOOKUP(REG_TRA_DEMANDS!X$3,'BY-Demands'!$J$5:$AK$14,MATCH($E20,'BY-Demands'!$I$5:$I$14,0),FALSE)*HLOOKUP(REG_TRA_DEMANDS!$F20,DEMANDS!$G$2:$CN$25,MATCH($E20,DEMANDS!$E$2:$E$25,0),FALSE)/HLOOKUP(2018,DEMANDS!$G$2:$CN$25,MATCH($E20,DEMANDS!$E$2:$E$25,0),FALSE)</f>
        <v>0.65132892109874119</v>
      </c>
      <c r="Y20" s="13">
        <f>HLOOKUP(REG_TRA_DEMANDS!Y$3,'BY-Demands'!$J$5:$AK$14,MATCH($E20,'BY-Demands'!$I$5:$I$14,0),FALSE)*HLOOKUP(REG_TRA_DEMANDS!$F20,DEMANDS!$G$2:$CN$25,MATCH($E20,DEMANDS!$E$2:$E$25,0),FALSE)/HLOOKUP(2018,DEMANDS!$G$2:$CN$25,MATCH($E20,DEMANDS!$E$2:$E$25,0),FALSE)</f>
        <v>1.4798090937648649</v>
      </c>
      <c r="Z20" s="13">
        <f>HLOOKUP(REG_TRA_DEMANDS!Z$3,'BY-Demands'!$J$5:$AK$14,MATCH($E20,'BY-Demands'!$I$5:$I$14,0),FALSE)*HLOOKUP(REG_TRA_DEMANDS!$F20,DEMANDS!$G$2:$CN$25,MATCH($E20,DEMANDS!$E$2:$E$25,0),FALSE)/HLOOKUP(2018,DEMANDS!$G$2:$CN$25,MATCH($E20,DEMANDS!$E$2:$E$25,0),FALSE)</f>
        <v>0.19090712743685584</v>
      </c>
      <c r="AA20" s="13">
        <f>HLOOKUP(REG_TRA_DEMANDS!AA$3,'BY-Demands'!$J$5:$AK$14,MATCH($E20,'BY-Demands'!$I$5:$I$14,0),FALSE)*HLOOKUP(REG_TRA_DEMANDS!$F20,DEMANDS!$G$2:$CN$25,MATCH($E20,DEMANDS!$E$2:$E$25,0),FALSE)/HLOOKUP(2018,DEMANDS!$G$2:$CN$25,MATCH($E20,DEMANDS!$E$2:$E$25,0),FALSE)</f>
        <v>0.82058125107306379</v>
      </c>
      <c r="AB20" s="13">
        <f>HLOOKUP(REG_TRA_DEMANDS!AB$3,'BY-Demands'!$J$5:$AK$14,MATCH($E20,'BY-Demands'!$I$5:$I$14,0),FALSE)*HLOOKUP(REG_TRA_DEMANDS!$F20,DEMANDS!$G$2:$CN$25,MATCH($E20,DEMANDS!$E$2:$E$25,0),FALSE)/HLOOKUP(2018,DEMANDS!$G$2:$CN$25,MATCH($E20,DEMANDS!$E$2:$E$25,0),FALSE)</f>
        <v>0.43011801209962869</v>
      </c>
      <c r="AC20" s="13">
        <f>HLOOKUP(REG_TRA_DEMANDS!AC$3,'BY-Demands'!$J$5:$AK$14,MATCH($E20,'BY-Demands'!$I$5:$I$14,0),FALSE)*HLOOKUP(REG_TRA_DEMANDS!$F20,DEMANDS!$G$2:$CN$25,MATCH($E20,DEMANDS!$E$2:$E$25,0),FALSE)/HLOOKUP(2018,DEMANDS!$G$2:$CN$25,MATCH($E20,DEMANDS!$E$2:$E$25,0),FALSE)</f>
        <v>0.35850649915855681</v>
      </c>
      <c r="AD20" s="13">
        <f>HLOOKUP(REG_TRA_DEMANDS!AD$3,'BY-Demands'!$J$5:$AK$14,MATCH($E20,'BY-Demands'!$I$5:$I$14,0),FALSE)*HLOOKUP(REG_TRA_DEMANDS!$F20,DEMANDS!$G$2:$CN$25,MATCH($E20,DEMANDS!$E$2:$E$25,0),FALSE)/HLOOKUP(2018,DEMANDS!$G$2:$CN$25,MATCH($E20,DEMANDS!$E$2:$E$25,0),FALSE)</f>
        <v>0.38342121975486437</v>
      </c>
      <c r="AE20" s="13">
        <f>HLOOKUP(REG_TRA_DEMANDS!AE$3,'BY-Demands'!$J$5:$AK$14,MATCH($E20,'BY-Demands'!$I$5:$I$14,0),FALSE)*HLOOKUP(REG_TRA_DEMANDS!$F20,DEMANDS!$G$2:$CN$25,MATCH($E20,DEMANDS!$E$2:$E$25,0),FALSE)/HLOOKUP(2018,DEMANDS!$G$2:$CN$25,MATCH($E20,DEMANDS!$E$2:$E$25,0),FALSE)</f>
        <v>0.70628986900987611</v>
      </c>
      <c r="AF20" s="13">
        <f>HLOOKUP(REG_TRA_DEMANDS!AF$3,'BY-Demands'!$J$5:$AK$14,MATCH($E20,'BY-Demands'!$I$5:$I$14,0),FALSE)*HLOOKUP(REG_TRA_DEMANDS!$F20,DEMANDS!$G$2:$CN$25,MATCH($E20,DEMANDS!$E$2:$E$25,0),FALSE)/HLOOKUP(2018,DEMANDS!$G$2:$CN$25,MATCH($E20,DEMANDS!$E$2:$E$25,0),FALSE)</f>
        <v>0.4079856816277293</v>
      </c>
    </row>
    <row r="21" spans="4:32" x14ac:dyDescent="0.25">
      <c r="D21" t="s">
        <v>59</v>
      </c>
      <c r="E21" t="str">
        <f>DEMANDS!$E$19</f>
        <v>TRAPL</v>
      </c>
      <c r="F21">
        <v>2050</v>
      </c>
      <c r="G21" s="13">
        <f>HLOOKUP(REG_TRA_DEMANDS!G$3,'BY-Demands'!$J$5:$AK$14,MATCH($E21,'BY-Demands'!$I$5:$I$14,0),FALSE)*HLOOKUP(REG_TRA_DEMANDS!$F21,DEMANDS!$G$2:$CN$25,MATCH($E21,DEMANDS!$E$2:$E$25,0),FALSE)/HLOOKUP(2018,DEMANDS!$G$2:$CN$25,MATCH($E21,DEMANDS!$E$2:$E$25,0),FALSE)</f>
        <v>0.35538578065388149</v>
      </c>
      <c r="H21" s="13">
        <f>HLOOKUP(REG_TRA_DEMANDS!H$3,'BY-Demands'!$J$5:$AK$14,MATCH($E21,'BY-Demands'!$I$5:$I$14,0),FALSE)*HLOOKUP(REG_TRA_DEMANDS!$F21,DEMANDS!$G$2:$CN$25,MATCH($E21,DEMANDS!$E$2:$E$25,0),FALSE)/HLOOKUP(2018,DEMANDS!$G$2:$CN$25,MATCH($E21,DEMANDS!$E$2:$E$25,0),FALSE)</f>
        <v>6.3309707189217512</v>
      </c>
      <c r="I21" s="13">
        <f>HLOOKUP(REG_TRA_DEMANDS!I$3,'BY-Demands'!$J$5:$AK$14,MATCH($E21,'BY-Demands'!$I$5:$I$14,0),FALSE)*HLOOKUP(REG_TRA_DEMANDS!$F21,DEMANDS!$G$2:$CN$25,MATCH($E21,DEMANDS!$E$2:$E$25,0),FALSE)/HLOOKUP(2018,DEMANDS!$G$2:$CN$25,MATCH($E21,DEMANDS!$E$2:$E$25,0),FALSE)</f>
        <v>1.2791652940835176</v>
      </c>
      <c r="J21" s="13">
        <f>HLOOKUP(REG_TRA_DEMANDS!J$3,'BY-Demands'!$J$5:$AK$14,MATCH($E21,'BY-Demands'!$I$5:$I$14,0),FALSE)*HLOOKUP(REG_TRA_DEMANDS!$F21,DEMANDS!$G$2:$CN$25,MATCH($E21,DEMANDS!$E$2:$E$25,0),FALSE)/HLOOKUP(2018,DEMANDS!$G$2:$CN$25,MATCH($E21,DEMANDS!$E$2:$E$25,0),FALSE)</f>
        <v>0.61596937473964586</v>
      </c>
      <c r="K21" s="13">
        <f>HLOOKUP(REG_TRA_DEMANDS!K$3,'BY-Demands'!$J$5:$AK$14,MATCH($E21,'BY-Demands'!$I$5:$I$14,0),FALSE)*HLOOKUP(REG_TRA_DEMANDS!$F21,DEMANDS!$G$2:$CN$25,MATCH($E21,DEMANDS!$E$2:$E$25,0),FALSE)/HLOOKUP(2018,DEMANDS!$G$2:$CN$25,MATCH($E21,DEMANDS!$E$2:$E$25,0),FALSE)</f>
        <v>0.45766037644615121</v>
      </c>
      <c r="L21" s="13">
        <f>HLOOKUP(REG_TRA_DEMANDS!L$3,'BY-Demands'!$J$5:$AK$14,MATCH($E21,'BY-Demands'!$I$5:$I$14,0),FALSE)*HLOOKUP(REG_TRA_DEMANDS!$F21,DEMANDS!$G$2:$CN$25,MATCH($E21,DEMANDS!$E$2:$E$25,0),FALSE)/HLOOKUP(2018,DEMANDS!$G$2:$CN$25,MATCH($E21,DEMANDS!$E$2:$E$25,0),FALSE)</f>
        <v>0.23565494175555857</v>
      </c>
      <c r="M21" s="13">
        <f>HLOOKUP(REG_TRA_DEMANDS!M$3,'BY-Demands'!$J$5:$AK$14,MATCH($E21,'BY-Demands'!$I$5:$I$14,0),FALSE)*HLOOKUP(REG_TRA_DEMANDS!$F21,DEMANDS!$G$2:$CN$25,MATCH($E21,DEMANDS!$E$2:$E$25,0),FALSE)/HLOOKUP(2018,DEMANDS!$G$2:$CN$25,MATCH($E21,DEMANDS!$E$2:$E$25,0),FALSE)</f>
        <v>0.64033311765116041</v>
      </c>
      <c r="N21" s="13">
        <f>HLOOKUP(REG_TRA_DEMANDS!N$3,'BY-Demands'!$J$5:$AK$14,MATCH($E21,'BY-Demands'!$I$5:$I$14,0),FALSE)*HLOOKUP(REG_TRA_DEMANDS!$F21,DEMANDS!$G$2:$CN$25,MATCH($E21,DEMANDS!$E$2:$E$25,0),FALSE)/HLOOKUP(2018,DEMANDS!$G$2:$CN$25,MATCH($E21,DEMANDS!$E$2:$E$25,0),FALSE)</f>
        <v>1.0888953831144585</v>
      </c>
      <c r="O21" s="13">
        <f>HLOOKUP(REG_TRA_DEMANDS!O$3,'BY-Demands'!$J$5:$AK$14,MATCH($E21,'BY-Demands'!$I$5:$I$14,0),FALSE)*HLOOKUP(REG_TRA_DEMANDS!$F21,DEMANDS!$G$2:$CN$25,MATCH($E21,DEMANDS!$E$2:$E$25,0),FALSE)/HLOOKUP(2018,DEMANDS!$G$2:$CN$25,MATCH($E21,DEMANDS!$E$2:$E$25,0),FALSE)</f>
        <v>0.46933300259010807</v>
      </c>
      <c r="P21" s="13">
        <f>HLOOKUP(REG_TRA_DEMANDS!P$3,'BY-Demands'!$J$5:$AK$14,MATCH($E21,'BY-Demands'!$I$5:$I$14,0),FALSE)*HLOOKUP(REG_TRA_DEMANDS!$F21,DEMANDS!$G$2:$CN$25,MATCH($E21,DEMANDS!$E$2:$E$25,0),FALSE)/HLOOKUP(2018,DEMANDS!$G$2:$CN$25,MATCH($E21,DEMANDS!$E$2:$E$25,0),FALSE)</f>
        <v>0.52012872647985364</v>
      </c>
      <c r="Q21" s="13">
        <f>HLOOKUP(REG_TRA_DEMANDS!Q$3,'BY-Demands'!$J$5:$AK$14,MATCH($E21,'BY-Demands'!$I$5:$I$14,0),FALSE)*HLOOKUP(REG_TRA_DEMANDS!$F21,DEMANDS!$G$2:$CN$25,MATCH($E21,DEMANDS!$E$2:$E$25,0),FALSE)/HLOOKUP(2018,DEMANDS!$G$2:$CN$25,MATCH($E21,DEMANDS!$E$2:$E$25,0),FALSE)</f>
        <v>0.92447162407670325</v>
      </c>
      <c r="R21" s="13">
        <f>HLOOKUP(REG_TRA_DEMANDS!R$3,'BY-Demands'!$J$5:$AK$14,MATCH($E21,'BY-Demands'!$I$5:$I$14,0),FALSE)*HLOOKUP(REG_TRA_DEMANDS!$F21,DEMANDS!$G$2:$CN$25,MATCH($E21,DEMANDS!$E$2:$E$25,0),FALSE)/HLOOKUP(2018,DEMANDS!$G$2:$CN$25,MATCH($E21,DEMANDS!$E$2:$E$25,0),FALSE)</f>
        <v>0.79162896729369392</v>
      </c>
      <c r="S21" s="13">
        <f>HLOOKUP(REG_TRA_DEMANDS!S$3,'BY-Demands'!$J$5:$AK$14,MATCH($E21,'BY-Demands'!$I$5:$I$14,0),FALSE)*HLOOKUP(REG_TRA_DEMANDS!$F21,DEMANDS!$G$2:$CN$25,MATCH($E21,DEMANDS!$E$2:$E$25,0),FALSE)/HLOOKUP(2018,DEMANDS!$G$2:$CN$25,MATCH($E21,DEMANDS!$E$2:$E$25,0),FALSE)</f>
        <v>0.709776105055275</v>
      </c>
      <c r="T21" s="13">
        <f>HLOOKUP(REG_TRA_DEMANDS!T$3,'BY-Demands'!$J$5:$AK$14,MATCH($E21,'BY-Demands'!$I$5:$I$14,0),FALSE)*HLOOKUP(REG_TRA_DEMANDS!$F21,DEMANDS!$G$2:$CN$25,MATCH($E21,DEMANDS!$E$2:$E$25,0),FALSE)/HLOOKUP(2018,DEMANDS!$G$2:$CN$25,MATCH($E21,DEMANDS!$E$2:$E$25,0),FALSE)</f>
        <v>2.8941868252984846</v>
      </c>
      <c r="U21" s="13">
        <f>HLOOKUP(REG_TRA_DEMANDS!U$3,'BY-Demands'!$J$5:$AK$14,MATCH($E21,'BY-Demands'!$I$5:$I$14,0),FALSE)*HLOOKUP(REG_TRA_DEMANDS!$F21,DEMANDS!$G$2:$CN$25,MATCH($E21,DEMANDS!$E$2:$E$25,0),FALSE)/HLOOKUP(2018,DEMANDS!$G$2:$CN$25,MATCH($E21,DEMANDS!$E$2:$E$25,0),FALSE)</f>
        <v>0.9625035476156969</v>
      </c>
      <c r="V21" s="13">
        <f>HLOOKUP(REG_TRA_DEMANDS!V$3,'BY-Demands'!$J$5:$AK$14,MATCH($E21,'BY-Demands'!$I$5:$I$14,0),FALSE)*HLOOKUP(REG_TRA_DEMANDS!$F21,DEMANDS!$G$2:$CN$25,MATCH($E21,DEMANDS!$E$2:$E$25,0),FALSE)/HLOOKUP(2018,DEMANDS!$G$2:$CN$25,MATCH($E21,DEMANDS!$E$2:$E$25,0),FALSE)</f>
        <v>1.0662391037734891</v>
      </c>
      <c r="W21" s="13">
        <f>HLOOKUP(REG_TRA_DEMANDS!W$3,'BY-Demands'!$J$5:$AK$14,MATCH($E21,'BY-Demands'!$I$5:$I$14,0),FALSE)*HLOOKUP(REG_TRA_DEMANDS!$F21,DEMANDS!$G$2:$CN$25,MATCH($E21,DEMANDS!$E$2:$E$25,0),FALSE)/HLOOKUP(2018,DEMANDS!$G$2:$CN$25,MATCH($E21,DEMANDS!$E$2:$E$25,0),FALSE)</f>
        <v>1.0315122759585598</v>
      </c>
      <c r="X21" s="13">
        <f>HLOOKUP(REG_TRA_DEMANDS!X$3,'BY-Demands'!$J$5:$AK$14,MATCH($E21,'BY-Demands'!$I$5:$I$14,0),FALSE)*HLOOKUP(REG_TRA_DEMANDS!$F21,DEMANDS!$G$2:$CN$25,MATCH($E21,DEMANDS!$E$2:$E$25,0),FALSE)/HLOOKUP(2018,DEMANDS!$G$2:$CN$25,MATCH($E21,DEMANDS!$E$2:$E$25,0),FALSE)</f>
        <v>0.64959258440426626</v>
      </c>
      <c r="Y21" s="13">
        <f>HLOOKUP(REG_TRA_DEMANDS!Y$3,'BY-Demands'!$J$5:$AK$14,MATCH($E21,'BY-Demands'!$I$5:$I$14,0),FALSE)*HLOOKUP(REG_TRA_DEMANDS!$F21,DEMANDS!$G$2:$CN$25,MATCH($E21,DEMANDS!$E$2:$E$25,0),FALSE)/HLOOKUP(2018,DEMANDS!$G$2:$CN$25,MATCH($E21,DEMANDS!$E$2:$E$25,0),FALSE)</f>
        <v>1.4758641640264663</v>
      </c>
      <c r="Z21" s="13">
        <f>HLOOKUP(REG_TRA_DEMANDS!Z$3,'BY-Demands'!$J$5:$AK$14,MATCH($E21,'BY-Demands'!$I$5:$I$14,0),FALSE)*HLOOKUP(REG_TRA_DEMANDS!$F21,DEMANDS!$G$2:$CN$25,MATCH($E21,DEMANDS!$E$2:$E$25,0),FALSE)/HLOOKUP(2018,DEMANDS!$G$2:$CN$25,MATCH($E21,DEMANDS!$E$2:$E$25,0),FALSE)</f>
        <v>0.19039820016544551</v>
      </c>
      <c r="AA21" s="13">
        <f>HLOOKUP(REG_TRA_DEMANDS!AA$3,'BY-Demands'!$J$5:$AK$14,MATCH($E21,'BY-Demands'!$I$5:$I$14,0),FALSE)*HLOOKUP(REG_TRA_DEMANDS!$F21,DEMANDS!$G$2:$CN$25,MATCH($E21,DEMANDS!$E$2:$E$25,0),FALSE)/HLOOKUP(2018,DEMANDS!$G$2:$CN$25,MATCH($E21,DEMANDS!$E$2:$E$25,0),FALSE)</f>
        <v>0.81839371526606663</v>
      </c>
      <c r="AB21" s="13">
        <f>HLOOKUP(REG_TRA_DEMANDS!AB$3,'BY-Demands'!$J$5:$AK$14,MATCH($E21,'BY-Demands'!$I$5:$I$14,0),FALSE)*HLOOKUP(REG_TRA_DEMANDS!$F21,DEMANDS!$G$2:$CN$25,MATCH($E21,DEMANDS!$E$2:$E$25,0),FALSE)/HLOOKUP(2018,DEMANDS!$G$2:$CN$25,MATCH($E21,DEMANDS!$E$2:$E$25,0),FALSE)</f>
        <v>0.4289713876167125</v>
      </c>
      <c r="AC21" s="13">
        <f>HLOOKUP(REG_TRA_DEMANDS!AC$3,'BY-Demands'!$J$5:$AK$14,MATCH($E21,'BY-Demands'!$I$5:$I$14,0),FALSE)*HLOOKUP(REG_TRA_DEMANDS!$F21,DEMANDS!$G$2:$CN$25,MATCH($E21,DEMANDS!$E$2:$E$25,0),FALSE)/HLOOKUP(2018,DEMANDS!$G$2:$CN$25,MATCH($E21,DEMANDS!$E$2:$E$25,0),FALSE)</f>
        <v>0.35755077929178558</v>
      </c>
      <c r="AD21" s="13">
        <f>HLOOKUP(REG_TRA_DEMANDS!AD$3,'BY-Demands'!$J$5:$AK$14,MATCH($E21,'BY-Demands'!$I$5:$I$14,0),FALSE)*HLOOKUP(REG_TRA_DEMANDS!$F21,DEMANDS!$G$2:$CN$25,MATCH($E21,DEMANDS!$E$2:$E$25,0),FALSE)/HLOOKUP(2018,DEMANDS!$G$2:$CN$25,MATCH($E21,DEMANDS!$E$2:$E$25,0),FALSE)</f>
        <v>0.38239908130571088</v>
      </c>
      <c r="AE21" s="13">
        <f>HLOOKUP(REG_TRA_DEMANDS!AE$3,'BY-Demands'!$J$5:$AK$14,MATCH($E21,'BY-Demands'!$I$5:$I$14,0),FALSE)*HLOOKUP(REG_TRA_DEMANDS!$F21,DEMANDS!$G$2:$CN$25,MATCH($E21,DEMANDS!$E$2:$E$25,0),FALSE)/HLOOKUP(2018,DEMANDS!$G$2:$CN$25,MATCH($E21,DEMANDS!$E$2:$E$25,0),FALSE)</f>
        <v>0.70440701539049588</v>
      </c>
      <c r="AF21" s="13">
        <f>HLOOKUP(REG_TRA_DEMANDS!AF$3,'BY-Demands'!$J$5:$AK$14,MATCH($E21,'BY-Demands'!$I$5:$I$14,0),FALSE)*HLOOKUP(REG_TRA_DEMANDS!$F21,DEMANDS!$G$2:$CN$25,MATCH($E21,DEMANDS!$E$2:$E$25,0),FALSE)/HLOOKUP(2018,DEMANDS!$G$2:$CN$25,MATCH($E21,DEMANDS!$E$2:$E$25,0),FALSE)</f>
        <v>0.40689805832883513</v>
      </c>
    </row>
    <row r="22" spans="4:32" x14ac:dyDescent="0.25">
      <c r="D22" t="s">
        <v>59</v>
      </c>
      <c r="E22" t="str">
        <f>DEMANDS!$E$20</f>
        <v>TRAF</v>
      </c>
      <c r="F22">
        <v>2019</v>
      </c>
      <c r="G22" s="13">
        <f>HLOOKUP(REG_TRA_DEMANDS!G$3,'BY-Demands'!$J$5:$AK$14,MATCH($E22,'BY-Demands'!$I$5:$I$14,0),FALSE)*HLOOKUP(REG_TRA_DEMANDS!$F22,DEMANDS!$G$2:$CN$25,MATCH($E22,DEMANDS!$E$2:$E$25,0),FALSE)/HLOOKUP(2018,DEMANDS!$G$2:$CN$25,MATCH($E22,DEMANDS!$E$2:$E$25,0),FALSE)</f>
        <v>0.19157023231298867</v>
      </c>
      <c r="H22" s="13">
        <f>HLOOKUP(REG_TRA_DEMANDS!H$3,'BY-Demands'!$J$5:$AK$14,MATCH($E22,'BY-Demands'!$I$5:$I$14,0),FALSE)*HLOOKUP(REG_TRA_DEMANDS!$F22,DEMANDS!$G$2:$CN$25,MATCH($E22,DEMANDS!$E$2:$E$25,0),FALSE)/HLOOKUP(2018,DEMANDS!$G$2:$CN$25,MATCH($E22,DEMANDS!$E$2:$E$25,0),FALSE)</f>
        <v>2.8612543152225762</v>
      </c>
      <c r="I22" s="13">
        <f>HLOOKUP(REG_TRA_DEMANDS!I$3,'BY-Demands'!$J$5:$AK$14,MATCH($E22,'BY-Demands'!$I$5:$I$14,0),FALSE)*HLOOKUP(REG_TRA_DEMANDS!$F22,DEMANDS!$G$2:$CN$25,MATCH($E22,DEMANDS!$E$2:$E$25,0),FALSE)/HLOOKUP(2018,DEMANDS!$G$2:$CN$25,MATCH($E22,DEMANDS!$E$2:$E$25,0),FALSE)</f>
        <v>0.51922417028002199</v>
      </c>
      <c r="J22" s="13">
        <f>HLOOKUP(REG_TRA_DEMANDS!J$3,'BY-Demands'!$J$5:$AK$14,MATCH($E22,'BY-Demands'!$I$5:$I$14,0),FALSE)*HLOOKUP(REG_TRA_DEMANDS!$F22,DEMANDS!$G$2:$CN$25,MATCH($E22,DEMANDS!$E$2:$E$25,0),FALSE)/HLOOKUP(2018,DEMANDS!$G$2:$CN$25,MATCH($E22,DEMANDS!$E$2:$E$25,0),FALSE)</f>
        <v>0.3339053132312666</v>
      </c>
      <c r="K22" s="13">
        <f>HLOOKUP(REG_TRA_DEMANDS!K$3,'BY-Demands'!$J$5:$AK$14,MATCH($E22,'BY-Demands'!$I$5:$I$14,0),FALSE)*HLOOKUP(REG_TRA_DEMANDS!$F22,DEMANDS!$G$2:$CN$25,MATCH($E22,DEMANDS!$E$2:$E$25,0),FALSE)/HLOOKUP(2018,DEMANDS!$G$2:$CN$25,MATCH($E22,DEMANDS!$E$2:$E$25,0),FALSE)</f>
        <v>0.23782468265432868</v>
      </c>
      <c r="L22" s="13">
        <f>HLOOKUP(REG_TRA_DEMANDS!L$3,'BY-Demands'!$J$5:$AK$14,MATCH($E22,'BY-Demands'!$I$5:$I$14,0),FALSE)*HLOOKUP(REG_TRA_DEMANDS!$F22,DEMANDS!$G$2:$CN$25,MATCH($E22,DEMANDS!$E$2:$E$25,0),FALSE)/HLOOKUP(2018,DEMANDS!$G$2:$CN$25,MATCH($E22,DEMANDS!$E$2:$E$25,0),FALSE)</f>
        <v>0.11476921560539823</v>
      </c>
      <c r="M22" s="13">
        <f>HLOOKUP(REG_TRA_DEMANDS!M$3,'BY-Demands'!$J$5:$AK$14,MATCH($E22,'BY-Demands'!$I$5:$I$14,0),FALSE)*HLOOKUP(REG_TRA_DEMANDS!$F22,DEMANDS!$G$2:$CN$25,MATCH($E22,DEMANDS!$E$2:$E$25,0),FALSE)/HLOOKUP(2018,DEMANDS!$G$2:$CN$25,MATCH($E22,DEMANDS!$E$2:$E$25,0),FALSE)</f>
        <v>0.30075723565585522</v>
      </c>
      <c r="N22" s="13">
        <f>HLOOKUP(REG_TRA_DEMANDS!N$3,'BY-Demands'!$J$5:$AK$14,MATCH($E22,'BY-Demands'!$I$5:$I$14,0),FALSE)*HLOOKUP(REG_TRA_DEMANDS!$F22,DEMANDS!$G$2:$CN$25,MATCH($E22,DEMANDS!$E$2:$E$25,0),FALSE)/HLOOKUP(2018,DEMANDS!$G$2:$CN$25,MATCH($E22,DEMANDS!$E$2:$E$25,0),FALSE)</f>
        <v>0.4653591942698963</v>
      </c>
      <c r="O22" s="13">
        <f>HLOOKUP(REG_TRA_DEMANDS!O$3,'BY-Demands'!$J$5:$AK$14,MATCH($E22,'BY-Demands'!$I$5:$I$14,0),FALSE)*HLOOKUP(REG_TRA_DEMANDS!$F22,DEMANDS!$G$2:$CN$25,MATCH($E22,DEMANDS!$E$2:$E$25,0),FALSE)/HLOOKUP(2018,DEMANDS!$G$2:$CN$25,MATCH($E22,DEMANDS!$E$2:$E$25,0),FALSE)</f>
        <v>0.21891035201263434</v>
      </c>
      <c r="P22" s="13">
        <f>HLOOKUP(REG_TRA_DEMANDS!P$3,'BY-Demands'!$J$5:$AK$14,MATCH($E22,'BY-Demands'!$I$5:$I$14,0),FALSE)*HLOOKUP(REG_TRA_DEMANDS!$F22,DEMANDS!$G$2:$CN$25,MATCH($E22,DEMANDS!$E$2:$E$25,0),FALSE)/HLOOKUP(2018,DEMANDS!$G$2:$CN$25,MATCH($E22,DEMANDS!$E$2:$E$25,0),FALSE)</f>
        <v>0.24926145057351232</v>
      </c>
      <c r="Q22" s="13">
        <f>HLOOKUP(REG_TRA_DEMANDS!Q$3,'BY-Demands'!$J$5:$AK$14,MATCH($E22,'BY-Demands'!$I$5:$I$14,0),FALSE)*HLOOKUP(REG_TRA_DEMANDS!$F22,DEMANDS!$G$2:$CN$25,MATCH($E22,DEMANDS!$E$2:$E$25,0),FALSE)/HLOOKUP(2018,DEMANDS!$G$2:$CN$25,MATCH($E22,DEMANDS!$E$2:$E$25,0),FALSE)</f>
        <v>0.50379888854010457</v>
      </c>
      <c r="R22" s="13">
        <f>HLOOKUP(REG_TRA_DEMANDS!R$3,'BY-Demands'!$J$5:$AK$14,MATCH($E22,'BY-Demands'!$I$5:$I$14,0),FALSE)*HLOOKUP(REG_TRA_DEMANDS!$F22,DEMANDS!$G$2:$CN$25,MATCH($E22,DEMANDS!$E$2:$E$25,0),FALSE)/HLOOKUP(2018,DEMANDS!$G$2:$CN$25,MATCH($E22,DEMANDS!$E$2:$E$25,0),FALSE)</f>
        <v>0.33235583383728884</v>
      </c>
      <c r="S22" s="13">
        <f>HLOOKUP(REG_TRA_DEMANDS!S$3,'BY-Demands'!$J$5:$AK$14,MATCH($E22,'BY-Demands'!$I$5:$I$14,0),FALSE)*HLOOKUP(REG_TRA_DEMANDS!$F22,DEMANDS!$G$2:$CN$25,MATCH($E22,DEMANDS!$E$2:$E$25,0),FALSE)/HLOOKUP(2018,DEMANDS!$G$2:$CN$25,MATCH($E22,DEMANDS!$E$2:$E$25,0),FALSE)</f>
        <v>0.32705558920283034</v>
      </c>
      <c r="T22" s="13">
        <f>HLOOKUP(REG_TRA_DEMANDS!T$3,'BY-Demands'!$J$5:$AK$14,MATCH($E22,'BY-Demands'!$I$5:$I$14,0),FALSE)*HLOOKUP(REG_TRA_DEMANDS!$F22,DEMANDS!$G$2:$CN$25,MATCH($E22,DEMANDS!$E$2:$E$25,0),FALSE)/HLOOKUP(2018,DEMANDS!$G$2:$CN$25,MATCH($E22,DEMANDS!$E$2:$E$25,0),FALSE)</f>
        <v>1.7499259311761122</v>
      </c>
      <c r="U22" s="13">
        <f>HLOOKUP(REG_TRA_DEMANDS!U$3,'BY-Demands'!$J$5:$AK$14,MATCH($E22,'BY-Demands'!$I$5:$I$14,0),FALSE)*HLOOKUP(REG_TRA_DEMANDS!$F22,DEMANDS!$G$2:$CN$25,MATCH($E22,DEMANDS!$E$2:$E$25,0),FALSE)/HLOOKUP(2018,DEMANDS!$G$2:$CN$25,MATCH($E22,DEMANDS!$E$2:$E$25,0),FALSE)</f>
        <v>0.47613104754052427</v>
      </c>
      <c r="V22" s="13">
        <f>HLOOKUP(REG_TRA_DEMANDS!V$3,'BY-Demands'!$J$5:$AK$14,MATCH($E22,'BY-Demands'!$I$5:$I$14,0),FALSE)*HLOOKUP(REG_TRA_DEMANDS!$F22,DEMANDS!$G$2:$CN$25,MATCH($E22,DEMANDS!$E$2:$E$25,0),FALSE)/HLOOKUP(2018,DEMANDS!$G$2:$CN$25,MATCH($E22,DEMANDS!$E$2:$E$25,0),FALSE)</f>
        <v>0.53647884797665768</v>
      </c>
      <c r="W22" s="13">
        <f>HLOOKUP(REG_TRA_DEMANDS!W$3,'BY-Demands'!$J$5:$AK$14,MATCH($E22,'BY-Demands'!$I$5:$I$14,0),FALSE)*HLOOKUP(REG_TRA_DEMANDS!$F22,DEMANDS!$G$2:$CN$25,MATCH($E22,DEMANDS!$E$2:$E$25,0),FALSE)/HLOOKUP(2018,DEMANDS!$G$2:$CN$25,MATCH($E22,DEMANDS!$E$2:$E$25,0),FALSE)</f>
        <v>0.43918547366184335</v>
      </c>
      <c r="X22" s="13">
        <f>HLOOKUP(REG_TRA_DEMANDS!X$3,'BY-Demands'!$J$5:$AK$14,MATCH($E22,'BY-Demands'!$I$5:$I$14,0),FALSE)*HLOOKUP(REG_TRA_DEMANDS!$F22,DEMANDS!$G$2:$CN$25,MATCH($E22,DEMANDS!$E$2:$E$25,0),FALSE)/HLOOKUP(2018,DEMANDS!$G$2:$CN$25,MATCH($E22,DEMANDS!$E$2:$E$25,0),FALSE)</f>
        <v>0.40794394006900198</v>
      </c>
      <c r="Y22" s="13">
        <f>HLOOKUP(REG_TRA_DEMANDS!Y$3,'BY-Demands'!$J$5:$AK$14,MATCH($E22,'BY-Demands'!$I$5:$I$14,0),FALSE)*HLOOKUP(REG_TRA_DEMANDS!$F22,DEMANDS!$G$2:$CN$25,MATCH($E22,DEMANDS!$E$2:$E$25,0),FALSE)/HLOOKUP(2018,DEMANDS!$G$2:$CN$25,MATCH($E22,DEMANDS!$E$2:$E$25,0),FALSE)</f>
        <v>0.6514050882873873</v>
      </c>
      <c r="Z22" s="13">
        <f>HLOOKUP(REG_TRA_DEMANDS!Z$3,'BY-Demands'!$J$5:$AK$14,MATCH($E22,'BY-Demands'!$I$5:$I$14,0),FALSE)*HLOOKUP(REG_TRA_DEMANDS!$F22,DEMANDS!$G$2:$CN$25,MATCH($E22,DEMANDS!$E$2:$E$25,0),FALSE)/HLOOKUP(2018,DEMANDS!$G$2:$CN$25,MATCH($E22,DEMANDS!$E$2:$E$25,0),FALSE)</f>
        <v>8.6874116581173791E-2</v>
      </c>
      <c r="AA22" s="13">
        <f>HLOOKUP(REG_TRA_DEMANDS!AA$3,'BY-Demands'!$J$5:$AK$14,MATCH($E22,'BY-Demands'!$I$5:$I$14,0),FALSE)*HLOOKUP(REG_TRA_DEMANDS!$F22,DEMANDS!$G$2:$CN$25,MATCH($E22,DEMANDS!$E$2:$E$25,0),FALSE)/HLOOKUP(2018,DEMANDS!$G$2:$CN$25,MATCH($E22,DEMANDS!$E$2:$E$25,0),FALSE)</f>
        <v>0.36688583949060316</v>
      </c>
      <c r="AB22" s="13">
        <f>HLOOKUP(REG_TRA_DEMANDS!AB$3,'BY-Demands'!$J$5:$AK$14,MATCH($E22,'BY-Demands'!$I$5:$I$14,0),FALSE)*HLOOKUP(REG_TRA_DEMANDS!$F22,DEMANDS!$G$2:$CN$25,MATCH($E22,DEMANDS!$E$2:$E$25,0),FALSE)/HLOOKUP(2018,DEMANDS!$G$2:$CN$25,MATCH($E22,DEMANDS!$E$2:$E$25,0),FALSE)</f>
        <v>0.1629257376962582</v>
      </c>
      <c r="AC22" s="13">
        <f>HLOOKUP(REG_TRA_DEMANDS!AC$3,'BY-Demands'!$J$5:$AK$14,MATCH($E22,'BY-Demands'!$I$5:$I$14,0),FALSE)*HLOOKUP(REG_TRA_DEMANDS!$F22,DEMANDS!$G$2:$CN$25,MATCH($E22,DEMANDS!$E$2:$E$25,0),FALSE)/HLOOKUP(2018,DEMANDS!$G$2:$CN$25,MATCH($E22,DEMANDS!$E$2:$E$25,0),FALSE)</f>
        <v>0.17767117807225169</v>
      </c>
      <c r="AD22" s="13">
        <f>HLOOKUP(REG_TRA_DEMANDS!AD$3,'BY-Demands'!$J$5:$AK$14,MATCH($E22,'BY-Demands'!$I$5:$I$14,0),FALSE)*HLOOKUP(REG_TRA_DEMANDS!$F22,DEMANDS!$G$2:$CN$25,MATCH($E22,DEMANDS!$E$2:$E$25,0),FALSE)/HLOOKUP(2018,DEMANDS!$G$2:$CN$25,MATCH($E22,DEMANDS!$E$2:$E$25,0),FALSE)</f>
        <v>0.20651986970064592</v>
      </c>
      <c r="AE22" s="13">
        <f>HLOOKUP(REG_TRA_DEMANDS!AE$3,'BY-Demands'!$J$5:$AK$14,MATCH($E22,'BY-Demands'!$I$5:$I$14,0),FALSE)*HLOOKUP(REG_TRA_DEMANDS!$F22,DEMANDS!$G$2:$CN$25,MATCH($E22,DEMANDS!$E$2:$E$25,0),FALSE)/HLOOKUP(2018,DEMANDS!$G$2:$CN$25,MATCH($E22,DEMANDS!$E$2:$E$25,0),FALSE)</f>
        <v>0.43158358403414709</v>
      </c>
      <c r="AF22" s="13">
        <f>HLOOKUP(REG_TRA_DEMANDS!AF$3,'BY-Demands'!$J$5:$AK$14,MATCH($E22,'BY-Demands'!$I$5:$I$14,0),FALSE)*HLOOKUP(REG_TRA_DEMANDS!$F22,DEMANDS!$G$2:$CN$25,MATCH($E22,DEMANDS!$E$2:$E$25,0),FALSE)/HLOOKUP(2018,DEMANDS!$G$2:$CN$25,MATCH($E22,DEMANDS!$E$2:$E$25,0),FALSE)</f>
        <v>0.16642287231469072</v>
      </c>
    </row>
    <row r="23" spans="4:32" x14ac:dyDescent="0.25">
      <c r="D23" t="s">
        <v>59</v>
      </c>
      <c r="E23" t="str">
        <f>DEMANDS!$E$20</f>
        <v>TRAF</v>
      </c>
      <c r="F23">
        <v>2020</v>
      </c>
      <c r="G23" s="13">
        <f>HLOOKUP(REG_TRA_DEMANDS!G$3,'BY-Demands'!$J$5:$AK$14,MATCH($E23,'BY-Demands'!$I$5:$I$14,0),FALSE)*HLOOKUP(REG_TRA_DEMANDS!$F23,DEMANDS!$G$2:$CN$25,MATCH($E23,DEMANDS!$E$2:$E$25,0),FALSE)/HLOOKUP(2018,DEMANDS!$G$2:$CN$25,MATCH($E23,DEMANDS!$E$2:$E$25,0),FALSE)</f>
        <v>0.17598869695867239</v>
      </c>
      <c r="H23" s="13">
        <f>HLOOKUP(REG_TRA_DEMANDS!H$3,'BY-Demands'!$J$5:$AK$14,MATCH($E23,'BY-Demands'!$I$5:$I$14,0),FALSE)*HLOOKUP(REG_TRA_DEMANDS!$F23,DEMANDS!$G$2:$CN$25,MATCH($E23,DEMANDS!$E$2:$E$25,0),FALSE)/HLOOKUP(2018,DEMANDS!$G$2:$CN$25,MATCH($E23,DEMANDS!$E$2:$E$25,0),FALSE)</f>
        <v>2.6285316488038659</v>
      </c>
      <c r="I23" s="13">
        <f>HLOOKUP(REG_TRA_DEMANDS!I$3,'BY-Demands'!$J$5:$AK$14,MATCH($E23,'BY-Demands'!$I$5:$I$14,0),FALSE)*HLOOKUP(REG_TRA_DEMANDS!$F23,DEMANDS!$G$2:$CN$25,MATCH($E23,DEMANDS!$E$2:$E$25,0),FALSE)/HLOOKUP(2018,DEMANDS!$G$2:$CN$25,MATCH($E23,DEMANDS!$E$2:$E$25,0),FALSE)</f>
        <v>0.47699261024925638</v>
      </c>
      <c r="J23" s="13">
        <f>HLOOKUP(REG_TRA_DEMANDS!J$3,'BY-Demands'!$J$5:$AK$14,MATCH($E23,'BY-Demands'!$I$5:$I$14,0),FALSE)*HLOOKUP(REG_TRA_DEMANDS!$F23,DEMANDS!$G$2:$CN$25,MATCH($E23,DEMANDS!$E$2:$E$25,0),FALSE)/HLOOKUP(2018,DEMANDS!$G$2:$CN$25,MATCH($E23,DEMANDS!$E$2:$E$25,0),FALSE)</f>
        <v>0.30674682738359726</v>
      </c>
      <c r="K23" s="13">
        <f>HLOOKUP(REG_TRA_DEMANDS!K$3,'BY-Demands'!$J$5:$AK$14,MATCH($E23,'BY-Demands'!$I$5:$I$14,0),FALSE)*HLOOKUP(REG_TRA_DEMANDS!$F23,DEMANDS!$G$2:$CN$25,MATCH($E23,DEMANDS!$E$2:$E$25,0),FALSE)/HLOOKUP(2018,DEMANDS!$G$2:$CN$25,MATCH($E23,DEMANDS!$E$2:$E$25,0),FALSE)</f>
        <v>0.21848100041223001</v>
      </c>
      <c r="L23" s="13">
        <f>HLOOKUP(REG_TRA_DEMANDS!L$3,'BY-Demands'!$J$5:$AK$14,MATCH($E23,'BY-Demands'!$I$5:$I$14,0),FALSE)*HLOOKUP(REG_TRA_DEMANDS!$F23,DEMANDS!$G$2:$CN$25,MATCH($E23,DEMANDS!$E$2:$E$25,0),FALSE)/HLOOKUP(2018,DEMANDS!$G$2:$CN$25,MATCH($E23,DEMANDS!$E$2:$E$25,0),FALSE)</f>
        <v>0.10543435930256223</v>
      </c>
      <c r="M23" s="13">
        <f>HLOOKUP(REG_TRA_DEMANDS!M$3,'BY-Demands'!$J$5:$AK$14,MATCH($E23,'BY-Demands'!$I$5:$I$14,0),FALSE)*HLOOKUP(REG_TRA_DEMANDS!$F23,DEMANDS!$G$2:$CN$25,MATCH($E23,DEMANDS!$E$2:$E$25,0),FALSE)/HLOOKUP(2018,DEMANDS!$G$2:$CN$25,MATCH($E23,DEMANDS!$E$2:$E$25,0),FALSE)</f>
        <v>0.27629487820158383</v>
      </c>
      <c r="N23" s="13">
        <f>HLOOKUP(REG_TRA_DEMANDS!N$3,'BY-Demands'!$J$5:$AK$14,MATCH($E23,'BY-Demands'!$I$5:$I$14,0),FALSE)*HLOOKUP(REG_TRA_DEMANDS!$F23,DEMANDS!$G$2:$CN$25,MATCH($E23,DEMANDS!$E$2:$E$25,0),FALSE)/HLOOKUP(2018,DEMANDS!$G$2:$CN$25,MATCH($E23,DEMANDS!$E$2:$E$25,0),FALSE)</f>
        <v>0.42750879000601366</v>
      </c>
      <c r="O23" s="13">
        <f>HLOOKUP(REG_TRA_DEMANDS!O$3,'BY-Demands'!$J$5:$AK$14,MATCH($E23,'BY-Demands'!$I$5:$I$14,0),FALSE)*HLOOKUP(REG_TRA_DEMANDS!$F23,DEMANDS!$G$2:$CN$25,MATCH($E23,DEMANDS!$E$2:$E$25,0),FALSE)/HLOOKUP(2018,DEMANDS!$G$2:$CN$25,MATCH($E23,DEMANDS!$E$2:$E$25,0),FALSE)</f>
        <v>0.20110508368818067</v>
      </c>
      <c r="P23" s="13">
        <f>HLOOKUP(REG_TRA_DEMANDS!P$3,'BY-Demands'!$J$5:$AK$14,MATCH($E23,'BY-Demands'!$I$5:$I$14,0),FALSE)*HLOOKUP(REG_TRA_DEMANDS!$F23,DEMANDS!$G$2:$CN$25,MATCH($E23,DEMANDS!$E$2:$E$25,0),FALSE)/HLOOKUP(2018,DEMANDS!$G$2:$CN$25,MATCH($E23,DEMANDS!$E$2:$E$25,0),FALSE)</f>
        <v>0.22898754863328891</v>
      </c>
      <c r="Q23" s="13">
        <f>HLOOKUP(REG_TRA_DEMANDS!Q$3,'BY-Demands'!$J$5:$AK$14,MATCH($E23,'BY-Demands'!$I$5:$I$14,0),FALSE)*HLOOKUP(REG_TRA_DEMANDS!$F23,DEMANDS!$G$2:$CN$25,MATCH($E23,DEMANDS!$E$2:$E$25,0),FALSE)/HLOOKUP(2018,DEMANDS!$G$2:$CN$25,MATCH($E23,DEMANDS!$E$2:$E$25,0),FALSE)</f>
        <v>0.4628219575290925</v>
      </c>
      <c r="R23" s="13">
        <f>HLOOKUP(REG_TRA_DEMANDS!R$3,'BY-Demands'!$J$5:$AK$14,MATCH($E23,'BY-Demands'!$I$5:$I$14,0),FALSE)*HLOOKUP(REG_TRA_DEMANDS!$F23,DEMANDS!$G$2:$CN$25,MATCH($E23,DEMANDS!$E$2:$E$25,0),FALSE)/HLOOKUP(2018,DEMANDS!$G$2:$CN$25,MATCH($E23,DEMANDS!$E$2:$E$25,0),FALSE)</f>
        <v>0.30532337627525935</v>
      </c>
      <c r="S23" s="13">
        <f>HLOOKUP(REG_TRA_DEMANDS!S$3,'BY-Demands'!$J$5:$AK$14,MATCH($E23,'BY-Demands'!$I$5:$I$14,0),FALSE)*HLOOKUP(REG_TRA_DEMANDS!$F23,DEMANDS!$G$2:$CN$25,MATCH($E23,DEMANDS!$E$2:$E$25,0),FALSE)/HLOOKUP(2018,DEMANDS!$G$2:$CN$25,MATCH($E23,DEMANDS!$E$2:$E$25,0),FALSE)</f>
        <v>0.30045423175568414</v>
      </c>
      <c r="T23" s="13">
        <f>HLOOKUP(REG_TRA_DEMANDS!T$3,'BY-Demands'!$J$5:$AK$14,MATCH($E23,'BY-Demands'!$I$5:$I$14,0),FALSE)*HLOOKUP(REG_TRA_DEMANDS!$F23,DEMANDS!$G$2:$CN$25,MATCH($E23,DEMANDS!$E$2:$E$25,0),FALSE)/HLOOKUP(2018,DEMANDS!$G$2:$CN$25,MATCH($E23,DEMANDS!$E$2:$E$25,0),FALSE)</f>
        <v>1.6075941480235647</v>
      </c>
      <c r="U23" s="13">
        <f>HLOOKUP(REG_TRA_DEMANDS!U$3,'BY-Demands'!$J$5:$AK$14,MATCH($E23,'BY-Demands'!$I$5:$I$14,0),FALSE)*HLOOKUP(REG_TRA_DEMANDS!$F23,DEMANDS!$G$2:$CN$25,MATCH($E23,DEMANDS!$E$2:$E$25,0),FALSE)/HLOOKUP(2018,DEMANDS!$G$2:$CN$25,MATCH($E23,DEMANDS!$E$2:$E$25,0),FALSE)</f>
        <v>0.4374045050032716</v>
      </c>
      <c r="V23" s="13">
        <f>HLOOKUP(REG_TRA_DEMANDS!V$3,'BY-Demands'!$J$5:$AK$14,MATCH($E23,'BY-Demands'!$I$5:$I$14,0),FALSE)*HLOOKUP(REG_TRA_DEMANDS!$F23,DEMANDS!$G$2:$CN$25,MATCH($E23,DEMANDS!$E$2:$E$25,0),FALSE)/HLOOKUP(2018,DEMANDS!$G$2:$CN$25,MATCH($E23,DEMANDS!$E$2:$E$25,0),FALSE)</f>
        <v>0.4928438633777254</v>
      </c>
      <c r="W23" s="13">
        <f>HLOOKUP(REG_TRA_DEMANDS!W$3,'BY-Demands'!$J$5:$AK$14,MATCH($E23,'BY-Demands'!$I$5:$I$14,0),FALSE)*HLOOKUP(REG_TRA_DEMANDS!$F23,DEMANDS!$G$2:$CN$25,MATCH($E23,DEMANDS!$E$2:$E$25,0),FALSE)/HLOOKUP(2018,DEMANDS!$G$2:$CN$25,MATCH($E23,DEMANDS!$E$2:$E$25,0),FALSE)</f>
        <v>0.40346393225981741</v>
      </c>
      <c r="X23" s="13">
        <f>HLOOKUP(REG_TRA_DEMANDS!X$3,'BY-Demands'!$J$5:$AK$14,MATCH($E23,'BY-Demands'!$I$5:$I$14,0),FALSE)*HLOOKUP(REG_TRA_DEMANDS!$F23,DEMANDS!$G$2:$CN$25,MATCH($E23,DEMANDS!$E$2:$E$25,0),FALSE)/HLOOKUP(2018,DEMANDS!$G$2:$CN$25,MATCH($E23,DEMANDS!$E$2:$E$25,0),FALSE)</f>
        <v>0.37476345660861177</v>
      </c>
      <c r="Y23" s="13">
        <f>HLOOKUP(REG_TRA_DEMANDS!Y$3,'BY-Demands'!$J$5:$AK$14,MATCH($E23,'BY-Demands'!$I$5:$I$14,0),FALSE)*HLOOKUP(REG_TRA_DEMANDS!$F23,DEMANDS!$G$2:$CN$25,MATCH($E23,DEMANDS!$E$2:$E$25,0),FALSE)/HLOOKUP(2018,DEMANDS!$G$2:$CN$25,MATCH($E23,DEMANDS!$E$2:$E$25,0),FALSE)</f>
        <v>0.59842247564144924</v>
      </c>
      <c r="Z23" s="13">
        <f>HLOOKUP(REG_TRA_DEMANDS!Z$3,'BY-Demands'!$J$5:$AK$14,MATCH($E23,'BY-Demands'!$I$5:$I$14,0),FALSE)*HLOOKUP(REG_TRA_DEMANDS!$F23,DEMANDS!$G$2:$CN$25,MATCH($E23,DEMANDS!$E$2:$E$25,0),FALSE)/HLOOKUP(2018,DEMANDS!$G$2:$CN$25,MATCH($E23,DEMANDS!$E$2:$E$25,0),FALSE)</f>
        <v>7.9808132985805066E-2</v>
      </c>
      <c r="AA23" s="13">
        <f>HLOOKUP(REG_TRA_DEMANDS!AA$3,'BY-Demands'!$J$5:$AK$14,MATCH($E23,'BY-Demands'!$I$5:$I$14,0),FALSE)*HLOOKUP(REG_TRA_DEMANDS!$F23,DEMANDS!$G$2:$CN$25,MATCH($E23,DEMANDS!$E$2:$E$25,0),FALSE)/HLOOKUP(2018,DEMANDS!$G$2:$CN$25,MATCH($E23,DEMANDS!$E$2:$E$25,0),FALSE)</f>
        <v>0.33704485318495958</v>
      </c>
      <c r="AB23" s="13">
        <f>HLOOKUP(REG_TRA_DEMANDS!AB$3,'BY-Demands'!$J$5:$AK$14,MATCH($E23,'BY-Demands'!$I$5:$I$14,0),FALSE)*HLOOKUP(REG_TRA_DEMANDS!$F23,DEMANDS!$G$2:$CN$25,MATCH($E23,DEMANDS!$E$2:$E$25,0),FALSE)/HLOOKUP(2018,DEMANDS!$G$2:$CN$25,MATCH($E23,DEMANDS!$E$2:$E$25,0),FALSE)</f>
        <v>0.14967402780693329</v>
      </c>
      <c r="AC23" s="13">
        <f>HLOOKUP(REG_TRA_DEMANDS!AC$3,'BY-Demands'!$J$5:$AK$14,MATCH($E23,'BY-Demands'!$I$5:$I$14,0),FALSE)*HLOOKUP(REG_TRA_DEMANDS!$F23,DEMANDS!$G$2:$CN$25,MATCH($E23,DEMANDS!$E$2:$E$25,0),FALSE)/HLOOKUP(2018,DEMANDS!$G$2:$CN$25,MATCH($E23,DEMANDS!$E$2:$E$25,0),FALSE)</f>
        <v>0.16322013466560803</v>
      </c>
      <c r="AD23" s="13">
        <f>HLOOKUP(REG_TRA_DEMANDS!AD$3,'BY-Demands'!$J$5:$AK$14,MATCH($E23,'BY-Demands'!$I$5:$I$14,0),FALSE)*HLOOKUP(REG_TRA_DEMANDS!$F23,DEMANDS!$G$2:$CN$25,MATCH($E23,DEMANDS!$E$2:$E$25,0),FALSE)/HLOOKUP(2018,DEMANDS!$G$2:$CN$25,MATCH($E23,DEMANDS!$E$2:$E$25,0),FALSE)</f>
        <v>0.18972239228331952</v>
      </c>
      <c r="AE23" s="13">
        <f>HLOOKUP(REG_TRA_DEMANDS!AE$3,'BY-Demands'!$J$5:$AK$14,MATCH($E23,'BY-Demands'!$I$5:$I$14,0),FALSE)*HLOOKUP(REG_TRA_DEMANDS!$F23,DEMANDS!$G$2:$CN$25,MATCH($E23,DEMANDS!$E$2:$E$25,0),FALSE)/HLOOKUP(2018,DEMANDS!$G$2:$CN$25,MATCH($E23,DEMANDS!$E$2:$E$25,0),FALSE)</f>
        <v>0.39648034909113317</v>
      </c>
      <c r="AF23" s="13">
        <f>HLOOKUP(REG_TRA_DEMANDS!AF$3,'BY-Demands'!$J$5:$AK$14,MATCH($E23,'BY-Demands'!$I$5:$I$14,0),FALSE)*HLOOKUP(REG_TRA_DEMANDS!$F23,DEMANDS!$G$2:$CN$25,MATCH($E23,DEMANDS!$E$2:$E$25,0),FALSE)/HLOOKUP(2018,DEMANDS!$G$2:$CN$25,MATCH($E23,DEMANDS!$E$2:$E$25,0),FALSE)</f>
        <v>0.15288671986851338</v>
      </c>
    </row>
    <row r="24" spans="4:32" x14ac:dyDescent="0.25">
      <c r="D24" t="s">
        <v>59</v>
      </c>
      <c r="E24" t="str">
        <f>DEMANDS!$E$20</f>
        <v>TRAF</v>
      </c>
      <c r="F24">
        <v>2021</v>
      </c>
      <c r="G24" s="13">
        <f>HLOOKUP(REG_TRA_DEMANDS!G$3,'BY-Demands'!$J$5:$AK$14,MATCH($E24,'BY-Demands'!$I$5:$I$14,0),FALSE)*HLOOKUP(REG_TRA_DEMANDS!$F24,DEMANDS!$G$2:$CN$25,MATCH($E24,DEMANDS!$E$2:$E$25,0),FALSE)/HLOOKUP(2018,DEMANDS!$G$2:$CN$25,MATCH($E24,DEMANDS!$E$2:$E$25,0),FALSE)</f>
        <v>0.19228961557590898</v>
      </c>
      <c r="H24" s="13">
        <f>HLOOKUP(REG_TRA_DEMANDS!H$3,'BY-Demands'!$J$5:$AK$14,MATCH($E24,'BY-Demands'!$I$5:$I$14,0),FALSE)*HLOOKUP(REG_TRA_DEMANDS!$F24,DEMANDS!$G$2:$CN$25,MATCH($E24,DEMANDS!$E$2:$E$25,0),FALSE)/HLOOKUP(2018,DEMANDS!$G$2:$CN$25,MATCH($E24,DEMANDS!$E$2:$E$25,0),FALSE)</f>
        <v>2.871998878406937</v>
      </c>
      <c r="I24" s="13">
        <f>HLOOKUP(REG_TRA_DEMANDS!I$3,'BY-Demands'!$J$5:$AK$14,MATCH($E24,'BY-Demands'!$I$5:$I$14,0),FALSE)*HLOOKUP(REG_TRA_DEMANDS!$F24,DEMANDS!$G$2:$CN$25,MATCH($E24,DEMANDS!$E$2:$E$25,0),FALSE)/HLOOKUP(2018,DEMANDS!$G$2:$CN$25,MATCH($E24,DEMANDS!$E$2:$E$25,0),FALSE)</f>
        <v>0.52117395743271944</v>
      </c>
      <c r="J24" s="13">
        <f>HLOOKUP(REG_TRA_DEMANDS!J$3,'BY-Demands'!$J$5:$AK$14,MATCH($E24,'BY-Demands'!$I$5:$I$14,0),FALSE)*HLOOKUP(REG_TRA_DEMANDS!$F24,DEMANDS!$G$2:$CN$25,MATCH($E24,DEMANDS!$E$2:$E$25,0),FALSE)/HLOOKUP(2018,DEMANDS!$G$2:$CN$25,MATCH($E24,DEMANDS!$E$2:$E$25,0),FALSE)</f>
        <v>0.33515919224388002</v>
      </c>
      <c r="K24" s="13">
        <f>HLOOKUP(REG_TRA_DEMANDS!K$3,'BY-Demands'!$J$5:$AK$14,MATCH($E24,'BY-Demands'!$I$5:$I$14,0),FALSE)*HLOOKUP(REG_TRA_DEMANDS!$F24,DEMANDS!$G$2:$CN$25,MATCH($E24,DEMANDS!$E$2:$E$25,0),FALSE)/HLOOKUP(2018,DEMANDS!$G$2:$CN$25,MATCH($E24,DEMANDS!$E$2:$E$25,0),FALSE)</f>
        <v>0.23871776032169476</v>
      </c>
      <c r="L24" s="13">
        <f>HLOOKUP(REG_TRA_DEMANDS!L$3,'BY-Demands'!$J$5:$AK$14,MATCH($E24,'BY-Demands'!$I$5:$I$14,0),FALSE)*HLOOKUP(REG_TRA_DEMANDS!$F24,DEMANDS!$G$2:$CN$25,MATCH($E24,DEMANDS!$E$2:$E$25,0),FALSE)/HLOOKUP(2018,DEMANDS!$G$2:$CN$25,MATCH($E24,DEMANDS!$E$2:$E$25,0),FALSE)</f>
        <v>0.11520019620091229</v>
      </c>
      <c r="M24" s="13">
        <f>HLOOKUP(REG_TRA_DEMANDS!M$3,'BY-Demands'!$J$5:$AK$14,MATCH($E24,'BY-Demands'!$I$5:$I$14,0),FALSE)*HLOOKUP(REG_TRA_DEMANDS!$F24,DEMANDS!$G$2:$CN$25,MATCH($E24,DEMANDS!$E$2:$E$25,0),FALSE)/HLOOKUP(2018,DEMANDS!$G$2:$CN$25,MATCH($E24,DEMANDS!$E$2:$E$25,0),FALSE)</f>
        <v>0.30188663722790898</v>
      </c>
      <c r="N24" s="13">
        <f>HLOOKUP(REG_TRA_DEMANDS!N$3,'BY-Demands'!$J$5:$AK$14,MATCH($E24,'BY-Demands'!$I$5:$I$14,0),FALSE)*HLOOKUP(REG_TRA_DEMANDS!$F24,DEMANDS!$G$2:$CN$25,MATCH($E24,DEMANDS!$E$2:$E$25,0),FALSE)/HLOOKUP(2018,DEMANDS!$G$2:$CN$25,MATCH($E24,DEMANDS!$E$2:$E$25,0),FALSE)</f>
        <v>0.46710670802274745</v>
      </c>
      <c r="O24" s="13">
        <f>HLOOKUP(REG_TRA_DEMANDS!O$3,'BY-Demands'!$J$5:$AK$14,MATCH($E24,'BY-Demands'!$I$5:$I$14,0),FALSE)*HLOOKUP(REG_TRA_DEMANDS!$F24,DEMANDS!$G$2:$CN$25,MATCH($E24,DEMANDS!$E$2:$E$25,0),FALSE)/HLOOKUP(2018,DEMANDS!$G$2:$CN$25,MATCH($E24,DEMANDS!$E$2:$E$25,0),FALSE)</f>
        <v>0.21973240271130756</v>
      </c>
      <c r="P24" s="13">
        <f>HLOOKUP(REG_TRA_DEMANDS!P$3,'BY-Demands'!$J$5:$AK$14,MATCH($E24,'BY-Demands'!$I$5:$I$14,0),FALSE)*HLOOKUP(REG_TRA_DEMANDS!$F24,DEMANDS!$G$2:$CN$25,MATCH($E24,DEMANDS!$E$2:$E$25,0),FALSE)/HLOOKUP(2018,DEMANDS!$G$2:$CN$25,MATCH($E24,DEMANDS!$E$2:$E$25,0),FALSE)</f>
        <v>0.25019747551574262</v>
      </c>
      <c r="Q24" s="13">
        <f>HLOOKUP(REG_TRA_DEMANDS!Q$3,'BY-Demands'!$J$5:$AK$14,MATCH($E24,'BY-Demands'!$I$5:$I$14,0),FALSE)*HLOOKUP(REG_TRA_DEMANDS!$F24,DEMANDS!$G$2:$CN$25,MATCH($E24,DEMANDS!$E$2:$E$25,0),FALSE)/HLOOKUP(2018,DEMANDS!$G$2:$CN$25,MATCH($E24,DEMANDS!$E$2:$E$25,0),FALSE)</f>
        <v>0.50569075077735171</v>
      </c>
      <c r="R24" s="13">
        <f>HLOOKUP(REG_TRA_DEMANDS!R$3,'BY-Demands'!$J$5:$AK$14,MATCH($E24,'BY-Demands'!$I$5:$I$14,0),FALSE)*HLOOKUP(REG_TRA_DEMANDS!$F24,DEMANDS!$G$2:$CN$25,MATCH($E24,DEMANDS!$E$2:$E$25,0),FALSE)/HLOOKUP(2018,DEMANDS!$G$2:$CN$25,MATCH($E24,DEMANDS!$E$2:$E$25,0),FALSE)</f>
        <v>0.33360389425518211</v>
      </c>
      <c r="S24" s="13">
        <f>HLOOKUP(REG_TRA_DEMANDS!S$3,'BY-Demands'!$J$5:$AK$14,MATCH($E24,'BY-Demands'!$I$5:$I$14,0),FALSE)*HLOOKUP(REG_TRA_DEMANDS!$F24,DEMANDS!$G$2:$CN$25,MATCH($E24,DEMANDS!$E$2:$E$25,0),FALSE)/HLOOKUP(2018,DEMANDS!$G$2:$CN$25,MATCH($E24,DEMANDS!$E$2:$E$25,0),FALSE)</f>
        <v>0.32828374617730566</v>
      </c>
      <c r="T24" s="13">
        <f>HLOOKUP(REG_TRA_DEMANDS!T$3,'BY-Demands'!$J$5:$AK$14,MATCH($E24,'BY-Demands'!$I$5:$I$14,0),FALSE)*HLOOKUP(REG_TRA_DEMANDS!$F24,DEMANDS!$G$2:$CN$25,MATCH($E24,DEMANDS!$E$2:$E$25,0),FALSE)/HLOOKUP(2018,DEMANDS!$G$2:$CN$25,MATCH($E24,DEMANDS!$E$2:$E$25,0),FALSE)</f>
        <v>1.7564972414002475</v>
      </c>
      <c r="U24" s="13">
        <f>HLOOKUP(REG_TRA_DEMANDS!U$3,'BY-Demands'!$J$5:$AK$14,MATCH($E24,'BY-Demands'!$I$5:$I$14,0),FALSE)*HLOOKUP(REG_TRA_DEMANDS!$F24,DEMANDS!$G$2:$CN$25,MATCH($E24,DEMANDS!$E$2:$E$25,0),FALSE)/HLOOKUP(2018,DEMANDS!$G$2:$CN$25,MATCH($E24,DEMANDS!$E$2:$E$25,0),FALSE)</f>
        <v>0.47791901168517154</v>
      </c>
      <c r="V24" s="13">
        <f>HLOOKUP(REG_TRA_DEMANDS!V$3,'BY-Demands'!$J$5:$AK$14,MATCH($E24,'BY-Demands'!$I$5:$I$14,0),FALSE)*HLOOKUP(REG_TRA_DEMANDS!$F24,DEMANDS!$G$2:$CN$25,MATCH($E24,DEMANDS!$E$2:$E$25,0),FALSE)/HLOOKUP(2018,DEMANDS!$G$2:$CN$25,MATCH($E24,DEMANDS!$E$2:$E$25,0),FALSE)</f>
        <v>0.53849342978034132</v>
      </c>
      <c r="W24" s="13">
        <f>HLOOKUP(REG_TRA_DEMANDS!W$3,'BY-Demands'!$J$5:$AK$14,MATCH($E24,'BY-Demands'!$I$5:$I$14,0),FALSE)*HLOOKUP(REG_TRA_DEMANDS!$F24,DEMANDS!$G$2:$CN$25,MATCH($E24,DEMANDS!$E$2:$E$25,0),FALSE)/HLOOKUP(2018,DEMANDS!$G$2:$CN$25,MATCH($E24,DEMANDS!$E$2:$E$25,0),FALSE)</f>
        <v>0.44083470003305669</v>
      </c>
      <c r="X24" s="13">
        <f>HLOOKUP(REG_TRA_DEMANDS!X$3,'BY-Demands'!$J$5:$AK$14,MATCH($E24,'BY-Demands'!$I$5:$I$14,0),FALSE)*HLOOKUP(REG_TRA_DEMANDS!$F24,DEMANDS!$G$2:$CN$25,MATCH($E24,DEMANDS!$E$2:$E$25,0),FALSE)/HLOOKUP(2018,DEMANDS!$G$2:$CN$25,MATCH($E24,DEMANDS!$E$2:$E$25,0),FALSE)</f>
        <v>0.40947584844094537</v>
      </c>
      <c r="Y24" s="13">
        <f>HLOOKUP(REG_TRA_DEMANDS!Y$3,'BY-Demands'!$J$5:$AK$14,MATCH($E24,'BY-Demands'!$I$5:$I$14,0),FALSE)*HLOOKUP(REG_TRA_DEMANDS!$F24,DEMANDS!$G$2:$CN$25,MATCH($E24,DEMANDS!$E$2:$E$25,0),FALSE)/HLOOKUP(2018,DEMANDS!$G$2:$CN$25,MATCH($E24,DEMANDS!$E$2:$E$25,0),FALSE)</f>
        <v>0.65385124034471442</v>
      </c>
      <c r="Z24" s="13">
        <f>HLOOKUP(REG_TRA_DEMANDS!Z$3,'BY-Demands'!$J$5:$AK$14,MATCH($E24,'BY-Demands'!$I$5:$I$14,0),FALSE)*HLOOKUP(REG_TRA_DEMANDS!$F24,DEMANDS!$G$2:$CN$25,MATCH($E24,DEMANDS!$E$2:$E$25,0),FALSE)/HLOOKUP(2018,DEMANDS!$G$2:$CN$25,MATCH($E24,DEMANDS!$E$2:$E$25,0),FALSE)</f>
        <v>8.7200345686264502E-2</v>
      </c>
      <c r="AA24" s="13">
        <f>HLOOKUP(REG_TRA_DEMANDS!AA$3,'BY-Demands'!$J$5:$AK$14,MATCH($E24,'BY-Demands'!$I$5:$I$14,0),FALSE)*HLOOKUP(REG_TRA_DEMANDS!$F24,DEMANDS!$G$2:$CN$25,MATCH($E24,DEMANDS!$E$2:$E$25,0),FALSE)/HLOOKUP(2018,DEMANDS!$G$2:$CN$25,MATCH($E24,DEMANDS!$E$2:$E$25,0),FALSE)</f>
        <v>0.36826356675618782</v>
      </c>
      <c r="AB24" s="13">
        <f>HLOOKUP(REG_TRA_DEMANDS!AB$3,'BY-Demands'!$J$5:$AK$14,MATCH($E24,'BY-Demands'!$I$5:$I$14,0),FALSE)*HLOOKUP(REG_TRA_DEMANDS!$F24,DEMANDS!$G$2:$CN$25,MATCH($E24,DEMANDS!$E$2:$E$25,0),FALSE)/HLOOKUP(2018,DEMANDS!$G$2:$CN$25,MATCH($E24,DEMANDS!$E$2:$E$25,0),FALSE)</f>
        <v>0.1635375553434078</v>
      </c>
      <c r="AC24" s="13">
        <f>HLOOKUP(REG_TRA_DEMANDS!AC$3,'BY-Demands'!$J$5:$AK$14,MATCH($E24,'BY-Demands'!$I$5:$I$14,0),FALSE)*HLOOKUP(REG_TRA_DEMANDS!$F24,DEMANDS!$G$2:$CN$25,MATCH($E24,DEMANDS!$E$2:$E$25,0),FALSE)/HLOOKUP(2018,DEMANDS!$G$2:$CN$25,MATCH($E24,DEMANDS!$E$2:$E$25,0),FALSE)</f>
        <v>0.17833836769908104</v>
      </c>
      <c r="AD24" s="13">
        <f>HLOOKUP(REG_TRA_DEMANDS!AD$3,'BY-Demands'!$J$5:$AK$14,MATCH($E24,'BY-Demands'!$I$5:$I$14,0),FALSE)*HLOOKUP(REG_TRA_DEMANDS!$F24,DEMANDS!$G$2:$CN$25,MATCH($E24,DEMANDS!$E$2:$E$25,0),FALSE)/HLOOKUP(2018,DEMANDS!$G$2:$CN$25,MATCH($E24,DEMANDS!$E$2:$E$25,0),FALSE)</f>
        <v>0.2072953917425068</v>
      </c>
      <c r="AE24" s="13">
        <f>HLOOKUP(REG_TRA_DEMANDS!AE$3,'BY-Demands'!$J$5:$AK$14,MATCH($E24,'BY-Demands'!$I$5:$I$14,0),FALSE)*HLOOKUP(REG_TRA_DEMANDS!$F24,DEMANDS!$G$2:$CN$25,MATCH($E24,DEMANDS!$E$2:$E$25,0),FALSE)/HLOOKUP(2018,DEMANDS!$G$2:$CN$25,MATCH($E24,DEMANDS!$E$2:$E$25,0),FALSE)</f>
        <v>0.43320426383996402</v>
      </c>
      <c r="AF24" s="13">
        <f>HLOOKUP(REG_TRA_DEMANDS!AF$3,'BY-Demands'!$J$5:$AK$14,MATCH($E24,'BY-Demands'!$I$5:$I$14,0),FALSE)*HLOOKUP(REG_TRA_DEMANDS!$F24,DEMANDS!$G$2:$CN$25,MATCH($E24,DEMANDS!$E$2:$E$25,0),FALSE)/HLOOKUP(2018,DEMANDS!$G$2:$CN$25,MATCH($E24,DEMANDS!$E$2:$E$25,0),FALSE)</f>
        <v>0.16704782237851226</v>
      </c>
    </row>
    <row r="25" spans="4:32" x14ac:dyDescent="0.25">
      <c r="D25" t="s">
        <v>59</v>
      </c>
      <c r="E25" t="str">
        <f>DEMANDS!$E$20</f>
        <v>TRAF</v>
      </c>
      <c r="F25">
        <v>2022</v>
      </c>
      <c r="G25" s="13">
        <f>HLOOKUP(REG_TRA_DEMANDS!G$3,'BY-Demands'!$J$5:$AK$14,MATCH($E25,'BY-Demands'!$I$5:$I$14,0),FALSE)*HLOOKUP(REG_TRA_DEMANDS!$F25,DEMANDS!$G$2:$CN$25,MATCH($E25,DEMANDS!$E$2:$E$25,0),FALSE)/HLOOKUP(2018,DEMANDS!$G$2:$CN$25,MATCH($E25,DEMANDS!$E$2:$E$25,0),FALSE)</f>
        <v>0.20179320852163216</v>
      </c>
      <c r="H25" s="13">
        <f>HLOOKUP(REG_TRA_DEMANDS!H$3,'BY-Demands'!$J$5:$AK$14,MATCH($E25,'BY-Demands'!$I$5:$I$14,0),FALSE)*HLOOKUP(REG_TRA_DEMANDS!$F25,DEMANDS!$G$2:$CN$25,MATCH($E25,DEMANDS!$E$2:$E$25,0),FALSE)/HLOOKUP(2018,DEMANDS!$G$2:$CN$25,MATCH($E25,DEMANDS!$E$2:$E$25,0),FALSE)</f>
        <v>3.0139426240387879</v>
      </c>
      <c r="I25" s="13">
        <f>HLOOKUP(REG_TRA_DEMANDS!I$3,'BY-Demands'!$J$5:$AK$14,MATCH($E25,'BY-Demands'!$I$5:$I$14,0),FALSE)*HLOOKUP(REG_TRA_DEMANDS!$F25,DEMANDS!$G$2:$CN$25,MATCH($E25,DEMANDS!$E$2:$E$25,0),FALSE)/HLOOKUP(2018,DEMANDS!$G$2:$CN$25,MATCH($E25,DEMANDS!$E$2:$E$25,0),FALSE)</f>
        <v>0.54693210942921644</v>
      </c>
      <c r="J25" s="13">
        <f>HLOOKUP(REG_TRA_DEMANDS!J$3,'BY-Demands'!$J$5:$AK$14,MATCH($E25,'BY-Demands'!$I$5:$I$14,0),FALSE)*HLOOKUP(REG_TRA_DEMANDS!$F25,DEMANDS!$G$2:$CN$25,MATCH($E25,DEMANDS!$E$2:$E$25,0),FALSE)/HLOOKUP(2018,DEMANDS!$G$2:$CN$25,MATCH($E25,DEMANDS!$E$2:$E$25,0),FALSE)</f>
        <v>0.35172387529014576</v>
      </c>
      <c r="K25" s="13">
        <f>HLOOKUP(REG_TRA_DEMANDS!K$3,'BY-Demands'!$J$5:$AK$14,MATCH($E25,'BY-Demands'!$I$5:$I$14,0),FALSE)*HLOOKUP(REG_TRA_DEMANDS!$F25,DEMANDS!$G$2:$CN$25,MATCH($E25,DEMANDS!$E$2:$E$25,0),FALSE)/HLOOKUP(2018,DEMANDS!$G$2:$CN$25,MATCH($E25,DEMANDS!$E$2:$E$25,0),FALSE)</f>
        <v>0.25051598674290521</v>
      </c>
      <c r="L25" s="13">
        <f>HLOOKUP(REG_TRA_DEMANDS!L$3,'BY-Demands'!$J$5:$AK$14,MATCH($E25,'BY-Demands'!$I$5:$I$14,0),FALSE)*HLOOKUP(REG_TRA_DEMANDS!$F25,DEMANDS!$G$2:$CN$25,MATCH($E25,DEMANDS!$E$2:$E$25,0),FALSE)/HLOOKUP(2018,DEMANDS!$G$2:$CN$25,MATCH($E25,DEMANDS!$E$2:$E$25,0),FALSE)</f>
        <v>0.12089377340570275</v>
      </c>
      <c r="M25" s="13">
        <f>HLOOKUP(REG_TRA_DEMANDS!M$3,'BY-Demands'!$J$5:$AK$14,MATCH($E25,'BY-Demands'!$I$5:$I$14,0),FALSE)*HLOOKUP(REG_TRA_DEMANDS!$F25,DEMANDS!$G$2:$CN$25,MATCH($E25,DEMANDS!$E$2:$E$25,0),FALSE)/HLOOKUP(2018,DEMANDS!$G$2:$CN$25,MATCH($E25,DEMANDS!$E$2:$E$25,0),FALSE)</f>
        <v>0.3168068798389026</v>
      </c>
      <c r="N25" s="13">
        <f>HLOOKUP(REG_TRA_DEMANDS!N$3,'BY-Demands'!$J$5:$AK$14,MATCH($E25,'BY-Demands'!$I$5:$I$14,0),FALSE)*HLOOKUP(REG_TRA_DEMANDS!$F25,DEMANDS!$G$2:$CN$25,MATCH($E25,DEMANDS!$E$2:$E$25,0),FALSE)/HLOOKUP(2018,DEMANDS!$G$2:$CN$25,MATCH($E25,DEMANDS!$E$2:$E$25,0),FALSE)</f>
        <v>0.4901926765602036</v>
      </c>
      <c r="O25" s="13">
        <f>HLOOKUP(REG_TRA_DEMANDS!O$3,'BY-Demands'!$J$5:$AK$14,MATCH($E25,'BY-Demands'!$I$5:$I$14,0),FALSE)*HLOOKUP(REG_TRA_DEMANDS!$F25,DEMANDS!$G$2:$CN$25,MATCH($E25,DEMANDS!$E$2:$E$25,0),FALSE)/HLOOKUP(2018,DEMANDS!$G$2:$CN$25,MATCH($E25,DEMANDS!$E$2:$E$25,0),FALSE)</f>
        <v>0.23059230955598906</v>
      </c>
      <c r="P25" s="13">
        <f>HLOOKUP(REG_TRA_DEMANDS!P$3,'BY-Demands'!$J$5:$AK$14,MATCH($E25,'BY-Demands'!$I$5:$I$14,0),FALSE)*HLOOKUP(REG_TRA_DEMANDS!$F25,DEMANDS!$G$2:$CN$25,MATCH($E25,DEMANDS!$E$2:$E$25,0),FALSE)/HLOOKUP(2018,DEMANDS!$G$2:$CN$25,MATCH($E25,DEMANDS!$E$2:$E$25,0),FALSE)</f>
        <v>0.26256306767852122</v>
      </c>
      <c r="Q25" s="13">
        <f>HLOOKUP(REG_TRA_DEMANDS!Q$3,'BY-Demands'!$J$5:$AK$14,MATCH($E25,'BY-Demands'!$I$5:$I$14,0),FALSE)*HLOOKUP(REG_TRA_DEMANDS!$F25,DEMANDS!$G$2:$CN$25,MATCH($E25,DEMANDS!$E$2:$E$25,0),FALSE)/HLOOKUP(2018,DEMANDS!$G$2:$CN$25,MATCH($E25,DEMANDS!$E$2:$E$25,0),FALSE)</f>
        <v>0.53068367115639281</v>
      </c>
      <c r="R25" s="13">
        <f>HLOOKUP(REG_TRA_DEMANDS!R$3,'BY-Demands'!$J$5:$AK$14,MATCH($E25,'BY-Demands'!$I$5:$I$14,0),FALSE)*HLOOKUP(REG_TRA_DEMANDS!$F25,DEMANDS!$G$2:$CN$25,MATCH($E25,DEMANDS!$E$2:$E$25,0),FALSE)/HLOOKUP(2018,DEMANDS!$G$2:$CN$25,MATCH($E25,DEMANDS!$E$2:$E$25,0),FALSE)</f>
        <v>0.35009170929716377</v>
      </c>
      <c r="S25" s="13">
        <f>HLOOKUP(REG_TRA_DEMANDS!S$3,'BY-Demands'!$J$5:$AK$14,MATCH($E25,'BY-Demands'!$I$5:$I$14,0),FALSE)*HLOOKUP(REG_TRA_DEMANDS!$F25,DEMANDS!$G$2:$CN$25,MATCH($E25,DEMANDS!$E$2:$E$25,0),FALSE)/HLOOKUP(2018,DEMANDS!$G$2:$CN$25,MATCH($E25,DEMANDS!$E$2:$E$25,0),FALSE)</f>
        <v>0.34450862179017833</v>
      </c>
      <c r="T25" s="13">
        <f>HLOOKUP(REG_TRA_DEMANDS!T$3,'BY-Demands'!$J$5:$AK$14,MATCH($E25,'BY-Demands'!$I$5:$I$14,0),FALSE)*HLOOKUP(REG_TRA_DEMANDS!$F25,DEMANDS!$G$2:$CN$25,MATCH($E25,DEMANDS!$E$2:$E$25,0),FALSE)/HLOOKUP(2018,DEMANDS!$G$2:$CN$25,MATCH($E25,DEMANDS!$E$2:$E$25,0),FALSE)</f>
        <v>1.8433091825576411</v>
      </c>
      <c r="U25" s="13">
        <f>HLOOKUP(REG_TRA_DEMANDS!U$3,'BY-Demands'!$J$5:$AK$14,MATCH($E25,'BY-Demands'!$I$5:$I$14,0),FALSE)*HLOOKUP(REG_TRA_DEMANDS!$F25,DEMANDS!$G$2:$CN$25,MATCH($E25,DEMANDS!$E$2:$E$25,0),FALSE)/HLOOKUP(2018,DEMANDS!$G$2:$CN$25,MATCH($E25,DEMANDS!$E$2:$E$25,0),FALSE)</f>
        <v>0.50153936026444879</v>
      </c>
      <c r="V25" s="13">
        <f>HLOOKUP(REG_TRA_DEMANDS!V$3,'BY-Demands'!$J$5:$AK$14,MATCH($E25,'BY-Demands'!$I$5:$I$14,0),FALSE)*HLOOKUP(REG_TRA_DEMANDS!$F25,DEMANDS!$G$2:$CN$25,MATCH($E25,DEMANDS!$E$2:$E$25,0),FALSE)/HLOOKUP(2018,DEMANDS!$G$2:$CN$25,MATCH($E25,DEMANDS!$E$2:$E$25,0),FALSE)</f>
        <v>0.56510756775784676</v>
      </c>
      <c r="W25" s="13">
        <f>HLOOKUP(REG_TRA_DEMANDS!W$3,'BY-Demands'!$J$5:$AK$14,MATCH($E25,'BY-Demands'!$I$5:$I$14,0),FALSE)*HLOOKUP(REG_TRA_DEMANDS!$F25,DEMANDS!$G$2:$CN$25,MATCH($E25,DEMANDS!$E$2:$E$25,0),FALSE)/HLOOKUP(2018,DEMANDS!$G$2:$CN$25,MATCH($E25,DEMANDS!$E$2:$E$25,0),FALSE)</f>
        <v>0.46262221847453128</v>
      </c>
      <c r="X25" s="13">
        <f>HLOOKUP(REG_TRA_DEMANDS!X$3,'BY-Demands'!$J$5:$AK$14,MATCH($E25,'BY-Demands'!$I$5:$I$14,0),FALSE)*HLOOKUP(REG_TRA_DEMANDS!$F25,DEMANDS!$G$2:$CN$25,MATCH($E25,DEMANDS!$E$2:$E$25,0),FALSE)/HLOOKUP(2018,DEMANDS!$G$2:$CN$25,MATCH($E25,DEMANDS!$E$2:$E$25,0),FALSE)</f>
        <v>0.42971350804119124</v>
      </c>
      <c r="Y25" s="13">
        <f>HLOOKUP(REG_TRA_DEMANDS!Y$3,'BY-Demands'!$J$5:$AK$14,MATCH($E25,'BY-Demands'!$I$5:$I$14,0),FALSE)*HLOOKUP(REG_TRA_DEMANDS!$F25,DEMANDS!$G$2:$CN$25,MATCH($E25,DEMANDS!$E$2:$E$25,0),FALSE)/HLOOKUP(2018,DEMANDS!$G$2:$CN$25,MATCH($E25,DEMANDS!$E$2:$E$25,0),FALSE)</f>
        <v>0.68616674535356059</v>
      </c>
      <c r="Z25" s="13">
        <f>HLOOKUP(REG_TRA_DEMANDS!Z$3,'BY-Demands'!$J$5:$AK$14,MATCH($E25,'BY-Demands'!$I$5:$I$14,0),FALSE)*HLOOKUP(REG_TRA_DEMANDS!$F25,DEMANDS!$G$2:$CN$25,MATCH($E25,DEMANDS!$E$2:$E$25,0),FALSE)/HLOOKUP(2018,DEMANDS!$G$2:$CN$25,MATCH($E25,DEMANDS!$E$2:$E$25,0),FALSE)</f>
        <v>9.1510077065395878E-2</v>
      </c>
      <c r="AA25" s="13">
        <f>HLOOKUP(REG_TRA_DEMANDS!AA$3,'BY-Demands'!$J$5:$AK$14,MATCH($E25,'BY-Demands'!$I$5:$I$14,0),FALSE)*HLOOKUP(REG_TRA_DEMANDS!$F25,DEMANDS!$G$2:$CN$25,MATCH($E25,DEMANDS!$E$2:$E$25,0),FALSE)/HLOOKUP(2018,DEMANDS!$G$2:$CN$25,MATCH($E25,DEMANDS!$E$2:$E$25,0),FALSE)</f>
        <v>0.38646437819735152</v>
      </c>
      <c r="AB25" s="13">
        <f>HLOOKUP(REG_TRA_DEMANDS!AB$3,'BY-Demands'!$J$5:$AK$14,MATCH($E25,'BY-Demands'!$I$5:$I$14,0),FALSE)*HLOOKUP(REG_TRA_DEMANDS!$F25,DEMANDS!$G$2:$CN$25,MATCH($E25,DEMANDS!$E$2:$E$25,0),FALSE)/HLOOKUP(2018,DEMANDS!$G$2:$CN$25,MATCH($E25,DEMANDS!$E$2:$E$25,0),FALSE)</f>
        <v>0.17162012575506316</v>
      </c>
      <c r="AC25" s="13">
        <f>HLOOKUP(REG_TRA_DEMANDS!AC$3,'BY-Demands'!$J$5:$AK$14,MATCH($E25,'BY-Demands'!$I$5:$I$14,0),FALSE)*HLOOKUP(REG_TRA_DEMANDS!$F25,DEMANDS!$G$2:$CN$25,MATCH($E25,DEMANDS!$E$2:$E$25,0),FALSE)/HLOOKUP(2018,DEMANDS!$G$2:$CN$25,MATCH($E25,DEMANDS!$E$2:$E$25,0),FALSE)</f>
        <v>0.1871524435301688</v>
      </c>
      <c r="AD25" s="13">
        <f>HLOOKUP(REG_TRA_DEMANDS!AD$3,'BY-Demands'!$J$5:$AK$14,MATCH($E25,'BY-Demands'!$I$5:$I$14,0),FALSE)*HLOOKUP(REG_TRA_DEMANDS!$F25,DEMANDS!$G$2:$CN$25,MATCH($E25,DEMANDS!$E$2:$E$25,0),FALSE)/HLOOKUP(2018,DEMANDS!$G$2:$CN$25,MATCH($E25,DEMANDS!$E$2:$E$25,0),FALSE)</f>
        <v>0.21754062010153541</v>
      </c>
      <c r="AE25" s="13">
        <f>HLOOKUP(REG_TRA_DEMANDS!AE$3,'BY-Demands'!$J$5:$AK$14,MATCH($E25,'BY-Demands'!$I$5:$I$14,0),FALSE)*HLOOKUP(REG_TRA_DEMANDS!$F25,DEMANDS!$G$2:$CN$25,MATCH($E25,DEMANDS!$E$2:$E$25,0),FALSE)/HLOOKUP(2018,DEMANDS!$G$2:$CN$25,MATCH($E25,DEMANDS!$E$2:$E$25,0),FALSE)</f>
        <v>0.45461466072258433</v>
      </c>
      <c r="AF25" s="13">
        <f>HLOOKUP(REG_TRA_DEMANDS!AF$3,'BY-Demands'!$J$5:$AK$14,MATCH($E25,'BY-Demands'!$I$5:$I$14,0),FALSE)*HLOOKUP(REG_TRA_DEMANDS!$F25,DEMANDS!$G$2:$CN$25,MATCH($E25,DEMANDS!$E$2:$E$25,0),FALSE)/HLOOKUP(2018,DEMANDS!$G$2:$CN$25,MATCH($E25,DEMANDS!$E$2:$E$25,0),FALSE)</f>
        <v>0.17530388187293744</v>
      </c>
    </row>
    <row r="26" spans="4:32" x14ac:dyDescent="0.25">
      <c r="D26" t="s">
        <v>59</v>
      </c>
      <c r="E26" t="str">
        <f>DEMANDS!$E$20</f>
        <v>TRAF</v>
      </c>
      <c r="F26">
        <v>2030</v>
      </c>
      <c r="G26" s="13">
        <f>HLOOKUP(REG_TRA_DEMANDS!G$3,'BY-Demands'!$J$5:$AK$14,MATCH($E26,'BY-Demands'!$I$5:$I$14,0),FALSE)*HLOOKUP(REG_TRA_DEMANDS!$F26,DEMANDS!$G$2:$CN$25,MATCH($E26,DEMANDS!$E$2:$E$25,0),FALSE)/HLOOKUP(2018,DEMANDS!$G$2:$CN$25,MATCH($E26,DEMANDS!$E$2:$E$25,0),FALSE)</f>
        <v>0.18274279032361881</v>
      </c>
      <c r="H26" s="13">
        <f>HLOOKUP(REG_TRA_DEMANDS!H$3,'BY-Demands'!$J$5:$AK$14,MATCH($E26,'BY-Demands'!$I$5:$I$14,0),FALSE)*HLOOKUP(REG_TRA_DEMANDS!$F26,DEMANDS!$G$2:$CN$25,MATCH($E26,DEMANDS!$E$2:$E$25,0),FALSE)/HLOOKUP(2018,DEMANDS!$G$2:$CN$25,MATCH($E26,DEMANDS!$E$2:$E$25,0),FALSE)</f>
        <v>2.7294094237720326</v>
      </c>
      <c r="I26" s="13">
        <f>HLOOKUP(REG_TRA_DEMANDS!I$3,'BY-Demands'!$J$5:$AK$14,MATCH($E26,'BY-Demands'!$I$5:$I$14,0),FALSE)*HLOOKUP(REG_TRA_DEMANDS!$F26,DEMANDS!$G$2:$CN$25,MATCH($E26,DEMANDS!$E$2:$E$25,0),FALSE)/HLOOKUP(2018,DEMANDS!$G$2:$CN$25,MATCH($E26,DEMANDS!$E$2:$E$25,0),FALSE)</f>
        <v>0.49529863034990823</v>
      </c>
      <c r="J26" s="13">
        <f>HLOOKUP(REG_TRA_DEMANDS!J$3,'BY-Demands'!$J$5:$AK$14,MATCH($E26,'BY-Demands'!$I$5:$I$14,0),FALSE)*HLOOKUP(REG_TRA_DEMANDS!$F26,DEMANDS!$G$2:$CN$25,MATCH($E26,DEMANDS!$E$2:$E$25,0),FALSE)/HLOOKUP(2018,DEMANDS!$G$2:$CN$25,MATCH($E26,DEMANDS!$E$2:$E$25,0),FALSE)</f>
        <v>0.31851915564872696</v>
      </c>
      <c r="K26" s="13">
        <f>HLOOKUP(REG_TRA_DEMANDS!K$3,'BY-Demands'!$J$5:$AK$14,MATCH($E26,'BY-Demands'!$I$5:$I$14,0),FALSE)*HLOOKUP(REG_TRA_DEMANDS!$F26,DEMANDS!$G$2:$CN$25,MATCH($E26,DEMANDS!$E$2:$E$25,0),FALSE)/HLOOKUP(2018,DEMANDS!$G$2:$CN$25,MATCH($E26,DEMANDS!$E$2:$E$25,0),FALSE)</f>
        <v>0.22686586319462579</v>
      </c>
      <c r="L26" s="13">
        <f>HLOOKUP(REG_TRA_DEMANDS!L$3,'BY-Demands'!$J$5:$AK$14,MATCH($E26,'BY-Demands'!$I$5:$I$14,0),FALSE)*HLOOKUP(REG_TRA_DEMANDS!$F26,DEMANDS!$G$2:$CN$25,MATCH($E26,DEMANDS!$E$2:$E$25,0),FALSE)/HLOOKUP(2018,DEMANDS!$G$2:$CN$25,MATCH($E26,DEMANDS!$E$2:$E$25,0),FALSE)</f>
        <v>0.10948071863648035</v>
      </c>
      <c r="M26" s="13">
        <f>HLOOKUP(REG_TRA_DEMANDS!M$3,'BY-Demands'!$J$5:$AK$14,MATCH($E26,'BY-Demands'!$I$5:$I$14,0),FALSE)*HLOOKUP(REG_TRA_DEMANDS!$F26,DEMANDS!$G$2:$CN$25,MATCH($E26,DEMANDS!$E$2:$E$25,0),FALSE)/HLOOKUP(2018,DEMANDS!$G$2:$CN$25,MATCH($E26,DEMANDS!$E$2:$E$25,0),FALSE)</f>
        <v>0.28689852170755409</v>
      </c>
      <c r="N26" s="13">
        <f>HLOOKUP(REG_TRA_DEMANDS!N$3,'BY-Demands'!$J$5:$AK$14,MATCH($E26,'BY-Demands'!$I$5:$I$14,0),FALSE)*HLOOKUP(REG_TRA_DEMANDS!$F26,DEMANDS!$G$2:$CN$25,MATCH($E26,DEMANDS!$E$2:$E$25,0),FALSE)/HLOOKUP(2018,DEMANDS!$G$2:$CN$25,MATCH($E26,DEMANDS!$E$2:$E$25,0),FALSE)</f>
        <v>0.44391572029150778</v>
      </c>
      <c r="O26" s="13">
        <f>HLOOKUP(REG_TRA_DEMANDS!O$3,'BY-Demands'!$J$5:$AK$14,MATCH($E26,'BY-Demands'!$I$5:$I$14,0),FALSE)*HLOOKUP(REG_TRA_DEMANDS!$F26,DEMANDS!$G$2:$CN$25,MATCH($E26,DEMANDS!$E$2:$E$25,0),FALSE)/HLOOKUP(2018,DEMANDS!$G$2:$CN$25,MATCH($E26,DEMANDS!$E$2:$E$25,0),FALSE)</f>
        <v>0.20882309362216131</v>
      </c>
      <c r="P26" s="13">
        <f>HLOOKUP(REG_TRA_DEMANDS!P$3,'BY-Demands'!$J$5:$AK$14,MATCH($E26,'BY-Demands'!$I$5:$I$14,0),FALSE)*HLOOKUP(REG_TRA_DEMANDS!$F26,DEMANDS!$G$2:$CN$25,MATCH($E26,DEMANDS!$E$2:$E$25,0),FALSE)/HLOOKUP(2018,DEMANDS!$G$2:$CN$25,MATCH($E26,DEMANDS!$E$2:$E$25,0),FALSE)</f>
        <v>0.23777563167275043</v>
      </c>
      <c r="Q26" s="13">
        <f>HLOOKUP(REG_TRA_DEMANDS!Q$3,'BY-Demands'!$J$5:$AK$14,MATCH($E26,'BY-Demands'!$I$5:$I$14,0),FALSE)*HLOOKUP(REG_TRA_DEMANDS!$F26,DEMANDS!$G$2:$CN$25,MATCH($E26,DEMANDS!$E$2:$E$25,0),FALSE)/HLOOKUP(2018,DEMANDS!$G$2:$CN$25,MATCH($E26,DEMANDS!$E$2:$E$25,0),FALSE)</f>
        <v>0.4805841363878452</v>
      </c>
      <c r="R26" s="13">
        <f>HLOOKUP(REG_TRA_DEMANDS!R$3,'BY-Demands'!$J$5:$AK$14,MATCH($E26,'BY-Demands'!$I$5:$I$14,0),FALSE)*HLOOKUP(REG_TRA_DEMANDS!$F26,DEMANDS!$G$2:$CN$25,MATCH($E26,DEMANDS!$E$2:$E$25,0),FALSE)/HLOOKUP(2018,DEMANDS!$G$2:$CN$25,MATCH($E26,DEMANDS!$E$2:$E$25,0),FALSE)</f>
        <v>0.31704107534060355</v>
      </c>
      <c r="S26" s="13">
        <f>HLOOKUP(REG_TRA_DEMANDS!S$3,'BY-Demands'!$J$5:$AK$14,MATCH($E26,'BY-Demands'!$I$5:$I$14,0),FALSE)*HLOOKUP(REG_TRA_DEMANDS!$F26,DEMANDS!$G$2:$CN$25,MATCH($E26,DEMANDS!$E$2:$E$25,0),FALSE)/HLOOKUP(2018,DEMANDS!$G$2:$CN$25,MATCH($E26,DEMANDS!$E$2:$E$25,0),FALSE)</f>
        <v>0.31198506281608845</v>
      </c>
      <c r="T26" s="13">
        <f>HLOOKUP(REG_TRA_DEMANDS!T$3,'BY-Demands'!$J$5:$AK$14,MATCH($E26,'BY-Demands'!$I$5:$I$14,0),FALSE)*HLOOKUP(REG_TRA_DEMANDS!$F26,DEMANDS!$G$2:$CN$25,MATCH($E26,DEMANDS!$E$2:$E$25,0),FALSE)/HLOOKUP(2018,DEMANDS!$G$2:$CN$25,MATCH($E26,DEMANDS!$E$2:$E$25,0),FALSE)</f>
        <v>1.6692903884999768</v>
      </c>
      <c r="U26" s="13">
        <f>HLOOKUP(REG_TRA_DEMANDS!U$3,'BY-Demands'!$J$5:$AK$14,MATCH($E26,'BY-Demands'!$I$5:$I$14,0),FALSE)*HLOOKUP(REG_TRA_DEMANDS!$F26,DEMANDS!$G$2:$CN$25,MATCH($E26,DEMANDS!$E$2:$E$25,0),FALSE)/HLOOKUP(2018,DEMANDS!$G$2:$CN$25,MATCH($E26,DEMANDS!$E$2:$E$25,0),FALSE)</f>
        <v>0.45419121299130805</v>
      </c>
      <c r="V26" s="13">
        <f>HLOOKUP(REG_TRA_DEMANDS!V$3,'BY-Demands'!$J$5:$AK$14,MATCH($E26,'BY-Demands'!$I$5:$I$14,0),FALSE)*HLOOKUP(REG_TRA_DEMANDS!$F26,DEMANDS!$G$2:$CN$25,MATCH($E26,DEMANDS!$E$2:$E$25,0),FALSE)/HLOOKUP(2018,DEMANDS!$G$2:$CN$25,MATCH($E26,DEMANDS!$E$2:$E$25,0),FALSE)</f>
        <v>0.51175822279465855</v>
      </c>
      <c r="W26" s="13">
        <f>HLOOKUP(REG_TRA_DEMANDS!W$3,'BY-Demands'!$J$5:$AK$14,MATCH($E26,'BY-Demands'!$I$5:$I$14,0),FALSE)*HLOOKUP(REG_TRA_DEMANDS!$F26,DEMANDS!$G$2:$CN$25,MATCH($E26,DEMANDS!$E$2:$E$25,0),FALSE)/HLOOKUP(2018,DEMANDS!$G$2:$CN$25,MATCH($E26,DEMANDS!$E$2:$E$25,0),FALSE)</f>
        <v>0.41894806911044224</v>
      </c>
      <c r="X26" s="13">
        <f>HLOOKUP(REG_TRA_DEMANDS!X$3,'BY-Demands'!$J$5:$AK$14,MATCH($E26,'BY-Demands'!$I$5:$I$14,0),FALSE)*HLOOKUP(REG_TRA_DEMANDS!$F26,DEMANDS!$G$2:$CN$25,MATCH($E26,DEMANDS!$E$2:$E$25,0),FALSE)/HLOOKUP(2018,DEMANDS!$G$2:$CN$25,MATCH($E26,DEMANDS!$E$2:$E$25,0),FALSE)</f>
        <v>0.38914612674281363</v>
      </c>
      <c r="Y26" s="13">
        <f>HLOOKUP(REG_TRA_DEMANDS!Y$3,'BY-Demands'!$J$5:$AK$14,MATCH($E26,'BY-Demands'!$I$5:$I$14,0),FALSE)*HLOOKUP(REG_TRA_DEMANDS!$F26,DEMANDS!$G$2:$CN$25,MATCH($E26,DEMANDS!$E$2:$E$25,0),FALSE)/HLOOKUP(2018,DEMANDS!$G$2:$CN$25,MATCH($E26,DEMANDS!$E$2:$E$25,0),FALSE)</f>
        <v>0.6213887305317497</v>
      </c>
      <c r="Z26" s="13">
        <f>HLOOKUP(REG_TRA_DEMANDS!Z$3,'BY-Demands'!$J$5:$AK$14,MATCH($E26,'BY-Demands'!$I$5:$I$14,0),FALSE)*HLOOKUP(REG_TRA_DEMANDS!$F26,DEMANDS!$G$2:$CN$25,MATCH($E26,DEMANDS!$E$2:$E$25,0),FALSE)/HLOOKUP(2018,DEMANDS!$G$2:$CN$25,MATCH($E26,DEMANDS!$E$2:$E$25,0),FALSE)</f>
        <v>8.2871009129463144E-2</v>
      </c>
      <c r="AA26" s="13">
        <f>HLOOKUP(REG_TRA_DEMANDS!AA$3,'BY-Demands'!$J$5:$AK$14,MATCH($E26,'BY-Demands'!$I$5:$I$14,0),FALSE)*HLOOKUP(REG_TRA_DEMANDS!$F26,DEMANDS!$G$2:$CN$25,MATCH($E26,DEMANDS!$E$2:$E$25,0),FALSE)/HLOOKUP(2018,DEMANDS!$G$2:$CN$25,MATCH($E26,DEMANDS!$E$2:$E$25,0),FALSE)</f>
        <v>0.34997995893848682</v>
      </c>
      <c r="AB26" s="13">
        <f>HLOOKUP(REG_TRA_DEMANDS!AB$3,'BY-Demands'!$J$5:$AK$14,MATCH($E26,'BY-Demands'!$I$5:$I$14,0),FALSE)*HLOOKUP(REG_TRA_DEMANDS!$F26,DEMANDS!$G$2:$CN$25,MATCH($E26,DEMANDS!$E$2:$E$25,0),FALSE)/HLOOKUP(2018,DEMANDS!$G$2:$CN$25,MATCH($E26,DEMANDS!$E$2:$E$25,0),FALSE)</f>
        <v>0.15541821692581179</v>
      </c>
      <c r="AC26" s="13">
        <f>HLOOKUP(REG_TRA_DEMANDS!AC$3,'BY-Demands'!$J$5:$AK$14,MATCH($E26,'BY-Demands'!$I$5:$I$14,0),FALSE)*HLOOKUP(REG_TRA_DEMANDS!$F26,DEMANDS!$G$2:$CN$25,MATCH($E26,DEMANDS!$E$2:$E$25,0),FALSE)/HLOOKUP(2018,DEMANDS!$G$2:$CN$25,MATCH($E26,DEMANDS!$E$2:$E$25,0),FALSE)</f>
        <v>0.16948419620831906</v>
      </c>
      <c r="AD26" s="13">
        <f>HLOOKUP(REG_TRA_DEMANDS!AD$3,'BY-Demands'!$J$5:$AK$14,MATCH($E26,'BY-Demands'!$I$5:$I$14,0),FALSE)*HLOOKUP(REG_TRA_DEMANDS!$F26,DEMANDS!$G$2:$CN$25,MATCH($E26,DEMANDS!$E$2:$E$25,0),FALSE)/HLOOKUP(2018,DEMANDS!$G$2:$CN$25,MATCH($E26,DEMANDS!$E$2:$E$25,0),FALSE)</f>
        <v>0.19700355734134278</v>
      </c>
      <c r="AE26" s="13">
        <f>HLOOKUP(REG_TRA_DEMANDS!AE$3,'BY-Demands'!$J$5:$AK$14,MATCH($E26,'BY-Demands'!$I$5:$I$14,0),FALSE)*HLOOKUP(REG_TRA_DEMANDS!$F26,DEMANDS!$G$2:$CN$25,MATCH($E26,DEMANDS!$E$2:$E$25,0),FALSE)/HLOOKUP(2018,DEMANDS!$G$2:$CN$25,MATCH($E26,DEMANDS!$E$2:$E$25,0),FALSE)</f>
        <v>0.41169647002051829</v>
      </c>
      <c r="AF26" s="13">
        <f>HLOOKUP(REG_TRA_DEMANDS!AF$3,'BY-Demands'!$J$5:$AK$14,MATCH($E26,'BY-Demands'!$I$5:$I$14,0),FALSE)*HLOOKUP(REG_TRA_DEMANDS!$F26,DEMANDS!$G$2:$CN$25,MATCH($E26,DEMANDS!$E$2:$E$25,0),FALSE)/HLOOKUP(2018,DEMANDS!$G$2:$CN$25,MATCH($E26,DEMANDS!$E$2:$E$25,0),FALSE)</f>
        <v>0.15875420566787038</v>
      </c>
    </row>
    <row r="27" spans="4:32" x14ac:dyDescent="0.25">
      <c r="D27" t="s">
        <v>59</v>
      </c>
      <c r="E27" t="str">
        <f>DEMANDS!$E$20</f>
        <v>TRAF</v>
      </c>
      <c r="F27">
        <v>2050</v>
      </c>
      <c r="G27" s="13">
        <f>HLOOKUP(REG_TRA_DEMANDS!G$3,'BY-Demands'!$J$5:$AK$14,MATCH($E27,'BY-Demands'!$I$5:$I$14,0),FALSE)*HLOOKUP(REG_TRA_DEMANDS!$F27,DEMANDS!$G$2:$CN$25,MATCH($E27,DEMANDS!$E$2:$E$25,0),FALSE)/HLOOKUP(2018,DEMANDS!$G$2:$CN$25,MATCH($E27,DEMANDS!$E$2:$E$25,0),FALSE)</f>
        <v>0.1446419539275921</v>
      </c>
      <c r="H27" s="13">
        <f>HLOOKUP(REG_TRA_DEMANDS!H$3,'BY-Demands'!$J$5:$AK$14,MATCH($E27,'BY-Demands'!$I$5:$I$14,0),FALSE)*HLOOKUP(REG_TRA_DEMANDS!$F27,DEMANDS!$G$2:$CN$25,MATCH($E27,DEMANDS!$E$2:$E$25,0),FALSE)/HLOOKUP(2018,DEMANDS!$G$2:$CN$25,MATCH($E27,DEMANDS!$E$2:$E$25,0),FALSE)</f>
        <v>2.1603430232385223</v>
      </c>
      <c r="I27" s="13">
        <f>HLOOKUP(REG_TRA_DEMANDS!I$3,'BY-Demands'!$J$5:$AK$14,MATCH($E27,'BY-Demands'!$I$5:$I$14,0),FALSE)*HLOOKUP(REG_TRA_DEMANDS!$F27,DEMANDS!$G$2:$CN$25,MATCH($E27,DEMANDS!$E$2:$E$25,0),FALSE)/HLOOKUP(2018,DEMANDS!$G$2:$CN$25,MATCH($E27,DEMANDS!$E$2:$E$25,0),FALSE)</f>
        <v>0.39203167219129176</v>
      </c>
      <c r="J27" s="13">
        <f>HLOOKUP(REG_TRA_DEMANDS!J$3,'BY-Demands'!$J$5:$AK$14,MATCH($E27,'BY-Demands'!$I$5:$I$14,0),FALSE)*HLOOKUP(REG_TRA_DEMANDS!$F27,DEMANDS!$G$2:$CN$25,MATCH($E27,DEMANDS!$E$2:$E$25,0),FALSE)/HLOOKUP(2018,DEMANDS!$G$2:$CN$25,MATCH($E27,DEMANDS!$E$2:$E$25,0),FALSE)</f>
        <v>0.25210971636588919</v>
      </c>
      <c r="K27" s="13">
        <f>HLOOKUP(REG_TRA_DEMANDS!K$3,'BY-Demands'!$J$5:$AK$14,MATCH($E27,'BY-Demands'!$I$5:$I$14,0),FALSE)*HLOOKUP(REG_TRA_DEMANDS!$F27,DEMANDS!$G$2:$CN$25,MATCH($E27,DEMANDS!$E$2:$E$25,0),FALSE)/HLOOKUP(2018,DEMANDS!$G$2:$CN$25,MATCH($E27,DEMANDS!$E$2:$E$25,0),FALSE)</f>
        <v>0.17956561609806693</v>
      </c>
      <c r="L27" s="13">
        <f>HLOOKUP(REG_TRA_DEMANDS!L$3,'BY-Demands'!$J$5:$AK$14,MATCH($E27,'BY-Demands'!$I$5:$I$14,0),FALSE)*HLOOKUP(REG_TRA_DEMANDS!$F27,DEMANDS!$G$2:$CN$25,MATCH($E27,DEMANDS!$E$2:$E$25,0),FALSE)/HLOOKUP(2018,DEMANDS!$G$2:$CN$25,MATCH($E27,DEMANDS!$E$2:$E$25,0),FALSE)</f>
        <v>8.6654609098035573E-2</v>
      </c>
      <c r="M27" s="13">
        <f>HLOOKUP(REG_TRA_DEMANDS!M$3,'BY-Demands'!$J$5:$AK$14,MATCH($E27,'BY-Demands'!$I$5:$I$14,0),FALSE)*HLOOKUP(REG_TRA_DEMANDS!$F27,DEMANDS!$G$2:$CN$25,MATCH($E27,DEMANDS!$E$2:$E$25,0),FALSE)/HLOOKUP(2018,DEMANDS!$G$2:$CN$25,MATCH($E27,DEMANDS!$E$2:$E$25,0),FALSE)</f>
        <v>0.22708180544485712</v>
      </c>
      <c r="N27" s="13">
        <f>HLOOKUP(REG_TRA_DEMANDS!N$3,'BY-Demands'!$J$5:$AK$14,MATCH($E27,'BY-Demands'!$I$5:$I$14,0),FALSE)*HLOOKUP(REG_TRA_DEMANDS!$F27,DEMANDS!$G$2:$CN$25,MATCH($E27,DEMANDS!$E$2:$E$25,0),FALSE)/HLOOKUP(2018,DEMANDS!$G$2:$CN$25,MATCH($E27,DEMANDS!$E$2:$E$25,0),FALSE)</f>
        <v>0.3513618077541163</v>
      </c>
      <c r="O27" s="13">
        <f>HLOOKUP(REG_TRA_DEMANDS!O$3,'BY-Demands'!$J$5:$AK$14,MATCH($E27,'BY-Demands'!$I$5:$I$14,0),FALSE)*HLOOKUP(REG_TRA_DEMANDS!$F27,DEMANDS!$G$2:$CN$25,MATCH($E27,DEMANDS!$E$2:$E$25,0),FALSE)/HLOOKUP(2018,DEMANDS!$G$2:$CN$25,MATCH($E27,DEMANDS!$E$2:$E$25,0),FALSE)</f>
        <v>0.16528466175450579</v>
      </c>
      <c r="P27" s="13">
        <f>HLOOKUP(REG_TRA_DEMANDS!P$3,'BY-Demands'!$J$5:$AK$14,MATCH($E27,'BY-Demands'!$I$5:$I$14,0),FALSE)*HLOOKUP(REG_TRA_DEMANDS!$F27,DEMANDS!$G$2:$CN$25,MATCH($E27,DEMANDS!$E$2:$E$25,0),FALSE)/HLOOKUP(2018,DEMANDS!$G$2:$CN$25,MATCH($E27,DEMANDS!$E$2:$E$25,0),FALSE)</f>
        <v>0.18820075966120894</v>
      </c>
      <c r="Q27" s="13">
        <f>HLOOKUP(REG_TRA_DEMANDS!Q$3,'BY-Demands'!$J$5:$AK$14,MATCH($E27,'BY-Demands'!$I$5:$I$14,0),FALSE)*HLOOKUP(REG_TRA_DEMANDS!$F27,DEMANDS!$G$2:$CN$25,MATCH($E27,DEMANDS!$E$2:$E$25,0),FALSE)/HLOOKUP(2018,DEMANDS!$G$2:$CN$25,MATCH($E27,DEMANDS!$E$2:$E$25,0),FALSE)</f>
        <v>0.38038506685075008</v>
      </c>
      <c r="R27" s="13">
        <f>HLOOKUP(REG_TRA_DEMANDS!R$3,'BY-Demands'!$J$5:$AK$14,MATCH($E27,'BY-Demands'!$I$5:$I$14,0),FALSE)*HLOOKUP(REG_TRA_DEMANDS!$F27,DEMANDS!$G$2:$CN$25,MATCH($E27,DEMANDS!$E$2:$E$25,0),FALSE)/HLOOKUP(2018,DEMANDS!$G$2:$CN$25,MATCH($E27,DEMANDS!$E$2:$E$25,0),FALSE)</f>
        <v>0.25093980742748312</v>
      </c>
      <c r="S27" s="13">
        <f>HLOOKUP(REG_TRA_DEMANDS!S$3,'BY-Demands'!$J$5:$AK$14,MATCH($E27,'BY-Demands'!$I$5:$I$14,0),FALSE)*HLOOKUP(REG_TRA_DEMANDS!$F27,DEMANDS!$G$2:$CN$25,MATCH($E27,DEMANDS!$E$2:$E$25,0),FALSE)/HLOOKUP(2018,DEMANDS!$G$2:$CN$25,MATCH($E27,DEMANDS!$E$2:$E$25,0),FALSE)</f>
        <v>0.24693794486790879</v>
      </c>
      <c r="T27" s="13">
        <f>HLOOKUP(REG_TRA_DEMANDS!T$3,'BY-Demands'!$J$5:$AK$14,MATCH($E27,'BY-Demands'!$I$5:$I$14,0),FALSE)*HLOOKUP(REG_TRA_DEMANDS!$F27,DEMANDS!$G$2:$CN$25,MATCH($E27,DEMANDS!$E$2:$E$25,0),FALSE)/HLOOKUP(2018,DEMANDS!$G$2:$CN$25,MATCH($E27,DEMANDS!$E$2:$E$25,0),FALSE)</f>
        <v>1.3212528003846484</v>
      </c>
      <c r="U27" s="13">
        <f>HLOOKUP(REG_TRA_DEMANDS!U$3,'BY-Demands'!$J$5:$AK$14,MATCH($E27,'BY-Demands'!$I$5:$I$14,0),FALSE)*HLOOKUP(REG_TRA_DEMANDS!$F27,DEMANDS!$G$2:$CN$25,MATCH($E27,DEMANDS!$E$2:$E$25,0),FALSE)/HLOOKUP(2018,DEMANDS!$G$2:$CN$25,MATCH($E27,DEMANDS!$E$2:$E$25,0),FALSE)</f>
        <v>0.35949491844502668</v>
      </c>
      <c r="V27" s="13">
        <f>HLOOKUP(REG_TRA_DEMANDS!V$3,'BY-Demands'!$J$5:$AK$14,MATCH($E27,'BY-Demands'!$I$5:$I$14,0),FALSE)*HLOOKUP(REG_TRA_DEMANDS!$F27,DEMANDS!$G$2:$CN$25,MATCH($E27,DEMANDS!$E$2:$E$25,0),FALSE)/HLOOKUP(2018,DEMANDS!$G$2:$CN$25,MATCH($E27,DEMANDS!$E$2:$E$25,0),FALSE)</f>
        <v>0.40505953286828184</v>
      </c>
      <c r="W27" s="13">
        <f>HLOOKUP(REG_TRA_DEMANDS!W$3,'BY-Demands'!$J$5:$AK$14,MATCH($E27,'BY-Demands'!$I$5:$I$14,0),FALSE)*HLOOKUP(REG_TRA_DEMANDS!$F27,DEMANDS!$G$2:$CN$25,MATCH($E27,DEMANDS!$E$2:$E$25,0),FALSE)/HLOOKUP(2018,DEMANDS!$G$2:$CN$25,MATCH($E27,DEMANDS!$E$2:$E$25,0),FALSE)</f>
        <v>0.33159977038226424</v>
      </c>
      <c r="X27" s="13">
        <f>HLOOKUP(REG_TRA_DEMANDS!X$3,'BY-Demands'!$J$5:$AK$14,MATCH($E27,'BY-Demands'!$I$5:$I$14,0),FALSE)*HLOOKUP(REG_TRA_DEMANDS!$F27,DEMANDS!$G$2:$CN$25,MATCH($E27,DEMANDS!$E$2:$E$25,0),FALSE)/HLOOKUP(2018,DEMANDS!$G$2:$CN$25,MATCH($E27,DEMANDS!$E$2:$E$25,0),FALSE)</f>
        <v>0.30801136414605851</v>
      </c>
      <c r="Y27" s="13">
        <f>HLOOKUP(REG_TRA_DEMANDS!Y$3,'BY-Demands'!$J$5:$AK$14,MATCH($E27,'BY-Demands'!$I$5:$I$14,0),FALSE)*HLOOKUP(REG_TRA_DEMANDS!$F27,DEMANDS!$G$2:$CN$25,MATCH($E27,DEMANDS!$E$2:$E$25,0),FALSE)/HLOOKUP(2018,DEMANDS!$G$2:$CN$25,MATCH($E27,DEMANDS!$E$2:$E$25,0),FALSE)</f>
        <v>0.49183270088812792</v>
      </c>
      <c r="Z27" s="13">
        <f>HLOOKUP(REG_TRA_DEMANDS!Z$3,'BY-Demands'!$J$5:$AK$14,MATCH($E27,'BY-Demands'!$I$5:$I$14,0),FALSE)*HLOOKUP(REG_TRA_DEMANDS!$F27,DEMANDS!$G$2:$CN$25,MATCH($E27,DEMANDS!$E$2:$E$25,0),FALSE)/HLOOKUP(2018,DEMANDS!$G$2:$CN$25,MATCH($E27,DEMANDS!$E$2:$E$25,0),FALSE)</f>
        <v>6.5592873257597661E-2</v>
      </c>
      <c r="AA27" s="13">
        <f>HLOOKUP(REG_TRA_DEMANDS!AA$3,'BY-Demands'!$J$5:$AK$14,MATCH($E27,'BY-Demands'!$I$5:$I$14,0),FALSE)*HLOOKUP(REG_TRA_DEMANDS!$F27,DEMANDS!$G$2:$CN$25,MATCH($E27,DEMANDS!$E$2:$E$25,0),FALSE)/HLOOKUP(2018,DEMANDS!$G$2:$CN$25,MATCH($E27,DEMANDS!$E$2:$E$25,0),FALSE)</f>
        <v>0.27701112042075737</v>
      </c>
      <c r="AB27" s="13">
        <f>HLOOKUP(REG_TRA_DEMANDS!AB$3,'BY-Demands'!$J$5:$AK$14,MATCH($E27,'BY-Demands'!$I$5:$I$14,0),FALSE)*HLOOKUP(REG_TRA_DEMANDS!$F27,DEMANDS!$G$2:$CN$25,MATCH($E27,DEMANDS!$E$2:$E$25,0),FALSE)/HLOOKUP(2018,DEMANDS!$G$2:$CN$25,MATCH($E27,DEMANDS!$E$2:$E$25,0),FALSE)</f>
        <v>0.12301439926730905</v>
      </c>
      <c r="AC27" s="13">
        <f>HLOOKUP(REG_TRA_DEMANDS!AC$3,'BY-Demands'!$J$5:$AK$14,MATCH($E27,'BY-Demands'!$I$5:$I$14,0),FALSE)*HLOOKUP(REG_TRA_DEMANDS!$F27,DEMANDS!$G$2:$CN$25,MATCH($E27,DEMANDS!$E$2:$E$25,0),FALSE)/HLOOKUP(2018,DEMANDS!$G$2:$CN$25,MATCH($E27,DEMANDS!$E$2:$E$25,0),FALSE)</f>
        <v>0.13414770156461955</v>
      </c>
      <c r="AD27" s="13">
        <f>HLOOKUP(REG_TRA_DEMANDS!AD$3,'BY-Demands'!$J$5:$AK$14,MATCH($E27,'BY-Demands'!$I$5:$I$14,0),FALSE)*HLOOKUP(REG_TRA_DEMANDS!$F27,DEMANDS!$G$2:$CN$25,MATCH($E27,DEMANDS!$E$2:$E$25,0),FALSE)/HLOOKUP(2018,DEMANDS!$G$2:$CN$25,MATCH($E27,DEMANDS!$E$2:$E$25,0),FALSE)</f>
        <v>0.15592943182095748</v>
      </c>
      <c r="AE27" s="13">
        <f>HLOOKUP(REG_TRA_DEMANDS!AE$3,'BY-Demands'!$J$5:$AK$14,MATCH($E27,'BY-Demands'!$I$5:$I$14,0),FALSE)*HLOOKUP(REG_TRA_DEMANDS!$F27,DEMANDS!$G$2:$CN$25,MATCH($E27,DEMANDS!$E$2:$E$25,0),FALSE)/HLOOKUP(2018,DEMANDS!$G$2:$CN$25,MATCH($E27,DEMANDS!$E$2:$E$25,0),FALSE)</f>
        <v>0.32586008861638621</v>
      </c>
      <c r="AF27" s="13">
        <f>HLOOKUP(REG_TRA_DEMANDS!AF$3,'BY-Demands'!$J$5:$AK$14,MATCH($E27,'BY-Demands'!$I$5:$I$14,0),FALSE)*HLOOKUP(REG_TRA_DEMANDS!$F27,DEMANDS!$G$2:$CN$25,MATCH($E27,DEMANDS!$E$2:$E$25,0),FALSE)/HLOOKUP(2018,DEMANDS!$G$2:$CN$25,MATCH($E27,DEMANDS!$E$2:$E$25,0),FALSE)</f>
        <v>0.12565485325773626</v>
      </c>
    </row>
    <row r="28" spans="4:32" x14ac:dyDescent="0.25">
      <c r="D28" t="s">
        <v>59</v>
      </c>
      <c r="E28" t="str">
        <f>DEMANDS!$E$21</f>
        <v>TTURS</v>
      </c>
      <c r="F28">
        <v>2019</v>
      </c>
      <c r="G28" s="13">
        <f>HLOOKUP(REG_TRA_DEMANDS!G$3,'BY-Demands'!$J$5:$AK$14,MATCH($E28,'BY-Demands'!$I$5:$I$14,0),FALSE)*HLOOKUP(REG_TRA_DEMANDS!$F28,DEMANDS!$G$2:$CN$25,MATCH($E28,DEMANDS!$E$2:$E$25,0),FALSE)/HLOOKUP(2018,DEMANDS!$G$2:$CN$25,MATCH($E28,DEMANDS!$E$2:$E$25,0),FALSE)</f>
        <v>0.12287179850237255</v>
      </c>
      <c r="H28" s="13">
        <f>HLOOKUP(REG_TRA_DEMANDS!H$3,'BY-Demands'!$J$5:$AK$14,MATCH($E28,'BY-Demands'!$I$5:$I$14,0),FALSE)*HLOOKUP(REG_TRA_DEMANDS!$F28,DEMANDS!$G$2:$CN$25,MATCH($E28,DEMANDS!$E$2:$E$25,0),FALSE)/HLOOKUP(2018,DEMANDS!$G$2:$CN$25,MATCH($E28,DEMANDS!$E$2:$E$25,0),FALSE)</f>
        <v>2.9078975542464454</v>
      </c>
      <c r="I28" s="13">
        <f>HLOOKUP(REG_TRA_DEMANDS!I$3,'BY-Demands'!$J$5:$AK$14,MATCH($E28,'BY-Demands'!$I$5:$I$14,0),FALSE)*HLOOKUP(REG_TRA_DEMANDS!$F28,DEMANDS!$G$2:$CN$25,MATCH($E28,DEMANDS!$E$2:$E$25,0),FALSE)/HLOOKUP(2018,DEMANDS!$G$2:$CN$25,MATCH($E28,DEMANDS!$E$2:$E$25,0),FALSE)</f>
        <v>0.48021265112716749</v>
      </c>
      <c r="J28" s="13">
        <f>HLOOKUP(REG_TRA_DEMANDS!J$3,'BY-Demands'!$J$5:$AK$14,MATCH($E28,'BY-Demands'!$I$5:$I$14,0),FALSE)*HLOOKUP(REG_TRA_DEMANDS!$F28,DEMANDS!$G$2:$CN$25,MATCH($E28,DEMANDS!$E$2:$E$25,0),FALSE)/HLOOKUP(2018,DEMANDS!$G$2:$CN$25,MATCH($E28,DEMANDS!$E$2:$E$25,0),FALSE)</f>
        <v>0.21416451747676932</v>
      </c>
      <c r="K28" s="13">
        <f>HLOOKUP(REG_TRA_DEMANDS!K$3,'BY-Demands'!$J$5:$AK$14,MATCH($E28,'BY-Demands'!$I$5:$I$14,0),FALSE)*HLOOKUP(REG_TRA_DEMANDS!$F28,DEMANDS!$G$2:$CN$25,MATCH($E28,DEMANDS!$E$2:$E$25,0),FALSE)/HLOOKUP(2018,DEMANDS!$G$2:$CN$25,MATCH($E28,DEMANDS!$E$2:$E$25,0),FALSE)</f>
        <v>0.18279478531854559</v>
      </c>
      <c r="L28" s="13">
        <f>HLOOKUP(REG_TRA_DEMANDS!L$3,'BY-Demands'!$J$5:$AK$14,MATCH($E28,'BY-Demands'!$I$5:$I$14,0),FALSE)*HLOOKUP(REG_TRA_DEMANDS!$F28,DEMANDS!$G$2:$CN$25,MATCH($E28,DEMANDS!$E$2:$E$25,0),FALSE)/HLOOKUP(2018,DEMANDS!$G$2:$CN$25,MATCH($E28,DEMANDS!$E$2:$E$25,0),FALSE)</f>
        <v>8.8212938596702567E-2</v>
      </c>
      <c r="M28" s="13">
        <f>HLOOKUP(REG_TRA_DEMANDS!M$3,'BY-Demands'!$J$5:$AK$14,MATCH($E28,'BY-Demands'!$I$5:$I$14,0),FALSE)*HLOOKUP(REG_TRA_DEMANDS!$F28,DEMANDS!$G$2:$CN$25,MATCH($E28,DEMANDS!$E$2:$E$25,0),FALSE)/HLOOKUP(2018,DEMANDS!$G$2:$CN$25,MATCH($E28,DEMANDS!$E$2:$E$25,0),FALSE)</f>
        <v>0.27816006601172932</v>
      </c>
      <c r="N28" s="13">
        <f>HLOOKUP(REG_TRA_DEMANDS!N$3,'BY-Demands'!$J$5:$AK$14,MATCH($E28,'BY-Demands'!$I$5:$I$14,0),FALSE)*HLOOKUP(REG_TRA_DEMANDS!$F28,DEMANDS!$G$2:$CN$25,MATCH($E28,DEMANDS!$E$2:$E$25,0),FALSE)/HLOOKUP(2018,DEMANDS!$G$2:$CN$25,MATCH($E28,DEMANDS!$E$2:$E$25,0),FALSE)</f>
        <v>0.42094792150454519</v>
      </c>
      <c r="O28" s="13">
        <f>HLOOKUP(REG_TRA_DEMANDS!O$3,'BY-Demands'!$J$5:$AK$14,MATCH($E28,'BY-Demands'!$I$5:$I$14,0),FALSE)*HLOOKUP(REG_TRA_DEMANDS!$F28,DEMANDS!$G$2:$CN$25,MATCH($E28,DEMANDS!$E$2:$E$25,0),FALSE)/HLOOKUP(2018,DEMANDS!$G$2:$CN$25,MATCH($E28,DEMANDS!$E$2:$E$25,0),FALSE)</f>
        <v>0.16825701333245757</v>
      </c>
      <c r="P28" s="13">
        <f>HLOOKUP(REG_TRA_DEMANDS!P$3,'BY-Demands'!$J$5:$AK$14,MATCH($E28,'BY-Demands'!$I$5:$I$14,0),FALSE)*HLOOKUP(REG_TRA_DEMANDS!$F28,DEMANDS!$G$2:$CN$25,MATCH($E28,DEMANDS!$E$2:$E$25,0),FALSE)/HLOOKUP(2018,DEMANDS!$G$2:$CN$25,MATCH($E28,DEMANDS!$E$2:$E$25,0),FALSE)</f>
        <v>0.19158521662782996</v>
      </c>
      <c r="Q28" s="13">
        <f>HLOOKUP(REG_TRA_DEMANDS!Q$3,'BY-Demands'!$J$5:$AK$14,MATCH($E28,'BY-Demands'!$I$5:$I$14,0),FALSE)*HLOOKUP(REG_TRA_DEMANDS!$F28,DEMANDS!$G$2:$CN$25,MATCH($E28,DEMANDS!$E$2:$E$25,0),FALSE)/HLOOKUP(2018,DEMANDS!$G$2:$CN$25,MATCH($E28,DEMANDS!$E$2:$E$25,0),FALSE)</f>
        <v>0.32313306076323023</v>
      </c>
      <c r="R28" s="13">
        <f>HLOOKUP(REG_TRA_DEMANDS!R$3,'BY-Demands'!$J$5:$AK$14,MATCH($E28,'BY-Demands'!$I$5:$I$14,0),FALSE)*HLOOKUP(REG_TRA_DEMANDS!$F28,DEMANDS!$G$2:$CN$25,MATCH($E28,DEMANDS!$E$2:$E$25,0),FALSE)/HLOOKUP(2018,DEMANDS!$G$2:$CN$25,MATCH($E28,DEMANDS!$E$2:$E$25,0),FALSE)</f>
        <v>0.30738452718507042</v>
      </c>
      <c r="S28" s="13">
        <f>HLOOKUP(REG_TRA_DEMANDS!S$3,'BY-Demands'!$J$5:$AK$14,MATCH($E28,'BY-Demands'!$I$5:$I$14,0),FALSE)*HLOOKUP(REG_TRA_DEMANDS!$F28,DEMANDS!$G$2:$CN$25,MATCH($E28,DEMANDS!$E$2:$E$25,0),FALSE)/HLOOKUP(2018,DEMANDS!$G$2:$CN$25,MATCH($E28,DEMANDS!$E$2:$E$25,0),FALSE)</f>
        <v>0.25643326218394574</v>
      </c>
      <c r="T28" s="13">
        <f>HLOOKUP(REG_TRA_DEMANDS!T$3,'BY-Demands'!$J$5:$AK$14,MATCH($E28,'BY-Demands'!$I$5:$I$14,0),FALSE)*HLOOKUP(REG_TRA_DEMANDS!$F28,DEMANDS!$G$2:$CN$25,MATCH($E28,DEMANDS!$E$2:$E$25,0),FALSE)/HLOOKUP(2018,DEMANDS!$G$2:$CN$25,MATCH($E28,DEMANDS!$E$2:$E$25,0),FALSE)</f>
        <v>1.17162874147028</v>
      </c>
      <c r="U28" s="13">
        <f>HLOOKUP(REG_TRA_DEMANDS!U$3,'BY-Demands'!$J$5:$AK$14,MATCH($E28,'BY-Demands'!$I$5:$I$14,0),FALSE)*HLOOKUP(REG_TRA_DEMANDS!$F28,DEMANDS!$G$2:$CN$25,MATCH($E28,DEMANDS!$E$2:$E$25,0),FALSE)/HLOOKUP(2018,DEMANDS!$G$2:$CN$25,MATCH($E28,DEMANDS!$E$2:$E$25,0),FALSE)</f>
        <v>0.31878424684518286</v>
      </c>
      <c r="V28" s="13">
        <f>HLOOKUP(REG_TRA_DEMANDS!V$3,'BY-Demands'!$J$5:$AK$14,MATCH($E28,'BY-Demands'!$I$5:$I$14,0),FALSE)*HLOOKUP(REG_TRA_DEMANDS!$F28,DEMANDS!$G$2:$CN$25,MATCH($E28,DEMANDS!$E$2:$E$25,0),FALSE)/HLOOKUP(2018,DEMANDS!$G$2:$CN$25,MATCH($E28,DEMANDS!$E$2:$E$25,0),FALSE)</f>
        <v>0.42063497956007007</v>
      </c>
      <c r="W28" s="13">
        <f>HLOOKUP(REG_TRA_DEMANDS!W$3,'BY-Demands'!$J$5:$AK$14,MATCH($E28,'BY-Demands'!$I$5:$I$14,0),FALSE)*HLOOKUP(REG_TRA_DEMANDS!$F28,DEMANDS!$G$2:$CN$25,MATCH($E28,DEMANDS!$E$2:$E$25,0),FALSE)/HLOOKUP(2018,DEMANDS!$G$2:$CN$25,MATCH($E28,DEMANDS!$E$2:$E$25,0),FALSE)</f>
        <v>0.34435052459862753</v>
      </c>
      <c r="X28" s="13">
        <f>HLOOKUP(REG_TRA_DEMANDS!X$3,'BY-Demands'!$J$5:$AK$14,MATCH($E28,'BY-Demands'!$I$5:$I$14,0),FALSE)*HLOOKUP(REG_TRA_DEMANDS!$F28,DEMANDS!$G$2:$CN$25,MATCH($E28,DEMANDS!$E$2:$E$25,0),FALSE)/HLOOKUP(2018,DEMANDS!$G$2:$CN$25,MATCH($E28,DEMANDS!$E$2:$E$25,0),FALSE)</f>
        <v>0.25073340235388952</v>
      </c>
      <c r="Y28" s="13">
        <f>HLOOKUP(REG_TRA_DEMANDS!Y$3,'BY-Demands'!$J$5:$AK$14,MATCH($E28,'BY-Demands'!$I$5:$I$14,0),FALSE)*HLOOKUP(REG_TRA_DEMANDS!$F28,DEMANDS!$G$2:$CN$25,MATCH($E28,DEMANDS!$E$2:$E$25,0),FALSE)/HLOOKUP(2018,DEMANDS!$G$2:$CN$25,MATCH($E28,DEMANDS!$E$2:$E$25,0),FALSE)</f>
        <v>0.55694601591240911</v>
      </c>
      <c r="Z28" s="13">
        <f>HLOOKUP(REG_TRA_DEMANDS!Z$3,'BY-Demands'!$J$5:$AK$14,MATCH($E28,'BY-Demands'!$I$5:$I$14,0),FALSE)*HLOOKUP(REG_TRA_DEMANDS!$F28,DEMANDS!$G$2:$CN$25,MATCH($E28,DEMANDS!$E$2:$E$25,0),FALSE)/HLOOKUP(2018,DEMANDS!$G$2:$CN$25,MATCH($E28,DEMANDS!$E$2:$E$25,0),FALSE)</f>
        <v>6.9158011508642273E-2</v>
      </c>
      <c r="AA28" s="13">
        <f>HLOOKUP(REG_TRA_DEMANDS!AA$3,'BY-Demands'!$J$5:$AK$14,MATCH($E28,'BY-Demands'!$I$5:$I$14,0),FALSE)*HLOOKUP(REG_TRA_DEMANDS!$F28,DEMANDS!$G$2:$CN$25,MATCH($E28,DEMANDS!$E$2:$E$25,0),FALSE)/HLOOKUP(2018,DEMANDS!$G$2:$CN$25,MATCH($E28,DEMANDS!$E$2:$E$25,0),FALSE)</f>
        <v>0.28166285756954085</v>
      </c>
      <c r="AB28" s="13">
        <f>HLOOKUP(REG_TRA_DEMANDS!AB$3,'BY-Demands'!$J$5:$AK$14,MATCH($E28,'BY-Demands'!$I$5:$I$14,0),FALSE)*HLOOKUP(REG_TRA_DEMANDS!$F28,DEMANDS!$G$2:$CN$25,MATCH($E28,DEMANDS!$E$2:$E$25,0),FALSE)/HLOOKUP(2018,DEMANDS!$G$2:$CN$25,MATCH($E28,DEMANDS!$E$2:$E$25,0),FALSE)</f>
        <v>0.13930017147715087</v>
      </c>
      <c r="AC28" s="13">
        <f>HLOOKUP(REG_TRA_DEMANDS!AC$3,'BY-Demands'!$J$5:$AK$14,MATCH($E28,'BY-Demands'!$I$5:$I$14,0),FALSE)*HLOOKUP(REG_TRA_DEMANDS!$F28,DEMANDS!$G$2:$CN$25,MATCH($E28,DEMANDS!$E$2:$E$25,0),FALSE)/HLOOKUP(2018,DEMANDS!$G$2:$CN$25,MATCH($E28,DEMANDS!$E$2:$E$25,0),FALSE)</f>
        <v>0.14143896780111362</v>
      </c>
      <c r="AD28" s="13">
        <f>HLOOKUP(REG_TRA_DEMANDS!AD$3,'BY-Demands'!$J$5:$AK$14,MATCH($E28,'BY-Demands'!$I$5:$I$14,0),FALSE)*HLOOKUP(REG_TRA_DEMANDS!$F28,DEMANDS!$G$2:$CN$25,MATCH($E28,DEMANDS!$E$2:$E$25,0),FALSE)/HLOOKUP(2018,DEMANDS!$G$2:$CN$25,MATCH($E28,DEMANDS!$E$2:$E$25,0),FALSE)</f>
        <v>0.1644045900849567</v>
      </c>
      <c r="AE28" s="13">
        <f>HLOOKUP(REG_TRA_DEMANDS!AE$3,'BY-Demands'!$J$5:$AK$14,MATCH($E28,'BY-Demands'!$I$5:$I$14,0),FALSE)*HLOOKUP(REG_TRA_DEMANDS!$F28,DEMANDS!$G$2:$CN$25,MATCH($E28,DEMANDS!$E$2:$E$25,0),FALSE)/HLOOKUP(2018,DEMANDS!$G$2:$CN$25,MATCH($E28,DEMANDS!$E$2:$E$25,0),FALSE)</f>
        <v>0.34357140706790018</v>
      </c>
      <c r="AF28" s="13">
        <f>HLOOKUP(REG_TRA_DEMANDS!AF$3,'BY-Demands'!$J$5:$AK$14,MATCH($E28,'BY-Demands'!$I$5:$I$14,0),FALSE)*HLOOKUP(REG_TRA_DEMANDS!$F28,DEMANDS!$G$2:$CN$25,MATCH($E28,DEMANDS!$E$2:$E$25,0),FALSE)/HLOOKUP(2018,DEMANDS!$G$2:$CN$25,MATCH($E28,DEMANDS!$E$2:$E$25,0),FALSE)</f>
        <v>0.13248451174851819</v>
      </c>
    </row>
    <row r="29" spans="4:32" x14ac:dyDescent="0.25">
      <c r="D29" t="s">
        <v>59</v>
      </c>
      <c r="E29" t="str">
        <f>DEMANDS!$E$21</f>
        <v>TTURS</v>
      </c>
      <c r="F29">
        <v>2020</v>
      </c>
      <c r="G29" s="13">
        <f>HLOOKUP(REG_TRA_DEMANDS!G$3,'BY-Demands'!$J$5:$AK$14,MATCH($E29,'BY-Demands'!$I$5:$I$14,0),FALSE)*HLOOKUP(REG_TRA_DEMANDS!$F29,DEMANDS!$G$2:$CN$25,MATCH($E29,DEMANDS!$E$2:$E$25,0),FALSE)/HLOOKUP(2018,DEMANDS!$G$2:$CN$25,MATCH($E29,DEMANDS!$E$2:$E$25,0),FALSE)</f>
        <v>4.0298189842888223E-2</v>
      </c>
      <c r="H29" s="13">
        <f>HLOOKUP(REG_TRA_DEMANDS!H$3,'BY-Demands'!$J$5:$AK$14,MATCH($E29,'BY-Demands'!$I$5:$I$14,0),FALSE)*HLOOKUP(REG_TRA_DEMANDS!$F29,DEMANDS!$G$2:$CN$25,MATCH($E29,DEMANDS!$E$2:$E$25,0),FALSE)/HLOOKUP(2018,DEMANDS!$G$2:$CN$25,MATCH($E29,DEMANDS!$E$2:$E$25,0),FALSE)</f>
        <v>0.953701411658192</v>
      </c>
      <c r="I29" s="13">
        <f>HLOOKUP(REG_TRA_DEMANDS!I$3,'BY-Demands'!$J$5:$AK$14,MATCH($E29,'BY-Demands'!$I$5:$I$14,0),FALSE)*HLOOKUP(REG_TRA_DEMANDS!$F29,DEMANDS!$G$2:$CN$25,MATCH($E29,DEMANDS!$E$2:$E$25,0),FALSE)/HLOOKUP(2018,DEMANDS!$G$2:$CN$25,MATCH($E29,DEMANDS!$E$2:$E$25,0),FALSE)</f>
        <v>0.1574950543244924</v>
      </c>
      <c r="J29" s="13">
        <f>HLOOKUP(REG_TRA_DEMANDS!J$3,'BY-Demands'!$J$5:$AK$14,MATCH($E29,'BY-Demands'!$I$5:$I$14,0),FALSE)*HLOOKUP(REG_TRA_DEMANDS!$F29,DEMANDS!$G$2:$CN$25,MATCH($E29,DEMANDS!$E$2:$E$25,0),FALSE)/HLOOKUP(2018,DEMANDS!$G$2:$CN$25,MATCH($E29,DEMANDS!$E$2:$E$25,0),FALSE)</f>
        <v>7.0239407968971462E-2</v>
      </c>
      <c r="K29" s="13">
        <f>HLOOKUP(REG_TRA_DEMANDS!K$3,'BY-Demands'!$J$5:$AK$14,MATCH($E29,'BY-Demands'!$I$5:$I$14,0),FALSE)*HLOOKUP(REG_TRA_DEMANDS!$F29,DEMANDS!$G$2:$CN$25,MATCH($E29,DEMANDS!$E$2:$E$25,0),FALSE)/HLOOKUP(2018,DEMANDS!$G$2:$CN$25,MATCH($E29,DEMANDS!$E$2:$E$25,0),FALSE)</f>
        <v>5.9951095783093877E-2</v>
      </c>
      <c r="L29" s="13">
        <f>HLOOKUP(REG_TRA_DEMANDS!L$3,'BY-Demands'!$J$5:$AK$14,MATCH($E29,'BY-Demands'!$I$5:$I$14,0),FALSE)*HLOOKUP(REG_TRA_DEMANDS!$F29,DEMANDS!$G$2:$CN$25,MATCH($E29,DEMANDS!$E$2:$E$25,0),FALSE)/HLOOKUP(2018,DEMANDS!$G$2:$CN$25,MATCH($E29,DEMANDS!$E$2:$E$25,0),FALSE)</f>
        <v>2.8931144408212772E-2</v>
      </c>
      <c r="M29" s="13">
        <f>HLOOKUP(REG_TRA_DEMANDS!M$3,'BY-Demands'!$J$5:$AK$14,MATCH($E29,'BY-Demands'!$I$5:$I$14,0),FALSE)*HLOOKUP(REG_TRA_DEMANDS!$F29,DEMANDS!$G$2:$CN$25,MATCH($E29,DEMANDS!$E$2:$E$25,0),FALSE)/HLOOKUP(2018,DEMANDS!$G$2:$CN$25,MATCH($E29,DEMANDS!$E$2:$E$25,0),FALSE)</f>
        <v>9.1227989526291062E-2</v>
      </c>
      <c r="N29" s="13">
        <f>HLOOKUP(REG_TRA_DEMANDS!N$3,'BY-Demands'!$J$5:$AK$14,MATCH($E29,'BY-Demands'!$I$5:$I$14,0),FALSE)*HLOOKUP(REG_TRA_DEMANDS!$F29,DEMANDS!$G$2:$CN$25,MATCH($E29,DEMANDS!$E$2:$E$25,0),FALSE)/HLOOKUP(2018,DEMANDS!$G$2:$CN$25,MATCH($E29,DEMANDS!$E$2:$E$25,0),FALSE)</f>
        <v>0.1380580366000895</v>
      </c>
      <c r="O29" s="13">
        <f>HLOOKUP(REG_TRA_DEMANDS!O$3,'BY-Demands'!$J$5:$AK$14,MATCH($E29,'BY-Demands'!$I$5:$I$14,0),FALSE)*HLOOKUP(REG_TRA_DEMANDS!$F29,DEMANDS!$G$2:$CN$25,MATCH($E29,DEMANDS!$E$2:$E$25,0),FALSE)/HLOOKUP(2018,DEMANDS!$G$2:$CN$25,MATCH($E29,DEMANDS!$E$2:$E$25,0),FALSE)</f>
        <v>5.5183151449824552E-2</v>
      </c>
      <c r="P29" s="13">
        <f>HLOOKUP(REG_TRA_DEMANDS!P$3,'BY-Demands'!$J$5:$AK$14,MATCH($E29,'BY-Demands'!$I$5:$I$14,0),FALSE)*HLOOKUP(REG_TRA_DEMANDS!$F29,DEMANDS!$G$2:$CN$25,MATCH($E29,DEMANDS!$E$2:$E$25,0),FALSE)/HLOOKUP(2018,DEMANDS!$G$2:$CN$25,MATCH($E29,DEMANDS!$E$2:$E$25,0),FALSE)</f>
        <v>6.2834088251830053E-2</v>
      </c>
      <c r="Q29" s="13">
        <f>HLOOKUP(REG_TRA_DEMANDS!Q$3,'BY-Demands'!$J$5:$AK$14,MATCH($E29,'BY-Demands'!$I$5:$I$14,0),FALSE)*HLOOKUP(REG_TRA_DEMANDS!$F29,DEMANDS!$G$2:$CN$25,MATCH($E29,DEMANDS!$E$2:$E$25,0),FALSE)/HLOOKUP(2018,DEMANDS!$G$2:$CN$25,MATCH($E29,DEMANDS!$E$2:$E$25,0),FALSE)</f>
        <v>0.10597775556201978</v>
      </c>
      <c r="R29" s="13">
        <f>HLOOKUP(REG_TRA_DEMANDS!R$3,'BY-Demands'!$J$5:$AK$14,MATCH($E29,'BY-Demands'!$I$5:$I$14,0),FALSE)*HLOOKUP(REG_TRA_DEMANDS!$F29,DEMANDS!$G$2:$CN$25,MATCH($E29,DEMANDS!$E$2:$E$25,0),FALSE)/HLOOKUP(2018,DEMANDS!$G$2:$CN$25,MATCH($E29,DEMANDS!$E$2:$E$25,0),FALSE)</f>
        <v>0.10081271847771658</v>
      </c>
      <c r="S29" s="13">
        <f>HLOOKUP(REG_TRA_DEMANDS!S$3,'BY-Demands'!$J$5:$AK$14,MATCH($E29,'BY-Demands'!$I$5:$I$14,0),FALSE)*HLOOKUP(REG_TRA_DEMANDS!$F29,DEMANDS!$G$2:$CN$25,MATCH($E29,DEMANDS!$E$2:$E$25,0),FALSE)/HLOOKUP(2018,DEMANDS!$G$2:$CN$25,MATCH($E29,DEMANDS!$E$2:$E$25,0),FALSE)</f>
        <v>8.4102262744369605E-2</v>
      </c>
      <c r="T29" s="13">
        <f>HLOOKUP(REG_TRA_DEMANDS!T$3,'BY-Demands'!$J$5:$AK$14,MATCH($E29,'BY-Demands'!$I$5:$I$14,0),FALSE)*HLOOKUP(REG_TRA_DEMANDS!$F29,DEMANDS!$G$2:$CN$25,MATCH($E29,DEMANDS!$E$2:$E$25,0),FALSE)/HLOOKUP(2018,DEMANDS!$G$2:$CN$25,MATCH($E29,DEMANDS!$E$2:$E$25,0),FALSE)</f>
        <v>0.38425837356195192</v>
      </c>
      <c r="U29" s="13">
        <f>HLOOKUP(REG_TRA_DEMANDS!U$3,'BY-Demands'!$J$5:$AK$14,MATCH($E29,'BY-Demands'!$I$5:$I$14,0),FALSE)*HLOOKUP(REG_TRA_DEMANDS!$F29,DEMANDS!$G$2:$CN$25,MATCH($E29,DEMANDS!$E$2:$E$25,0),FALSE)/HLOOKUP(2018,DEMANDS!$G$2:$CN$25,MATCH($E29,DEMANDS!$E$2:$E$25,0),FALSE)</f>
        <v>0.10455147767729034</v>
      </c>
      <c r="V29" s="13">
        <f>HLOOKUP(REG_TRA_DEMANDS!V$3,'BY-Demands'!$J$5:$AK$14,MATCH($E29,'BY-Demands'!$I$5:$I$14,0),FALSE)*HLOOKUP(REG_TRA_DEMANDS!$F29,DEMANDS!$G$2:$CN$25,MATCH($E29,DEMANDS!$E$2:$E$25,0),FALSE)/HLOOKUP(2018,DEMANDS!$G$2:$CN$25,MATCH($E29,DEMANDS!$E$2:$E$25,0),FALSE)</f>
        <v>0.13795540121880615</v>
      </c>
      <c r="W29" s="13">
        <f>HLOOKUP(REG_TRA_DEMANDS!W$3,'BY-Demands'!$J$5:$AK$14,MATCH($E29,'BY-Demands'!$I$5:$I$14,0),FALSE)*HLOOKUP(REG_TRA_DEMANDS!$F29,DEMANDS!$G$2:$CN$25,MATCH($E29,DEMANDS!$E$2:$E$25,0),FALSE)/HLOOKUP(2018,DEMANDS!$G$2:$CN$25,MATCH($E29,DEMANDS!$E$2:$E$25,0),FALSE)</f>
        <v>0.11293643441302517</v>
      </c>
      <c r="X29" s="13">
        <f>HLOOKUP(REG_TRA_DEMANDS!X$3,'BY-Demands'!$J$5:$AK$14,MATCH($E29,'BY-Demands'!$I$5:$I$14,0),FALSE)*HLOOKUP(REG_TRA_DEMANDS!$F29,DEMANDS!$G$2:$CN$25,MATCH($E29,DEMANDS!$E$2:$E$25,0),FALSE)/HLOOKUP(2018,DEMANDS!$G$2:$CN$25,MATCH($E29,DEMANDS!$E$2:$E$25,0),FALSE)</f>
        <v>8.2232883144582727E-2</v>
      </c>
      <c r="Y29" s="13">
        <f>HLOOKUP(REG_TRA_DEMANDS!Y$3,'BY-Demands'!$J$5:$AK$14,MATCH($E29,'BY-Demands'!$I$5:$I$14,0),FALSE)*HLOOKUP(REG_TRA_DEMANDS!$F29,DEMANDS!$G$2:$CN$25,MATCH($E29,DEMANDS!$E$2:$E$25,0),FALSE)/HLOOKUP(2018,DEMANDS!$G$2:$CN$25,MATCH($E29,DEMANDS!$E$2:$E$25,0),FALSE)</f>
        <v>0.18266124981514886</v>
      </c>
      <c r="Z29" s="13">
        <f>HLOOKUP(REG_TRA_DEMANDS!Z$3,'BY-Demands'!$J$5:$AK$14,MATCH($E29,'BY-Demands'!$I$5:$I$14,0),FALSE)*HLOOKUP(REG_TRA_DEMANDS!$F29,DEMANDS!$G$2:$CN$25,MATCH($E29,DEMANDS!$E$2:$E$25,0),FALSE)/HLOOKUP(2018,DEMANDS!$G$2:$CN$25,MATCH($E29,DEMANDS!$E$2:$E$25,0),FALSE)</f>
        <v>2.2681711433385598E-2</v>
      </c>
      <c r="AA29" s="13">
        <f>HLOOKUP(REG_TRA_DEMANDS!AA$3,'BY-Demands'!$J$5:$AK$14,MATCH($E29,'BY-Demands'!$I$5:$I$14,0),FALSE)*HLOOKUP(REG_TRA_DEMANDS!$F29,DEMANDS!$G$2:$CN$25,MATCH($E29,DEMANDS!$E$2:$E$25,0),FALSE)/HLOOKUP(2018,DEMANDS!$G$2:$CN$25,MATCH($E29,DEMANDS!$E$2:$E$25,0),FALSE)</f>
        <v>9.237679796644771E-2</v>
      </c>
      <c r="AB29" s="13">
        <f>HLOOKUP(REG_TRA_DEMANDS!AB$3,'BY-Demands'!$J$5:$AK$14,MATCH($E29,'BY-Demands'!$I$5:$I$14,0),FALSE)*HLOOKUP(REG_TRA_DEMANDS!$F29,DEMANDS!$G$2:$CN$25,MATCH($E29,DEMANDS!$E$2:$E$25,0),FALSE)/HLOOKUP(2018,DEMANDS!$G$2:$CN$25,MATCH($E29,DEMANDS!$E$2:$E$25,0),FALSE)</f>
        <v>4.5686193445151825E-2</v>
      </c>
      <c r="AC29" s="13">
        <f>HLOOKUP(REG_TRA_DEMANDS!AC$3,'BY-Demands'!$J$5:$AK$14,MATCH($E29,'BY-Demands'!$I$5:$I$14,0),FALSE)*HLOOKUP(REG_TRA_DEMANDS!$F29,DEMANDS!$G$2:$CN$25,MATCH($E29,DEMANDS!$E$2:$E$25,0),FALSE)/HLOOKUP(2018,DEMANDS!$G$2:$CN$25,MATCH($E29,DEMANDS!$E$2:$E$25,0),FALSE)</f>
        <v>4.6387653188956733E-2</v>
      </c>
      <c r="AD29" s="13">
        <f>HLOOKUP(REG_TRA_DEMANDS!AD$3,'BY-Demands'!$J$5:$AK$14,MATCH($E29,'BY-Demands'!$I$5:$I$14,0),FALSE)*HLOOKUP(REG_TRA_DEMANDS!$F29,DEMANDS!$G$2:$CN$25,MATCH($E29,DEMANDS!$E$2:$E$25,0),FALSE)/HLOOKUP(2018,DEMANDS!$G$2:$CN$25,MATCH($E29,DEMANDS!$E$2:$E$25,0),FALSE)</f>
        <v>5.3919674514716867E-2</v>
      </c>
      <c r="AE29" s="13">
        <f>HLOOKUP(REG_TRA_DEMANDS!AE$3,'BY-Demands'!$J$5:$AK$14,MATCH($E29,'BY-Demands'!$I$5:$I$14,0),FALSE)*HLOOKUP(REG_TRA_DEMANDS!$F29,DEMANDS!$G$2:$CN$25,MATCH($E29,DEMANDS!$E$2:$E$25,0),FALSE)/HLOOKUP(2018,DEMANDS!$G$2:$CN$25,MATCH($E29,DEMANDS!$E$2:$E$25,0),FALSE)</f>
        <v>0.11268090770514057</v>
      </c>
      <c r="AF29" s="13">
        <f>HLOOKUP(REG_TRA_DEMANDS!AF$3,'BY-Demands'!$J$5:$AK$14,MATCH($E29,'BY-Demands'!$I$5:$I$14,0),FALSE)*HLOOKUP(REG_TRA_DEMANDS!$F29,DEMANDS!$G$2:$CN$25,MATCH($E29,DEMANDS!$E$2:$E$25,0),FALSE)/HLOOKUP(2018,DEMANDS!$G$2:$CN$25,MATCH($E29,DEMANDS!$E$2:$E$25,0),FALSE)</f>
        <v>4.3450865623823776E-2</v>
      </c>
    </row>
    <row r="30" spans="4:32" x14ac:dyDescent="0.25">
      <c r="D30" t="s">
        <v>59</v>
      </c>
      <c r="E30" t="str">
        <f>DEMANDS!$E$21</f>
        <v>TTURS</v>
      </c>
      <c r="F30">
        <v>2021</v>
      </c>
      <c r="G30" s="13">
        <f>HLOOKUP(REG_TRA_DEMANDS!G$3,'BY-Demands'!$J$5:$AK$14,MATCH($E30,'BY-Demands'!$I$5:$I$14,0),FALSE)*HLOOKUP(REG_TRA_DEMANDS!$F30,DEMANDS!$G$2:$CN$25,MATCH($E30,DEMANDS!$E$2:$E$25,0),FALSE)/HLOOKUP(2018,DEMANDS!$G$2:$CN$25,MATCH($E30,DEMANDS!$E$2:$E$25,0),FALSE)</f>
        <v>0.10300786940522516</v>
      </c>
      <c r="H30" s="13">
        <f>HLOOKUP(REG_TRA_DEMANDS!H$3,'BY-Demands'!$J$5:$AK$14,MATCH($E30,'BY-Demands'!$I$5:$I$14,0),FALSE)*HLOOKUP(REG_TRA_DEMANDS!$F30,DEMANDS!$G$2:$CN$25,MATCH($E30,DEMANDS!$E$2:$E$25,0),FALSE)/HLOOKUP(2018,DEMANDS!$G$2:$CN$25,MATCH($E30,DEMANDS!$E$2:$E$25,0),FALSE)</f>
        <v>2.4377956143110233</v>
      </c>
      <c r="I30" s="13">
        <f>HLOOKUP(REG_TRA_DEMANDS!I$3,'BY-Demands'!$J$5:$AK$14,MATCH($E30,'BY-Demands'!$I$5:$I$14,0),FALSE)*HLOOKUP(REG_TRA_DEMANDS!$F30,DEMANDS!$G$2:$CN$25,MATCH($E30,DEMANDS!$E$2:$E$25,0),FALSE)/HLOOKUP(2018,DEMANDS!$G$2:$CN$25,MATCH($E30,DEMANDS!$E$2:$E$25,0),FALSE)</f>
        <v>0.40257962084838445</v>
      </c>
      <c r="J30" s="13">
        <f>HLOOKUP(REG_TRA_DEMANDS!J$3,'BY-Demands'!$J$5:$AK$14,MATCH($E30,'BY-Demands'!$I$5:$I$14,0),FALSE)*HLOOKUP(REG_TRA_DEMANDS!$F30,DEMANDS!$G$2:$CN$25,MATCH($E30,DEMANDS!$E$2:$E$25,0),FALSE)/HLOOKUP(2018,DEMANDS!$G$2:$CN$25,MATCH($E30,DEMANDS!$E$2:$E$25,0),FALSE)</f>
        <v>0.1795418551398037</v>
      </c>
      <c r="K30" s="13">
        <f>HLOOKUP(REG_TRA_DEMANDS!K$3,'BY-Demands'!$J$5:$AK$14,MATCH($E30,'BY-Demands'!$I$5:$I$14,0),FALSE)*HLOOKUP(REG_TRA_DEMANDS!$F30,DEMANDS!$G$2:$CN$25,MATCH($E30,DEMANDS!$E$2:$E$25,0),FALSE)/HLOOKUP(2018,DEMANDS!$G$2:$CN$25,MATCH($E30,DEMANDS!$E$2:$E$25,0),FALSE)</f>
        <v>0.15324347493526222</v>
      </c>
      <c r="L30" s="13">
        <f>HLOOKUP(REG_TRA_DEMANDS!L$3,'BY-Demands'!$J$5:$AK$14,MATCH($E30,'BY-Demands'!$I$5:$I$14,0),FALSE)*HLOOKUP(REG_TRA_DEMANDS!$F30,DEMANDS!$G$2:$CN$25,MATCH($E30,DEMANDS!$E$2:$E$25,0),FALSE)/HLOOKUP(2018,DEMANDS!$G$2:$CN$25,MATCH($E30,DEMANDS!$E$2:$E$25,0),FALSE)</f>
        <v>7.3952094537338697E-2</v>
      </c>
      <c r="M30" s="13">
        <f>HLOOKUP(REG_TRA_DEMANDS!M$3,'BY-Demands'!$J$5:$AK$14,MATCH($E30,'BY-Demands'!$I$5:$I$14,0),FALSE)*HLOOKUP(REG_TRA_DEMANDS!$F30,DEMANDS!$G$2:$CN$25,MATCH($E30,DEMANDS!$E$2:$E$25,0),FALSE)/HLOOKUP(2018,DEMANDS!$G$2:$CN$25,MATCH($E30,DEMANDS!$E$2:$E$25,0),FALSE)</f>
        <v>0.23319163634551807</v>
      </c>
      <c r="N30" s="13">
        <f>HLOOKUP(REG_TRA_DEMANDS!N$3,'BY-Demands'!$J$5:$AK$14,MATCH($E30,'BY-Demands'!$I$5:$I$14,0),FALSE)*HLOOKUP(REG_TRA_DEMANDS!$F30,DEMANDS!$G$2:$CN$25,MATCH($E30,DEMANDS!$E$2:$E$25,0),FALSE)/HLOOKUP(2018,DEMANDS!$G$2:$CN$25,MATCH($E30,DEMANDS!$E$2:$E$25,0),FALSE)</f>
        <v>0.35289585611383317</v>
      </c>
      <c r="O30" s="13">
        <f>HLOOKUP(REG_TRA_DEMANDS!O$3,'BY-Demands'!$J$5:$AK$14,MATCH($E30,'BY-Demands'!$I$5:$I$14,0),FALSE)*HLOOKUP(REG_TRA_DEMANDS!$F30,DEMANDS!$G$2:$CN$25,MATCH($E30,DEMANDS!$E$2:$E$25,0),FALSE)/HLOOKUP(2018,DEMANDS!$G$2:$CN$25,MATCH($E30,DEMANDS!$E$2:$E$25,0),FALSE)</f>
        <v>0.14105593526840385</v>
      </c>
      <c r="P30" s="13">
        <f>HLOOKUP(REG_TRA_DEMANDS!P$3,'BY-Demands'!$J$5:$AK$14,MATCH($E30,'BY-Demands'!$I$5:$I$14,0),FALSE)*HLOOKUP(REG_TRA_DEMANDS!$F30,DEMANDS!$G$2:$CN$25,MATCH($E30,DEMANDS!$E$2:$E$25,0),FALSE)/HLOOKUP(2018,DEMANDS!$G$2:$CN$25,MATCH($E30,DEMANDS!$E$2:$E$25,0),FALSE)</f>
        <v>0.16061281119760137</v>
      </c>
      <c r="Q30" s="13">
        <f>HLOOKUP(REG_TRA_DEMANDS!Q$3,'BY-Demands'!$J$5:$AK$14,MATCH($E30,'BY-Demands'!$I$5:$I$14,0),FALSE)*HLOOKUP(REG_TRA_DEMANDS!$F30,DEMANDS!$G$2:$CN$25,MATCH($E30,DEMANDS!$E$2:$E$25,0),FALSE)/HLOOKUP(2018,DEMANDS!$G$2:$CN$25,MATCH($E30,DEMANDS!$E$2:$E$25,0),FALSE)</f>
        <v>0.27089412321873685</v>
      </c>
      <c r="R30" s="13">
        <f>HLOOKUP(REG_TRA_DEMANDS!R$3,'BY-Demands'!$J$5:$AK$14,MATCH($E30,'BY-Demands'!$I$5:$I$14,0),FALSE)*HLOOKUP(REG_TRA_DEMANDS!$F30,DEMANDS!$G$2:$CN$25,MATCH($E30,DEMANDS!$E$2:$E$25,0),FALSE)/HLOOKUP(2018,DEMANDS!$G$2:$CN$25,MATCH($E30,DEMANDS!$E$2:$E$25,0),FALSE)</f>
        <v>0.25769155835100138</v>
      </c>
      <c r="S30" s="13">
        <f>HLOOKUP(REG_TRA_DEMANDS!S$3,'BY-Demands'!$J$5:$AK$14,MATCH($E30,'BY-Demands'!$I$5:$I$14,0),FALSE)*HLOOKUP(REG_TRA_DEMANDS!$F30,DEMANDS!$G$2:$CN$25,MATCH($E30,DEMANDS!$E$2:$E$25,0),FALSE)/HLOOKUP(2018,DEMANDS!$G$2:$CN$25,MATCH($E30,DEMANDS!$E$2:$E$25,0),FALSE)</f>
        <v>0.21497727146632192</v>
      </c>
      <c r="T30" s="13">
        <f>HLOOKUP(REG_TRA_DEMANDS!T$3,'BY-Demands'!$J$5:$AK$14,MATCH($E30,'BY-Demands'!$I$5:$I$14,0),FALSE)*HLOOKUP(REG_TRA_DEMANDS!$F30,DEMANDS!$G$2:$CN$25,MATCH($E30,DEMANDS!$E$2:$E$25,0),FALSE)/HLOOKUP(2018,DEMANDS!$G$2:$CN$25,MATCH($E30,DEMANDS!$E$2:$E$25,0),FALSE)</f>
        <v>0.98221871791392867</v>
      </c>
      <c r="U30" s="13">
        <f>HLOOKUP(REG_TRA_DEMANDS!U$3,'BY-Demands'!$J$5:$AK$14,MATCH($E30,'BY-Demands'!$I$5:$I$14,0),FALSE)*HLOOKUP(REG_TRA_DEMANDS!$F30,DEMANDS!$G$2:$CN$25,MATCH($E30,DEMANDS!$E$2:$E$25,0),FALSE)/HLOOKUP(2018,DEMANDS!$G$2:$CN$25,MATCH($E30,DEMANDS!$E$2:$E$25,0),FALSE)</f>
        <v>0.26724835534036395</v>
      </c>
      <c r="V30" s="13">
        <f>HLOOKUP(REG_TRA_DEMANDS!V$3,'BY-Demands'!$J$5:$AK$14,MATCH($E30,'BY-Demands'!$I$5:$I$14,0),FALSE)*HLOOKUP(REG_TRA_DEMANDS!$F30,DEMANDS!$G$2:$CN$25,MATCH($E30,DEMANDS!$E$2:$E$25,0),FALSE)/HLOOKUP(2018,DEMANDS!$G$2:$CN$25,MATCH($E30,DEMANDS!$E$2:$E$25,0),FALSE)</f>
        <v>0.35263350557171685</v>
      </c>
      <c r="W30" s="13">
        <f>HLOOKUP(REG_TRA_DEMANDS!W$3,'BY-Demands'!$J$5:$AK$14,MATCH($E30,'BY-Demands'!$I$5:$I$14,0),FALSE)*HLOOKUP(REG_TRA_DEMANDS!$F30,DEMANDS!$G$2:$CN$25,MATCH($E30,DEMANDS!$E$2:$E$25,0),FALSE)/HLOOKUP(2018,DEMANDS!$G$2:$CN$25,MATCH($E30,DEMANDS!$E$2:$E$25,0),FALSE)</f>
        <v>0.28868148997421322</v>
      </c>
      <c r="X30" s="13">
        <f>HLOOKUP(REG_TRA_DEMANDS!X$3,'BY-Demands'!$J$5:$AK$14,MATCH($E30,'BY-Demands'!$I$5:$I$14,0),FALSE)*HLOOKUP(REG_TRA_DEMANDS!$F30,DEMANDS!$G$2:$CN$25,MATCH($E30,DEMANDS!$E$2:$E$25,0),FALSE)/HLOOKUP(2018,DEMANDS!$G$2:$CN$25,MATCH($E30,DEMANDS!$E$2:$E$25,0),FALSE)</f>
        <v>0.21019887297164064</v>
      </c>
      <c r="Y30" s="13">
        <f>HLOOKUP(REG_TRA_DEMANDS!Y$3,'BY-Demands'!$J$5:$AK$14,MATCH($E30,'BY-Demands'!$I$5:$I$14,0),FALSE)*HLOOKUP(REG_TRA_DEMANDS!$F30,DEMANDS!$G$2:$CN$25,MATCH($E30,DEMANDS!$E$2:$E$25,0),FALSE)/HLOOKUP(2018,DEMANDS!$G$2:$CN$25,MATCH($E30,DEMANDS!$E$2:$E$25,0),FALSE)</f>
        <v>0.46690797377526899</v>
      </c>
      <c r="Z30" s="13">
        <f>HLOOKUP(REG_TRA_DEMANDS!Z$3,'BY-Demands'!$J$5:$AK$14,MATCH($E30,'BY-Demands'!$I$5:$I$14,0),FALSE)*HLOOKUP(REG_TRA_DEMANDS!$F30,DEMANDS!$G$2:$CN$25,MATCH($E30,DEMANDS!$E$2:$E$25,0),FALSE)/HLOOKUP(2018,DEMANDS!$G$2:$CN$25,MATCH($E30,DEMANDS!$E$2:$E$25,0),FALSE)</f>
        <v>5.7977660493589413E-2</v>
      </c>
      <c r="AA30" s="13">
        <f>HLOOKUP(REG_TRA_DEMANDS!AA$3,'BY-Demands'!$J$5:$AK$14,MATCH($E30,'BY-Demands'!$I$5:$I$14,0),FALSE)*HLOOKUP(REG_TRA_DEMANDS!$F30,DEMANDS!$G$2:$CN$25,MATCH($E30,DEMANDS!$E$2:$E$25,0),FALSE)/HLOOKUP(2018,DEMANDS!$G$2:$CN$25,MATCH($E30,DEMANDS!$E$2:$E$25,0),FALSE)</f>
        <v>0.2361281531031352</v>
      </c>
      <c r="AB30" s="13">
        <f>HLOOKUP(REG_TRA_DEMANDS!AB$3,'BY-Demands'!$J$5:$AK$14,MATCH($E30,'BY-Demands'!$I$5:$I$14,0),FALSE)*HLOOKUP(REG_TRA_DEMANDS!$F30,DEMANDS!$G$2:$CN$25,MATCH($E30,DEMANDS!$E$2:$E$25,0),FALSE)/HLOOKUP(2018,DEMANDS!$G$2:$CN$25,MATCH($E30,DEMANDS!$E$2:$E$25,0),FALSE)</f>
        <v>0.11678036820928248</v>
      </c>
      <c r="AC30" s="13">
        <f>HLOOKUP(REG_TRA_DEMANDS!AC$3,'BY-Demands'!$J$5:$AK$14,MATCH($E30,'BY-Demands'!$I$5:$I$14,0),FALSE)*HLOOKUP(REG_TRA_DEMANDS!$F30,DEMANDS!$G$2:$CN$25,MATCH($E30,DEMANDS!$E$2:$E$25,0),FALSE)/HLOOKUP(2018,DEMANDS!$G$2:$CN$25,MATCH($E30,DEMANDS!$E$2:$E$25,0),FALSE)</f>
        <v>0.11857339846609016</v>
      </c>
      <c r="AD30" s="13">
        <f>HLOOKUP(REG_TRA_DEMANDS!AD$3,'BY-Demands'!$J$5:$AK$14,MATCH($E30,'BY-Demands'!$I$5:$I$14,0),FALSE)*HLOOKUP(REG_TRA_DEMANDS!$F30,DEMANDS!$G$2:$CN$25,MATCH($E30,DEMANDS!$E$2:$E$25,0),FALSE)/HLOOKUP(2018,DEMANDS!$G$2:$CN$25,MATCH($E30,DEMANDS!$E$2:$E$25,0),FALSE)</f>
        <v>0.13782630962924983</v>
      </c>
      <c r="AE30" s="13">
        <f>HLOOKUP(REG_TRA_DEMANDS!AE$3,'BY-Demands'!$J$5:$AK$14,MATCH($E30,'BY-Demands'!$I$5:$I$14,0),FALSE)*HLOOKUP(REG_TRA_DEMANDS!$F30,DEMANDS!$G$2:$CN$25,MATCH($E30,DEMANDS!$E$2:$E$25,0),FALSE)/HLOOKUP(2018,DEMANDS!$G$2:$CN$25,MATCH($E30,DEMANDS!$E$2:$E$25,0),FALSE)</f>
        <v>0.28802832759004793</v>
      </c>
      <c r="AF30" s="13">
        <f>HLOOKUP(REG_TRA_DEMANDS!AF$3,'BY-Demands'!$J$5:$AK$14,MATCH($E30,'BY-Demands'!$I$5:$I$14,0),FALSE)*HLOOKUP(REG_TRA_DEMANDS!$F30,DEMANDS!$G$2:$CN$25,MATCH($E30,DEMANDS!$E$2:$E$25,0),FALSE)/HLOOKUP(2018,DEMANDS!$G$2:$CN$25,MATCH($E30,DEMANDS!$E$2:$E$25,0),FALSE)</f>
        <v>0.11106655433340036</v>
      </c>
    </row>
    <row r="31" spans="4:32" x14ac:dyDescent="0.25">
      <c r="D31" t="s">
        <v>59</v>
      </c>
      <c r="E31" t="str">
        <f>DEMANDS!$E$21</f>
        <v>TTURS</v>
      </c>
      <c r="F31">
        <v>2022</v>
      </c>
      <c r="G31" s="13">
        <f>HLOOKUP(REG_TRA_DEMANDS!G$3,'BY-Demands'!$J$5:$AK$14,MATCH($E31,'BY-Demands'!$I$5:$I$14,0),FALSE)*HLOOKUP(REG_TRA_DEMANDS!$F31,DEMANDS!$G$2:$CN$25,MATCH($E31,DEMANDS!$E$2:$E$25,0),FALSE)/HLOOKUP(2018,DEMANDS!$G$2:$CN$25,MATCH($E31,DEMANDS!$E$2:$E$25,0),FALSE)</f>
        <v>9.1837705905009476E-2</v>
      </c>
      <c r="H31" s="13">
        <f>HLOOKUP(REG_TRA_DEMANDS!H$3,'BY-Demands'!$J$5:$AK$14,MATCH($E31,'BY-Demands'!$I$5:$I$14,0),FALSE)*HLOOKUP(REG_TRA_DEMANDS!$F31,DEMANDS!$G$2:$CN$25,MATCH($E31,DEMANDS!$E$2:$E$25,0),FALSE)/HLOOKUP(2018,DEMANDS!$G$2:$CN$25,MATCH($E31,DEMANDS!$E$2:$E$25,0),FALSE)</f>
        <v>2.1734412911977099</v>
      </c>
      <c r="I31" s="13">
        <f>HLOOKUP(REG_TRA_DEMANDS!I$3,'BY-Demands'!$J$5:$AK$14,MATCH($E31,'BY-Demands'!$I$5:$I$14,0),FALSE)*HLOOKUP(REG_TRA_DEMANDS!$F31,DEMANDS!$G$2:$CN$25,MATCH($E31,DEMANDS!$E$2:$E$25,0),FALSE)/HLOOKUP(2018,DEMANDS!$G$2:$CN$25,MATCH($E31,DEMANDS!$E$2:$E$25,0),FALSE)</f>
        <v>0.35892392529136918</v>
      </c>
      <c r="J31" s="13">
        <f>HLOOKUP(REG_TRA_DEMANDS!J$3,'BY-Demands'!$J$5:$AK$14,MATCH($E31,'BY-Demands'!$I$5:$I$14,0),FALSE)*HLOOKUP(REG_TRA_DEMANDS!$F31,DEMANDS!$G$2:$CN$25,MATCH($E31,DEMANDS!$E$2:$E$25,0),FALSE)/HLOOKUP(2018,DEMANDS!$G$2:$CN$25,MATCH($E31,DEMANDS!$E$2:$E$25,0),FALSE)</f>
        <v>0.16007235355100646</v>
      </c>
      <c r="K31" s="13">
        <f>HLOOKUP(REG_TRA_DEMANDS!K$3,'BY-Demands'!$J$5:$AK$14,MATCH($E31,'BY-Demands'!$I$5:$I$14,0),FALSE)*HLOOKUP(REG_TRA_DEMANDS!$F31,DEMANDS!$G$2:$CN$25,MATCH($E31,DEMANDS!$E$2:$E$25,0),FALSE)/HLOOKUP(2018,DEMANDS!$G$2:$CN$25,MATCH($E31,DEMANDS!$E$2:$E$25,0),FALSE)</f>
        <v>0.1366257671790308</v>
      </c>
      <c r="L31" s="13">
        <f>HLOOKUP(REG_TRA_DEMANDS!L$3,'BY-Demands'!$J$5:$AK$14,MATCH($E31,'BY-Demands'!$I$5:$I$14,0),FALSE)*HLOOKUP(REG_TRA_DEMANDS!$F31,DEMANDS!$G$2:$CN$25,MATCH($E31,DEMANDS!$E$2:$E$25,0),FALSE)/HLOOKUP(2018,DEMANDS!$G$2:$CN$25,MATCH($E31,DEMANDS!$E$2:$E$25,0),FALSE)</f>
        <v>6.5932736483093002E-2</v>
      </c>
      <c r="M31" s="13">
        <f>HLOOKUP(REG_TRA_DEMANDS!M$3,'BY-Demands'!$J$5:$AK$14,MATCH($E31,'BY-Demands'!$I$5:$I$14,0),FALSE)*HLOOKUP(REG_TRA_DEMANDS!$F31,DEMANDS!$G$2:$CN$25,MATCH($E31,DEMANDS!$E$2:$E$25,0),FALSE)/HLOOKUP(2018,DEMANDS!$G$2:$CN$25,MATCH($E31,DEMANDS!$E$2:$E$25,0),FALSE)</f>
        <v>0.20790435761717901</v>
      </c>
      <c r="N31" s="13">
        <f>HLOOKUP(REG_TRA_DEMANDS!N$3,'BY-Demands'!$J$5:$AK$14,MATCH($E31,'BY-Demands'!$I$5:$I$14,0),FALSE)*HLOOKUP(REG_TRA_DEMANDS!$F31,DEMANDS!$G$2:$CN$25,MATCH($E31,DEMANDS!$E$2:$E$25,0),FALSE)/HLOOKUP(2018,DEMANDS!$G$2:$CN$25,MATCH($E31,DEMANDS!$E$2:$E$25,0),FALSE)</f>
        <v>0.31462786324978359</v>
      </c>
      <c r="O31" s="13">
        <f>HLOOKUP(REG_TRA_DEMANDS!O$3,'BY-Demands'!$J$5:$AK$14,MATCH($E31,'BY-Demands'!$I$5:$I$14,0),FALSE)*HLOOKUP(REG_TRA_DEMANDS!$F31,DEMANDS!$G$2:$CN$25,MATCH($E31,DEMANDS!$E$2:$E$25,0),FALSE)/HLOOKUP(2018,DEMANDS!$G$2:$CN$25,MATCH($E31,DEMANDS!$E$2:$E$25,0),FALSE)</f>
        <v>0.12575984314727132</v>
      </c>
      <c r="P31" s="13">
        <f>HLOOKUP(REG_TRA_DEMANDS!P$3,'BY-Demands'!$J$5:$AK$14,MATCH($E31,'BY-Demands'!$I$5:$I$14,0),FALSE)*HLOOKUP(REG_TRA_DEMANDS!$F31,DEMANDS!$G$2:$CN$25,MATCH($E31,DEMANDS!$E$2:$E$25,0),FALSE)/HLOOKUP(2018,DEMANDS!$G$2:$CN$25,MATCH($E31,DEMANDS!$E$2:$E$25,0),FALSE)</f>
        <v>0.1431959733223441</v>
      </c>
      <c r="Q31" s="13">
        <f>HLOOKUP(REG_TRA_DEMANDS!Q$3,'BY-Demands'!$J$5:$AK$14,MATCH($E31,'BY-Demands'!$I$5:$I$14,0),FALSE)*HLOOKUP(REG_TRA_DEMANDS!$F31,DEMANDS!$G$2:$CN$25,MATCH($E31,DEMANDS!$E$2:$E$25,0),FALSE)/HLOOKUP(2018,DEMANDS!$G$2:$CN$25,MATCH($E31,DEMANDS!$E$2:$E$25,0),FALSE)</f>
        <v>0.24151839042207951</v>
      </c>
      <c r="R31" s="13">
        <f>HLOOKUP(REG_TRA_DEMANDS!R$3,'BY-Demands'!$J$5:$AK$14,MATCH($E31,'BY-Demands'!$I$5:$I$14,0),FALSE)*HLOOKUP(REG_TRA_DEMANDS!$F31,DEMANDS!$G$2:$CN$25,MATCH($E31,DEMANDS!$E$2:$E$25,0),FALSE)/HLOOKUP(2018,DEMANDS!$G$2:$CN$25,MATCH($E31,DEMANDS!$E$2:$E$25,0),FALSE)</f>
        <v>0.22974751042508584</v>
      </c>
      <c r="S31" s="13">
        <f>HLOOKUP(REG_TRA_DEMANDS!S$3,'BY-Demands'!$J$5:$AK$14,MATCH($E31,'BY-Demands'!$I$5:$I$14,0),FALSE)*HLOOKUP(REG_TRA_DEMANDS!$F31,DEMANDS!$G$2:$CN$25,MATCH($E31,DEMANDS!$E$2:$E$25,0),FALSE)/HLOOKUP(2018,DEMANDS!$G$2:$CN$25,MATCH($E31,DEMANDS!$E$2:$E$25,0),FALSE)</f>
        <v>0.19166515672232687</v>
      </c>
      <c r="T31" s="13">
        <f>HLOOKUP(REG_TRA_DEMANDS!T$3,'BY-Demands'!$J$5:$AK$14,MATCH($E31,'BY-Demands'!$I$5:$I$14,0),FALSE)*HLOOKUP(REG_TRA_DEMANDS!$F31,DEMANDS!$G$2:$CN$25,MATCH($E31,DEMANDS!$E$2:$E$25,0),FALSE)/HLOOKUP(2018,DEMANDS!$G$2:$CN$25,MATCH($E31,DEMANDS!$E$2:$E$25,0),FALSE)</f>
        <v>0.87570701414390317</v>
      </c>
      <c r="U31" s="13">
        <f>HLOOKUP(REG_TRA_DEMANDS!U$3,'BY-Demands'!$J$5:$AK$14,MATCH($E31,'BY-Demands'!$I$5:$I$14,0),FALSE)*HLOOKUP(REG_TRA_DEMANDS!$F31,DEMANDS!$G$2:$CN$25,MATCH($E31,DEMANDS!$E$2:$E$25,0),FALSE)/HLOOKUP(2018,DEMANDS!$G$2:$CN$25,MATCH($E31,DEMANDS!$E$2:$E$25,0),FALSE)</f>
        <v>0.23826796926352917</v>
      </c>
      <c r="V31" s="13">
        <f>HLOOKUP(REG_TRA_DEMANDS!V$3,'BY-Demands'!$J$5:$AK$14,MATCH($E31,'BY-Demands'!$I$5:$I$14,0),FALSE)*HLOOKUP(REG_TRA_DEMANDS!$F31,DEMANDS!$G$2:$CN$25,MATCH($E31,DEMANDS!$E$2:$E$25,0),FALSE)/HLOOKUP(2018,DEMANDS!$G$2:$CN$25,MATCH($E31,DEMANDS!$E$2:$E$25,0),FALSE)</f>
        <v>0.3143939619753468</v>
      </c>
      <c r="W31" s="13">
        <f>HLOOKUP(REG_TRA_DEMANDS!W$3,'BY-Demands'!$J$5:$AK$14,MATCH($E31,'BY-Demands'!$I$5:$I$14,0),FALSE)*HLOOKUP(REG_TRA_DEMANDS!$F31,DEMANDS!$G$2:$CN$25,MATCH($E31,DEMANDS!$E$2:$E$25,0),FALSE)/HLOOKUP(2018,DEMANDS!$G$2:$CN$25,MATCH($E31,DEMANDS!$E$2:$E$25,0),FALSE)</f>
        <v>0.25737689682888343</v>
      </c>
      <c r="X31" s="13">
        <f>HLOOKUP(REG_TRA_DEMANDS!X$3,'BY-Demands'!$J$5:$AK$14,MATCH($E31,'BY-Demands'!$I$5:$I$14,0),FALSE)*HLOOKUP(REG_TRA_DEMANDS!$F31,DEMANDS!$G$2:$CN$25,MATCH($E31,DEMANDS!$E$2:$E$25,0),FALSE)/HLOOKUP(2018,DEMANDS!$G$2:$CN$25,MATCH($E31,DEMANDS!$E$2:$E$25,0),FALSE)</f>
        <v>0.18740492730310521</v>
      </c>
      <c r="Y31" s="13">
        <f>HLOOKUP(REG_TRA_DEMANDS!Y$3,'BY-Demands'!$J$5:$AK$14,MATCH($E31,'BY-Demands'!$I$5:$I$14,0),FALSE)*HLOOKUP(REG_TRA_DEMANDS!$F31,DEMANDS!$G$2:$CN$25,MATCH($E31,DEMANDS!$E$2:$E$25,0),FALSE)/HLOOKUP(2018,DEMANDS!$G$2:$CN$25,MATCH($E31,DEMANDS!$E$2:$E$25,0),FALSE)</f>
        <v>0.41627651778323177</v>
      </c>
      <c r="Z31" s="13">
        <f>HLOOKUP(REG_TRA_DEMANDS!Z$3,'BY-Demands'!$J$5:$AK$14,MATCH($E31,'BY-Demands'!$I$5:$I$14,0),FALSE)*HLOOKUP(REG_TRA_DEMANDS!$F31,DEMANDS!$G$2:$CN$25,MATCH($E31,DEMANDS!$E$2:$E$25,0),FALSE)/HLOOKUP(2018,DEMANDS!$G$2:$CN$25,MATCH($E31,DEMANDS!$E$2:$E$25,0),FALSE)</f>
        <v>5.1690568538258291E-2</v>
      </c>
      <c r="AA31" s="13">
        <f>HLOOKUP(REG_TRA_DEMANDS!AA$3,'BY-Demands'!$J$5:$AK$14,MATCH($E31,'BY-Demands'!$I$5:$I$14,0),FALSE)*HLOOKUP(REG_TRA_DEMANDS!$F31,DEMANDS!$G$2:$CN$25,MATCH($E31,DEMANDS!$E$2:$E$25,0),FALSE)/HLOOKUP(2018,DEMANDS!$G$2:$CN$25,MATCH($E31,DEMANDS!$E$2:$E$25,0),FALSE)</f>
        <v>0.21052243877863147</v>
      </c>
      <c r="AB31" s="13">
        <f>HLOOKUP(REG_TRA_DEMANDS!AB$3,'BY-Demands'!$J$5:$AK$14,MATCH($E31,'BY-Demands'!$I$5:$I$14,0),FALSE)*HLOOKUP(REG_TRA_DEMANDS!$F31,DEMANDS!$G$2:$CN$25,MATCH($E31,DEMANDS!$E$2:$E$25,0),FALSE)/HLOOKUP(2018,DEMANDS!$G$2:$CN$25,MATCH($E31,DEMANDS!$E$2:$E$25,0),FALSE)</f>
        <v>0.10411671625681421</v>
      </c>
      <c r="AC31" s="13">
        <f>HLOOKUP(REG_TRA_DEMANDS!AC$3,'BY-Demands'!$J$5:$AK$14,MATCH($E31,'BY-Demands'!$I$5:$I$14,0),FALSE)*HLOOKUP(REG_TRA_DEMANDS!$F31,DEMANDS!$G$2:$CN$25,MATCH($E31,DEMANDS!$E$2:$E$25,0),FALSE)/HLOOKUP(2018,DEMANDS!$G$2:$CN$25,MATCH($E31,DEMANDS!$E$2:$E$25,0),FALSE)</f>
        <v>0.10571531048417072</v>
      </c>
      <c r="AD31" s="13">
        <f>HLOOKUP(REG_TRA_DEMANDS!AD$3,'BY-Demands'!$J$5:$AK$14,MATCH($E31,'BY-Demands'!$I$5:$I$14,0),FALSE)*HLOOKUP(REG_TRA_DEMANDS!$F31,DEMANDS!$G$2:$CN$25,MATCH($E31,DEMANDS!$E$2:$E$25,0),FALSE)/HLOOKUP(2018,DEMANDS!$G$2:$CN$25,MATCH($E31,DEMANDS!$E$2:$E$25,0),FALSE)</f>
        <v>0.12288043780334469</v>
      </c>
      <c r="AE31" s="13">
        <f>HLOOKUP(REG_TRA_DEMANDS!AE$3,'BY-Demands'!$J$5:$AK$14,MATCH($E31,'BY-Demands'!$I$5:$I$14,0),FALSE)*HLOOKUP(REG_TRA_DEMANDS!$F31,DEMANDS!$G$2:$CN$25,MATCH($E31,DEMANDS!$E$2:$E$25,0),FALSE)/HLOOKUP(2018,DEMANDS!$G$2:$CN$25,MATCH($E31,DEMANDS!$E$2:$E$25,0),FALSE)</f>
        <v>0.25679456331114792</v>
      </c>
      <c r="AF31" s="13">
        <f>HLOOKUP(REG_TRA_DEMANDS!AF$3,'BY-Demands'!$J$5:$AK$14,MATCH($E31,'BY-Demands'!$I$5:$I$14,0),FALSE)*HLOOKUP(REG_TRA_DEMANDS!$F31,DEMANDS!$G$2:$CN$25,MATCH($E31,DEMANDS!$E$2:$E$25,0),FALSE)/HLOOKUP(2018,DEMANDS!$G$2:$CN$25,MATCH($E31,DEMANDS!$E$2:$E$25,0),FALSE)</f>
        <v>9.9022507810807792E-2</v>
      </c>
    </row>
    <row r="32" spans="4:32" x14ac:dyDescent="0.25">
      <c r="D32" t="s">
        <v>59</v>
      </c>
      <c r="E32" t="str">
        <f>DEMANDS!$E$21</f>
        <v>TTURS</v>
      </c>
      <c r="F32">
        <v>2030</v>
      </c>
      <c r="G32" s="13">
        <f>HLOOKUP(REG_TRA_DEMANDS!G$3,'BY-Demands'!$J$5:$AK$14,MATCH($E32,'BY-Demands'!$I$5:$I$14,0),FALSE)*HLOOKUP(REG_TRA_DEMANDS!$F32,DEMANDS!$G$2:$CN$25,MATCH($E32,DEMANDS!$E$2:$E$25,0),FALSE)/HLOOKUP(2018,DEMANDS!$G$2:$CN$25,MATCH($E32,DEMANDS!$E$2:$E$25,0),FALSE)</f>
        <v>0</v>
      </c>
      <c r="H32" s="13">
        <f>HLOOKUP(REG_TRA_DEMANDS!H$3,'BY-Demands'!$J$5:$AK$14,MATCH($E32,'BY-Demands'!$I$5:$I$14,0),FALSE)*HLOOKUP(REG_TRA_DEMANDS!$F32,DEMANDS!$G$2:$CN$25,MATCH($E32,DEMANDS!$E$2:$E$25,0),FALSE)/HLOOKUP(2018,DEMANDS!$G$2:$CN$25,MATCH($E32,DEMANDS!$E$2:$E$25,0),FALSE)</f>
        <v>0</v>
      </c>
      <c r="I32" s="13">
        <f>HLOOKUP(REG_TRA_DEMANDS!I$3,'BY-Demands'!$J$5:$AK$14,MATCH($E32,'BY-Demands'!$I$5:$I$14,0),FALSE)*HLOOKUP(REG_TRA_DEMANDS!$F32,DEMANDS!$G$2:$CN$25,MATCH($E32,DEMANDS!$E$2:$E$25,0),FALSE)/HLOOKUP(2018,DEMANDS!$G$2:$CN$25,MATCH($E32,DEMANDS!$E$2:$E$25,0),FALSE)</f>
        <v>0</v>
      </c>
      <c r="J32" s="13">
        <f>HLOOKUP(REG_TRA_DEMANDS!J$3,'BY-Demands'!$J$5:$AK$14,MATCH($E32,'BY-Demands'!$I$5:$I$14,0),FALSE)*HLOOKUP(REG_TRA_DEMANDS!$F32,DEMANDS!$G$2:$CN$25,MATCH($E32,DEMANDS!$E$2:$E$25,0),FALSE)/HLOOKUP(2018,DEMANDS!$G$2:$CN$25,MATCH($E32,DEMANDS!$E$2:$E$25,0),FALSE)</f>
        <v>0</v>
      </c>
      <c r="K32" s="13">
        <f>HLOOKUP(REG_TRA_DEMANDS!K$3,'BY-Demands'!$J$5:$AK$14,MATCH($E32,'BY-Demands'!$I$5:$I$14,0),FALSE)*HLOOKUP(REG_TRA_DEMANDS!$F32,DEMANDS!$G$2:$CN$25,MATCH($E32,DEMANDS!$E$2:$E$25,0),FALSE)/HLOOKUP(2018,DEMANDS!$G$2:$CN$25,MATCH($E32,DEMANDS!$E$2:$E$25,0),FALSE)</f>
        <v>0</v>
      </c>
      <c r="L32" s="13">
        <f>HLOOKUP(REG_TRA_DEMANDS!L$3,'BY-Demands'!$J$5:$AK$14,MATCH($E32,'BY-Demands'!$I$5:$I$14,0),FALSE)*HLOOKUP(REG_TRA_DEMANDS!$F32,DEMANDS!$G$2:$CN$25,MATCH($E32,DEMANDS!$E$2:$E$25,0),FALSE)/HLOOKUP(2018,DEMANDS!$G$2:$CN$25,MATCH($E32,DEMANDS!$E$2:$E$25,0),FALSE)</f>
        <v>0</v>
      </c>
      <c r="M32" s="13">
        <f>HLOOKUP(REG_TRA_DEMANDS!M$3,'BY-Demands'!$J$5:$AK$14,MATCH($E32,'BY-Demands'!$I$5:$I$14,0),FALSE)*HLOOKUP(REG_TRA_DEMANDS!$F32,DEMANDS!$G$2:$CN$25,MATCH($E32,DEMANDS!$E$2:$E$25,0),FALSE)/HLOOKUP(2018,DEMANDS!$G$2:$CN$25,MATCH($E32,DEMANDS!$E$2:$E$25,0),FALSE)</f>
        <v>0</v>
      </c>
      <c r="N32" s="13">
        <f>HLOOKUP(REG_TRA_DEMANDS!N$3,'BY-Demands'!$J$5:$AK$14,MATCH($E32,'BY-Demands'!$I$5:$I$14,0),FALSE)*HLOOKUP(REG_TRA_DEMANDS!$F32,DEMANDS!$G$2:$CN$25,MATCH($E32,DEMANDS!$E$2:$E$25,0),FALSE)/HLOOKUP(2018,DEMANDS!$G$2:$CN$25,MATCH($E32,DEMANDS!$E$2:$E$25,0),FALSE)</f>
        <v>0</v>
      </c>
      <c r="O32" s="13">
        <f>HLOOKUP(REG_TRA_DEMANDS!O$3,'BY-Demands'!$J$5:$AK$14,MATCH($E32,'BY-Demands'!$I$5:$I$14,0),FALSE)*HLOOKUP(REG_TRA_DEMANDS!$F32,DEMANDS!$G$2:$CN$25,MATCH($E32,DEMANDS!$E$2:$E$25,0),FALSE)/HLOOKUP(2018,DEMANDS!$G$2:$CN$25,MATCH($E32,DEMANDS!$E$2:$E$25,0),FALSE)</f>
        <v>0</v>
      </c>
      <c r="P32" s="13">
        <f>HLOOKUP(REG_TRA_DEMANDS!P$3,'BY-Demands'!$J$5:$AK$14,MATCH($E32,'BY-Demands'!$I$5:$I$14,0),FALSE)*HLOOKUP(REG_TRA_DEMANDS!$F32,DEMANDS!$G$2:$CN$25,MATCH($E32,DEMANDS!$E$2:$E$25,0),FALSE)/HLOOKUP(2018,DEMANDS!$G$2:$CN$25,MATCH($E32,DEMANDS!$E$2:$E$25,0),FALSE)</f>
        <v>0</v>
      </c>
      <c r="Q32" s="13">
        <f>HLOOKUP(REG_TRA_DEMANDS!Q$3,'BY-Demands'!$J$5:$AK$14,MATCH($E32,'BY-Demands'!$I$5:$I$14,0),FALSE)*HLOOKUP(REG_TRA_DEMANDS!$F32,DEMANDS!$G$2:$CN$25,MATCH($E32,DEMANDS!$E$2:$E$25,0),FALSE)/HLOOKUP(2018,DEMANDS!$G$2:$CN$25,MATCH($E32,DEMANDS!$E$2:$E$25,0),FALSE)</f>
        <v>0</v>
      </c>
      <c r="R32" s="13">
        <f>HLOOKUP(REG_TRA_DEMANDS!R$3,'BY-Demands'!$J$5:$AK$14,MATCH($E32,'BY-Demands'!$I$5:$I$14,0),FALSE)*HLOOKUP(REG_TRA_DEMANDS!$F32,DEMANDS!$G$2:$CN$25,MATCH($E32,DEMANDS!$E$2:$E$25,0),FALSE)/HLOOKUP(2018,DEMANDS!$G$2:$CN$25,MATCH($E32,DEMANDS!$E$2:$E$25,0),FALSE)</f>
        <v>0</v>
      </c>
      <c r="S32" s="13">
        <f>HLOOKUP(REG_TRA_DEMANDS!S$3,'BY-Demands'!$J$5:$AK$14,MATCH($E32,'BY-Demands'!$I$5:$I$14,0),FALSE)*HLOOKUP(REG_TRA_DEMANDS!$F32,DEMANDS!$G$2:$CN$25,MATCH($E32,DEMANDS!$E$2:$E$25,0),FALSE)/HLOOKUP(2018,DEMANDS!$G$2:$CN$25,MATCH($E32,DEMANDS!$E$2:$E$25,0),FALSE)</f>
        <v>0</v>
      </c>
      <c r="T32" s="13">
        <f>HLOOKUP(REG_TRA_DEMANDS!T$3,'BY-Demands'!$J$5:$AK$14,MATCH($E32,'BY-Demands'!$I$5:$I$14,0),FALSE)*HLOOKUP(REG_TRA_DEMANDS!$F32,DEMANDS!$G$2:$CN$25,MATCH($E32,DEMANDS!$E$2:$E$25,0),FALSE)/HLOOKUP(2018,DEMANDS!$G$2:$CN$25,MATCH($E32,DEMANDS!$E$2:$E$25,0),FALSE)</f>
        <v>0</v>
      </c>
      <c r="U32" s="13">
        <f>HLOOKUP(REG_TRA_DEMANDS!U$3,'BY-Demands'!$J$5:$AK$14,MATCH($E32,'BY-Demands'!$I$5:$I$14,0),FALSE)*HLOOKUP(REG_TRA_DEMANDS!$F32,DEMANDS!$G$2:$CN$25,MATCH($E32,DEMANDS!$E$2:$E$25,0),FALSE)/HLOOKUP(2018,DEMANDS!$G$2:$CN$25,MATCH($E32,DEMANDS!$E$2:$E$25,0),FALSE)</f>
        <v>0</v>
      </c>
      <c r="V32" s="13">
        <f>HLOOKUP(REG_TRA_DEMANDS!V$3,'BY-Demands'!$J$5:$AK$14,MATCH($E32,'BY-Demands'!$I$5:$I$14,0),FALSE)*HLOOKUP(REG_TRA_DEMANDS!$F32,DEMANDS!$G$2:$CN$25,MATCH($E32,DEMANDS!$E$2:$E$25,0),FALSE)/HLOOKUP(2018,DEMANDS!$G$2:$CN$25,MATCH($E32,DEMANDS!$E$2:$E$25,0),FALSE)</f>
        <v>0</v>
      </c>
      <c r="W32" s="13">
        <f>HLOOKUP(REG_TRA_DEMANDS!W$3,'BY-Demands'!$J$5:$AK$14,MATCH($E32,'BY-Demands'!$I$5:$I$14,0),FALSE)*HLOOKUP(REG_TRA_DEMANDS!$F32,DEMANDS!$G$2:$CN$25,MATCH($E32,DEMANDS!$E$2:$E$25,0),FALSE)/HLOOKUP(2018,DEMANDS!$G$2:$CN$25,MATCH($E32,DEMANDS!$E$2:$E$25,0),FALSE)</f>
        <v>0</v>
      </c>
      <c r="X32" s="13">
        <f>HLOOKUP(REG_TRA_DEMANDS!X$3,'BY-Demands'!$J$5:$AK$14,MATCH($E32,'BY-Demands'!$I$5:$I$14,0),FALSE)*HLOOKUP(REG_TRA_DEMANDS!$F32,DEMANDS!$G$2:$CN$25,MATCH($E32,DEMANDS!$E$2:$E$25,0),FALSE)/HLOOKUP(2018,DEMANDS!$G$2:$CN$25,MATCH($E32,DEMANDS!$E$2:$E$25,0),FALSE)</f>
        <v>0</v>
      </c>
      <c r="Y32" s="13">
        <f>HLOOKUP(REG_TRA_DEMANDS!Y$3,'BY-Demands'!$J$5:$AK$14,MATCH($E32,'BY-Demands'!$I$5:$I$14,0),FALSE)*HLOOKUP(REG_TRA_DEMANDS!$F32,DEMANDS!$G$2:$CN$25,MATCH($E32,DEMANDS!$E$2:$E$25,0),FALSE)/HLOOKUP(2018,DEMANDS!$G$2:$CN$25,MATCH($E32,DEMANDS!$E$2:$E$25,0),FALSE)</f>
        <v>0</v>
      </c>
      <c r="Z32" s="13">
        <f>HLOOKUP(REG_TRA_DEMANDS!Z$3,'BY-Demands'!$J$5:$AK$14,MATCH($E32,'BY-Demands'!$I$5:$I$14,0),FALSE)*HLOOKUP(REG_TRA_DEMANDS!$F32,DEMANDS!$G$2:$CN$25,MATCH($E32,DEMANDS!$E$2:$E$25,0),FALSE)/HLOOKUP(2018,DEMANDS!$G$2:$CN$25,MATCH($E32,DEMANDS!$E$2:$E$25,0),FALSE)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A32" s="13">
        <f>HLOOKUP(REG_TRA_DEMANDS!AA$3,'BY-Demands'!$J$5:$AK$14,MATCH($E32,'BY-Demands'!$I$5:$I$14,0),FALSE)*HLOOKUP(REG_TRA_DEMANDS!$F32,DEMANDS!$G$2:$CN$25,MATCH($E32,DEMANDS!$E$2:$E$25,0),FALSE)/HLOOKUP(2018,DEMANDS!$G$2:$CN$25,MATCH($E32,DEMANDS!$E$2:$E$25,0),FALSE)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B32" s="13">
        <f>HLOOKUP(REG_TRA_DEMANDS!AB$3,'BY-Demands'!$J$5:$AK$14,MATCH($E32,'BY-Demands'!$I$5:$I$14,0),FALSE)*HLOOKUP(REG_TRA_DEMANDS!$F32,DEMANDS!$G$2:$CN$25,MATCH($E32,DEMANDS!$E$2:$E$25,0),FALSE)/HLOOKUP(2018,DEMANDS!$G$2:$CN$25,MATCH($E32,DEMANDS!$E$2:$E$25,0),FALSE)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C32" s="13">
        <f>HLOOKUP(REG_TRA_DEMANDS!AC$3,'BY-Demands'!$J$5:$AK$14,MATCH($E32,'BY-Demands'!$I$5:$I$14,0),FALSE)*HLOOKUP(REG_TRA_DEMANDS!$F32,DEMANDS!$G$2:$CN$25,MATCH($E32,DEMANDS!$E$2:$E$25,0),FALSE)/HLOOKUP(2018,DEMANDS!$G$2:$CN$25,MATCH($E32,DEMANDS!$E$2:$E$25,0),FALSE)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D32" s="13">
        <f>HLOOKUP(REG_TRA_DEMANDS!AD$3,'BY-Demands'!$J$5:$AK$14,MATCH($E32,'BY-Demands'!$I$5:$I$14,0),FALSE)*HLOOKUP(REG_TRA_DEMANDS!$F32,DEMANDS!$G$2:$CN$25,MATCH($E32,DEMANDS!$E$2:$E$25,0),FALSE)/HLOOKUP(2018,DEMANDS!$G$2:$CN$25,MATCH($E32,DEMANDS!$E$2:$E$25,0),FALSE)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E32" s="13">
        <f>HLOOKUP(REG_TRA_DEMANDS!AE$3,'BY-Demands'!$J$5:$AK$14,MATCH($E32,'BY-Demands'!$I$5:$I$14,0),FALSE)*HLOOKUP(REG_TRA_DEMANDS!$F32,DEMANDS!$G$2:$CN$25,MATCH($E32,DEMANDS!$E$2:$E$25,0),FALSE)/HLOOKUP(2018,DEMANDS!$G$2:$CN$25,MATCH($E32,DEMANDS!$E$2:$E$25,0),FALSE)</f>
        <v>0</v>
      </c>
      <c r="AF32" s="13">
        <f>HLOOKUP(REG_TRA_DEMANDS!AF$3,'BY-Demands'!$J$5:$AK$14,MATCH($E32,'BY-Demands'!$I$5:$I$14,0),FALSE)*HLOOKUP(REG_TRA_DEMANDS!$F32,DEMANDS!$G$2:$CN$25,MATCH($E32,DEMANDS!$E$2:$E$25,0),FALSE)/HLOOKUP(2018,DEMANDS!$G$2:$CN$25,MATCH($E32,DEMANDS!$E$2:$E$25,0),FALSE)</f>
        <v>0</v>
      </c>
    </row>
    <row r="33" spans="4:32" x14ac:dyDescent="0.25">
      <c r="D33" t="s">
        <v>59</v>
      </c>
      <c r="E33" t="str">
        <f>DEMANDS!$E$21</f>
        <v>TTURS</v>
      </c>
      <c r="F33">
        <v>2050</v>
      </c>
      <c r="G33" s="13">
        <f>HLOOKUP(REG_TRA_DEMANDS!G$3,'BY-Demands'!$J$5:$AK$14,MATCH($E33,'BY-Demands'!$I$5:$I$14,0),FALSE)*HLOOKUP(REG_TRA_DEMANDS!$F33,DEMANDS!$G$2:$CN$25,MATCH($E33,DEMANDS!$E$2:$E$25,0),FALSE)/HLOOKUP(2018,DEMANDS!$G$2:$CN$25,MATCH($E33,DEMANDS!$E$2:$E$25,0),FALSE)</f>
        <v>0</v>
      </c>
      <c r="H33" s="13">
        <f>HLOOKUP(REG_TRA_DEMANDS!H$3,'BY-Demands'!$J$5:$AK$14,MATCH($E33,'BY-Demands'!$I$5:$I$14,0),FALSE)*HLOOKUP(REG_TRA_DEMANDS!$F33,DEMANDS!$G$2:$CN$25,MATCH($E33,DEMANDS!$E$2:$E$25,0),FALSE)/HLOOKUP(2018,DEMANDS!$G$2:$CN$25,MATCH($E33,DEMANDS!$E$2:$E$25,0),FALSE)</f>
        <v>0</v>
      </c>
      <c r="I33" s="13">
        <f>HLOOKUP(REG_TRA_DEMANDS!I$3,'BY-Demands'!$J$5:$AK$14,MATCH($E33,'BY-Demands'!$I$5:$I$14,0),FALSE)*HLOOKUP(REG_TRA_DEMANDS!$F33,DEMANDS!$G$2:$CN$25,MATCH($E33,DEMANDS!$E$2:$E$25,0),FALSE)/HLOOKUP(2018,DEMANDS!$G$2:$CN$25,MATCH($E33,DEMANDS!$E$2:$E$25,0),FALSE)</f>
        <v>0</v>
      </c>
      <c r="J33" s="13">
        <f>HLOOKUP(REG_TRA_DEMANDS!J$3,'BY-Demands'!$J$5:$AK$14,MATCH($E33,'BY-Demands'!$I$5:$I$14,0),FALSE)*HLOOKUP(REG_TRA_DEMANDS!$F33,DEMANDS!$G$2:$CN$25,MATCH($E33,DEMANDS!$E$2:$E$25,0),FALSE)/HLOOKUP(2018,DEMANDS!$G$2:$CN$25,MATCH($E33,DEMANDS!$E$2:$E$25,0),FALSE)</f>
        <v>0</v>
      </c>
      <c r="K33" s="13">
        <f>HLOOKUP(REG_TRA_DEMANDS!K$3,'BY-Demands'!$J$5:$AK$14,MATCH($E33,'BY-Demands'!$I$5:$I$14,0),FALSE)*HLOOKUP(REG_TRA_DEMANDS!$F33,DEMANDS!$G$2:$CN$25,MATCH($E33,DEMANDS!$E$2:$E$25,0),FALSE)/HLOOKUP(2018,DEMANDS!$G$2:$CN$25,MATCH($E33,DEMANDS!$E$2:$E$25,0),FALSE)</f>
        <v>0</v>
      </c>
      <c r="L33" s="13">
        <f>HLOOKUP(REG_TRA_DEMANDS!L$3,'BY-Demands'!$J$5:$AK$14,MATCH($E33,'BY-Demands'!$I$5:$I$14,0),FALSE)*HLOOKUP(REG_TRA_DEMANDS!$F33,DEMANDS!$G$2:$CN$25,MATCH($E33,DEMANDS!$E$2:$E$25,0),FALSE)/HLOOKUP(2018,DEMANDS!$G$2:$CN$25,MATCH($E33,DEMANDS!$E$2:$E$25,0),FALSE)</f>
        <v>0</v>
      </c>
      <c r="M33" s="13">
        <f>HLOOKUP(REG_TRA_DEMANDS!M$3,'BY-Demands'!$J$5:$AK$14,MATCH($E33,'BY-Demands'!$I$5:$I$14,0),FALSE)*HLOOKUP(REG_TRA_DEMANDS!$F33,DEMANDS!$G$2:$CN$25,MATCH($E33,DEMANDS!$E$2:$E$25,0),FALSE)/HLOOKUP(2018,DEMANDS!$G$2:$CN$25,MATCH($E33,DEMANDS!$E$2:$E$25,0),FALSE)</f>
        <v>0</v>
      </c>
      <c r="N33" s="13">
        <f>HLOOKUP(REG_TRA_DEMANDS!N$3,'BY-Demands'!$J$5:$AK$14,MATCH($E33,'BY-Demands'!$I$5:$I$14,0),FALSE)*HLOOKUP(REG_TRA_DEMANDS!$F33,DEMANDS!$G$2:$CN$25,MATCH($E33,DEMANDS!$E$2:$E$25,0),FALSE)/HLOOKUP(2018,DEMANDS!$G$2:$CN$25,MATCH($E33,DEMANDS!$E$2:$E$25,0),FALSE)</f>
        <v>0</v>
      </c>
      <c r="O33" s="13">
        <f>HLOOKUP(REG_TRA_DEMANDS!O$3,'BY-Demands'!$J$5:$AK$14,MATCH($E33,'BY-Demands'!$I$5:$I$14,0),FALSE)*HLOOKUP(REG_TRA_DEMANDS!$F33,DEMANDS!$G$2:$CN$25,MATCH($E33,DEMANDS!$E$2:$E$25,0),FALSE)/HLOOKUP(2018,DEMANDS!$G$2:$CN$25,MATCH($E33,DEMANDS!$E$2:$E$25,0),FALSE)</f>
        <v>0</v>
      </c>
      <c r="P33" s="13">
        <f>HLOOKUP(REG_TRA_DEMANDS!P$3,'BY-Demands'!$J$5:$AK$14,MATCH($E33,'BY-Demands'!$I$5:$I$14,0),FALSE)*HLOOKUP(REG_TRA_DEMANDS!$F33,DEMANDS!$G$2:$CN$25,MATCH($E33,DEMANDS!$E$2:$E$25,0),FALSE)/HLOOKUP(2018,DEMANDS!$G$2:$CN$25,MATCH($E33,DEMANDS!$E$2:$E$25,0),FALSE)</f>
        <v>0</v>
      </c>
      <c r="Q33" s="13">
        <f>HLOOKUP(REG_TRA_DEMANDS!Q$3,'BY-Demands'!$J$5:$AK$14,MATCH($E33,'BY-Demands'!$I$5:$I$14,0),FALSE)*HLOOKUP(REG_TRA_DEMANDS!$F33,DEMANDS!$G$2:$CN$25,MATCH($E33,DEMANDS!$E$2:$E$25,0),FALSE)/HLOOKUP(2018,DEMANDS!$G$2:$CN$25,MATCH($E33,DEMANDS!$E$2:$E$25,0),FALSE)</f>
        <v>0</v>
      </c>
      <c r="R33" s="13">
        <f>HLOOKUP(REG_TRA_DEMANDS!R$3,'BY-Demands'!$J$5:$AK$14,MATCH($E33,'BY-Demands'!$I$5:$I$14,0),FALSE)*HLOOKUP(REG_TRA_DEMANDS!$F33,DEMANDS!$G$2:$CN$25,MATCH($E33,DEMANDS!$E$2:$E$25,0),FALSE)/HLOOKUP(2018,DEMANDS!$G$2:$CN$25,MATCH($E33,DEMANDS!$E$2:$E$25,0),FALSE)</f>
        <v>0</v>
      </c>
      <c r="S33" s="13">
        <f>HLOOKUP(REG_TRA_DEMANDS!S$3,'BY-Demands'!$J$5:$AK$14,MATCH($E33,'BY-Demands'!$I$5:$I$14,0),FALSE)*HLOOKUP(REG_TRA_DEMANDS!$F33,DEMANDS!$G$2:$CN$25,MATCH($E33,DEMANDS!$E$2:$E$25,0),FALSE)/HLOOKUP(2018,DEMANDS!$G$2:$CN$25,MATCH($E33,DEMANDS!$E$2:$E$25,0),FALSE)</f>
        <v>0</v>
      </c>
      <c r="T33" s="13">
        <f>HLOOKUP(REG_TRA_DEMANDS!T$3,'BY-Demands'!$J$5:$AK$14,MATCH($E33,'BY-Demands'!$I$5:$I$14,0),FALSE)*HLOOKUP(REG_TRA_DEMANDS!$F33,DEMANDS!$G$2:$CN$25,MATCH($E33,DEMANDS!$E$2:$E$25,0),FALSE)/HLOOKUP(2018,DEMANDS!$G$2:$CN$25,MATCH($E33,DEMANDS!$E$2:$E$25,0),FALSE)</f>
        <v>0</v>
      </c>
      <c r="U33" s="13">
        <f>HLOOKUP(REG_TRA_DEMANDS!U$3,'BY-Demands'!$J$5:$AK$14,MATCH($E33,'BY-Demands'!$I$5:$I$14,0),FALSE)*HLOOKUP(REG_TRA_DEMANDS!$F33,DEMANDS!$G$2:$CN$25,MATCH($E33,DEMANDS!$E$2:$E$25,0),FALSE)/HLOOKUP(2018,DEMANDS!$G$2:$CN$25,MATCH($E33,DEMANDS!$E$2:$E$25,0),FALSE)</f>
        <v>0</v>
      </c>
      <c r="V33" s="13">
        <f>HLOOKUP(REG_TRA_DEMANDS!V$3,'BY-Demands'!$J$5:$AK$14,MATCH($E33,'BY-Demands'!$I$5:$I$14,0),FALSE)*HLOOKUP(REG_TRA_DEMANDS!$F33,DEMANDS!$G$2:$CN$25,MATCH($E33,DEMANDS!$E$2:$E$25,0),FALSE)/HLOOKUP(2018,DEMANDS!$G$2:$CN$25,MATCH($E33,DEMANDS!$E$2:$E$25,0),FALSE)</f>
        <v>0</v>
      </c>
      <c r="W33" s="13">
        <f>HLOOKUP(REG_TRA_DEMANDS!W$3,'BY-Demands'!$J$5:$AK$14,MATCH($E33,'BY-Demands'!$I$5:$I$14,0),FALSE)*HLOOKUP(REG_TRA_DEMANDS!$F33,DEMANDS!$G$2:$CN$25,MATCH($E33,DEMANDS!$E$2:$E$25,0),FALSE)/HLOOKUP(2018,DEMANDS!$G$2:$CN$25,MATCH($E33,DEMANDS!$E$2:$E$25,0),FALSE)</f>
        <v>0</v>
      </c>
      <c r="X33" s="13">
        <f>HLOOKUP(REG_TRA_DEMANDS!X$3,'BY-Demands'!$J$5:$AK$14,MATCH($E33,'BY-Demands'!$I$5:$I$14,0),FALSE)*HLOOKUP(REG_TRA_DEMANDS!$F33,DEMANDS!$G$2:$CN$25,MATCH($E33,DEMANDS!$E$2:$E$25,0),FALSE)/HLOOKUP(2018,DEMANDS!$G$2:$CN$25,MATCH($E33,DEMANDS!$E$2:$E$25,0),FALSE)</f>
        <v>0</v>
      </c>
      <c r="Y33" s="13">
        <f>HLOOKUP(REG_TRA_DEMANDS!Y$3,'BY-Demands'!$J$5:$AK$14,MATCH($E33,'BY-Demands'!$I$5:$I$14,0),FALSE)*HLOOKUP(REG_TRA_DEMANDS!$F33,DEMANDS!$G$2:$CN$25,MATCH($E33,DEMANDS!$E$2:$E$25,0),FALSE)/HLOOKUP(2018,DEMANDS!$G$2:$CN$25,MATCH($E33,DEMANDS!$E$2:$E$25,0),FALSE)</f>
        <v>0</v>
      </c>
      <c r="Z33" s="13">
        <f>HLOOKUP(REG_TRA_DEMANDS!Z$3,'BY-Demands'!$J$5:$AK$14,MATCH($E33,'BY-Demands'!$I$5:$I$14,0),FALSE)*HLOOKUP(REG_TRA_DEMANDS!$F33,DEMANDS!$G$2:$CN$25,MATCH($E33,DEMANDS!$E$2:$E$25,0),FALSE)/HLOOKUP(2018,DEMANDS!$G$2:$CN$25,MATCH($E33,DEMANDS!$E$2:$E$25,0),FALSE)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A33" s="13">
        <f>HLOOKUP(REG_TRA_DEMANDS!AA$3,'BY-Demands'!$J$5:$AK$14,MATCH($E33,'BY-Demands'!$I$5:$I$14,0),FALSE)*HLOOKUP(REG_TRA_DEMANDS!$F33,DEMANDS!$G$2:$CN$25,MATCH($E33,DEMANDS!$E$2:$E$25,0),FALSE)/HLOOKUP(2018,DEMANDS!$G$2:$CN$25,MATCH($E33,DEMANDS!$E$2:$E$25,0),FALSE)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B33" s="13">
        <f>HLOOKUP(REG_TRA_DEMANDS!AB$3,'BY-Demands'!$J$5:$AK$14,MATCH($E33,'BY-Demands'!$I$5:$I$14,0),FALSE)*HLOOKUP(REG_TRA_DEMANDS!$F33,DEMANDS!$G$2:$CN$25,MATCH($E33,DEMANDS!$E$2:$E$25,0),FALSE)/HLOOKUP(2018,DEMANDS!$G$2:$CN$25,MATCH($E33,DEMANDS!$E$2:$E$25,0),FALSE)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C33" s="13">
        <f>HLOOKUP(REG_TRA_DEMANDS!AC$3,'BY-Demands'!$J$5:$AK$14,MATCH($E33,'BY-Demands'!$I$5:$I$14,0),FALSE)*HLOOKUP(REG_TRA_DEMANDS!$F33,DEMANDS!$G$2:$CN$25,MATCH($E33,DEMANDS!$E$2:$E$25,0),FALSE)/HLOOKUP(2018,DEMANDS!$G$2:$CN$25,MATCH($E33,DEMANDS!$E$2:$E$25,0),FALSE)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D33" s="13">
        <f>HLOOKUP(REG_TRA_DEMANDS!AD$3,'BY-Demands'!$J$5:$AK$14,MATCH($E33,'BY-Demands'!$I$5:$I$14,0),FALSE)*HLOOKUP(REG_TRA_DEMANDS!$F33,DEMANDS!$G$2:$CN$25,MATCH($E33,DEMANDS!$E$2:$E$25,0),FALSE)/HLOOKUP(2018,DEMANDS!$G$2:$CN$25,MATCH($E33,DEMANDS!$E$2:$E$25,0),FALSE)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E33" s="13">
        <f>HLOOKUP(REG_TRA_DEMANDS!AE$3,'BY-Demands'!$J$5:$AK$14,MATCH($E33,'BY-Demands'!$I$5:$I$14,0),FALSE)*HLOOKUP(REG_TRA_DEMANDS!$F33,DEMANDS!$G$2:$CN$25,MATCH($E33,DEMANDS!$E$2:$E$25,0),FALSE)/HLOOKUP(2018,DEMANDS!$G$2:$CN$25,MATCH($E33,DEMANDS!$E$2:$E$25,0),FALSE)</f>
        <v>0</v>
      </c>
      <c r="AF33" s="13">
        <f>HLOOKUP(REG_TRA_DEMANDS!AF$3,'BY-Demands'!$J$5:$AK$14,MATCH($E33,'BY-Demands'!$I$5:$I$14,0),FALSE)*HLOOKUP(REG_TRA_DEMANDS!$F33,DEMANDS!$G$2:$CN$25,MATCH($E33,DEMANDS!$E$2:$E$25,0),FALSE)/HLOOKUP(2018,DEMANDS!$G$2:$CN$25,MATCH($E33,DEMANDS!$E$2:$E$25,0),FALSE)</f>
        <v>0</v>
      </c>
    </row>
    <row r="34" spans="4:32" x14ac:dyDescent="0.25">
      <c r="D34" t="s">
        <v>59</v>
      </c>
      <c r="E34" t="str">
        <f>DEMANDS!$E$22</f>
        <v>TNAV</v>
      </c>
      <c r="F34">
        <v>2019</v>
      </c>
      <c r="G34" s="13">
        <f>HLOOKUP(REG_TRA_DEMANDS!G$3,'BY-Demands'!$J$5:$AK$14,MATCH($E34,'BY-Demands'!$I$5:$I$14,0),FALSE)*HLOOKUP(REG_TRA_DEMANDS!$F34,DEMANDS!$G$2:$CN$25,MATCH($E34,DEMANDS!$E$2:$E$25,0),FALSE)/HLOOKUP(2018,DEMANDS!$G$2:$CN$25,MATCH($E34,DEMANDS!$E$2:$E$25,0),FALSE)</f>
        <v>4.4736426592315429E-2</v>
      </c>
      <c r="H34" s="13">
        <f>HLOOKUP(REG_TRA_DEMANDS!H$3,'BY-Demands'!$J$5:$AK$14,MATCH($E34,'BY-Demands'!$I$5:$I$14,0),FALSE)*HLOOKUP(REG_TRA_DEMANDS!$F34,DEMANDS!$G$2:$CN$25,MATCH($E34,DEMANDS!$E$2:$E$25,0),FALSE)/HLOOKUP(2018,DEMANDS!$G$2:$CN$25,MATCH($E34,DEMANDS!$E$2:$E$25,0),FALSE)</f>
        <v>1.0587372127625181</v>
      </c>
      <c r="I34" s="13">
        <f>HLOOKUP(REG_TRA_DEMANDS!I$3,'BY-Demands'!$J$5:$AK$14,MATCH($E34,'BY-Demands'!$I$5:$I$14,0),FALSE)*HLOOKUP(REG_TRA_DEMANDS!$F34,DEMANDS!$G$2:$CN$25,MATCH($E34,DEMANDS!$E$2:$E$25,0),FALSE)/HLOOKUP(2018,DEMANDS!$G$2:$CN$25,MATCH($E34,DEMANDS!$E$2:$E$25,0),FALSE)</f>
        <v>0.17484075497956425</v>
      </c>
      <c r="J34" s="13">
        <f>HLOOKUP(REG_TRA_DEMANDS!J$3,'BY-Demands'!$J$5:$AK$14,MATCH($E34,'BY-Demands'!$I$5:$I$14,0),FALSE)*HLOOKUP(REG_TRA_DEMANDS!$F34,DEMANDS!$G$2:$CN$25,MATCH($E34,DEMANDS!$E$2:$E$25,0),FALSE)/HLOOKUP(2018,DEMANDS!$G$2:$CN$25,MATCH($E34,DEMANDS!$E$2:$E$25,0),FALSE)</f>
        <v>7.797521751578454E-2</v>
      </c>
      <c r="K34" s="13">
        <f>HLOOKUP(REG_TRA_DEMANDS!K$3,'BY-Demands'!$J$5:$AK$14,MATCH($E34,'BY-Demands'!$I$5:$I$14,0),FALSE)*HLOOKUP(REG_TRA_DEMANDS!$F34,DEMANDS!$G$2:$CN$25,MATCH($E34,DEMANDS!$E$2:$E$25,0),FALSE)/HLOOKUP(2018,DEMANDS!$G$2:$CN$25,MATCH($E34,DEMANDS!$E$2:$E$25,0),FALSE)</f>
        <v>6.6553803187826568E-2</v>
      </c>
      <c r="L34" s="13">
        <f>HLOOKUP(REG_TRA_DEMANDS!L$3,'BY-Demands'!$J$5:$AK$14,MATCH($E34,'BY-Demands'!$I$5:$I$14,0),FALSE)*HLOOKUP(REG_TRA_DEMANDS!$F34,DEMANDS!$G$2:$CN$25,MATCH($E34,DEMANDS!$E$2:$E$25,0),FALSE)/HLOOKUP(2018,DEMANDS!$G$2:$CN$25,MATCH($E34,DEMANDS!$E$2:$E$25,0),FALSE)</f>
        <v>3.211747284668915E-2</v>
      </c>
      <c r="M34" s="13">
        <f>HLOOKUP(REG_TRA_DEMANDS!M$3,'BY-Demands'!$J$5:$AK$14,MATCH($E34,'BY-Demands'!$I$5:$I$14,0),FALSE)*HLOOKUP(REG_TRA_DEMANDS!$F34,DEMANDS!$G$2:$CN$25,MATCH($E34,DEMANDS!$E$2:$E$25,0),FALSE)/HLOOKUP(2018,DEMANDS!$G$2:$CN$25,MATCH($E34,DEMANDS!$E$2:$E$25,0),FALSE)</f>
        <v>0.10127537421703059</v>
      </c>
      <c r="N34" s="13">
        <f>HLOOKUP(REG_TRA_DEMANDS!N$3,'BY-Demands'!$J$5:$AK$14,MATCH($E34,'BY-Demands'!$I$5:$I$14,0),FALSE)*HLOOKUP(REG_TRA_DEMANDS!$F34,DEMANDS!$G$2:$CN$25,MATCH($E34,DEMANDS!$E$2:$E$25,0),FALSE)/HLOOKUP(2018,DEMANDS!$G$2:$CN$25,MATCH($E34,DEMANDS!$E$2:$E$25,0),FALSE)</f>
        <v>0.15326304342499106</v>
      </c>
      <c r="O34" s="13">
        <f>HLOOKUP(REG_TRA_DEMANDS!O$3,'BY-Demands'!$J$5:$AK$14,MATCH($E34,'BY-Demands'!$I$5:$I$14,0),FALSE)*HLOOKUP(REG_TRA_DEMANDS!$F34,DEMANDS!$G$2:$CN$25,MATCH($E34,DEMANDS!$E$2:$E$25,0),FALSE)/HLOOKUP(2018,DEMANDS!$G$2:$CN$25,MATCH($E34,DEMANDS!$E$2:$E$25,0),FALSE)</f>
        <v>6.1260741824694438E-2</v>
      </c>
      <c r="P34" s="13">
        <f>HLOOKUP(REG_TRA_DEMANDS!P$3,'BY-Demands'!$J$5:$AK$14,MATCH($E34,'BY-Demands'!$I$5:$I$14,0),FALSE)*HLOOKUP(REG_TRA_DEMANDS!$F34,DEMANDS!$G$2:$CN$25,MATCH($E34,DEMANDS!$E$2:$E$25,0),FALSE)/HLOOKUP(2018,DEMANDS!$G$2:$CN$25,MATCH($E34,DEMANDS!$E$2:$E$25,0),FALSE)</f>
        <v>6.9754313718117147E-2</v>
      </c>
      <c r="Q34" s="13">
        <f>HLOOKUP(REG_TRA_DEMANDS!Q$3,'BY-Demands'!$J$5:$AK$14,MATCH($E34,'BY-Demands'!$I$5:$I$14,0),FALSE)*HLOOKUP(REG_TRA_DEMANDS!$F34,DEMANDS!$G$2:$CN$25,MATCH($E34,DEMANDS!$E$2:$E$25,0),FALSE)/HLOOKUP(2018,DEMANDS!$G$2:$CN$25,MATCH($E34,DEMANDS!$E$2:$E$25,0),FALSE)</f>
        <v>0.11764960412869165</v>
      </c>
      <c r="R34" s="13">
        <f>HLOOKUP(REG_TRA_DEMANDS!R$3,'BY-Demands'!$J$5:$AK$14,MATCH($E34,'BY-Demands'!$I$5:$I$14,0),FALSE)*HLOOKUP(REG_TRA_DEMANDS!$F34,DEMANDS!$G$2:$CN$25,MATCH($E34,DEMANDS!$E$2:$E$25,0),FALSE)/HLOOKUP(2018,DEMANDS!$G$2:$CN$25,MATCH($E34,DEMANDS!$E$2:$E$25,0),FALSE)</f>
        <v>0.11191571624763795</v>
      </c>
      <c r="S34" s="13">
        <f>HLOOKUP(REG_TRA_DEMANDS!S$3,'BY-Demands'!$J$5:$AK$14,MATCH($E34,'BY-Demands'!$I$5:$I$14,0),FALSE)*HLOOKUP(REG_TRA_DEMANDS!$F34,DEMANDS!$G$2:$CN$25,MATCH($E34,DEMANDS!$E$2:$E$25,0),FALSE)/HLOOKUP(2018,DEMANDS!$G$2:$CN$25,MATCH($E34,DEMANDS!$E$2:$E$25,0),FALSE)</f>
        <v>9.3364856292052711E-2</v>
      </c>
      <c r="T34" s="13">
        <f>HLOOKUP(REG_TRA_DEMANDS!T$3,'BY-Demands'!$J$5:$AK$14,MATCH($E34,'BY-Demands'!$I$5:$I$14,0),FALSE)*HLOOKUP(REG_TRA_DEMANDS!$F34,DEMANDS!$G$2:$CN$25,MATCH($E34,DEMANDS!$E$2:$E$25,0),FALSE)/HLOOKUP(2018,DEMANDS!$G$2:$CN$25,MATCH($E34,DEMANDS!$E$2:$E$25,0),FALSE)</f>
        <v>0.42657862768420407</v>
      </c>
      <c r="U34" s="13">
        <f>HLOOKUP(REG_TRA_DEMANDS!U$3,'BY-Demands'!$J$5:$AK$14,MATCH($E34,'BY-Demands'!$I$5:$I$14,0),FALSE)*HLOOKUP(REG_TRA_DEMANDS!$F34,DEMANDS!$G$2:$CN$25,MATCH($E34,DEMANDS!$E$2:$E$25,0),FALSE)/HLOOKUP(2018,DEMANDS!$G$2:$CN$25,MATCH($E34,DEMANDS!$E$2:$E$25,0),FALSE)</f>
        <v>0.1160662432844647</v>
      </c>
      <c r="V34" s="13">
        <f>HLOOKUP(REG_TRA_DEMANDS!V$3,'BY-Demands'!$J$5:$AK$14,MATCH($E34,'BY-Demands'!$I$5:$I$14,0),FALSE)*HLOOKUP(REG_TRA_DEMANDS!$F34,DEMANDS!$G$2:$CN$25,MATCH($E34,DEMANDS!$E$2:$E$25,0),FALSE)/HLOOKUP(2018,DEMANDS!$G$2:$CN$25,MATCH($E34,DEMANDS!$E$2:$E$25,0),FALSE)</f>
        <v>0.15314910430716835</v>
      </c>
      <c r="W34" s="13">
        <f>HLOOKUP(REG_TRA_DEMANDS!W$3,'BY-Demands'!$J$5:$AK$14,MATCH($E34,'BY-Demands'!$I$5:$I$14,0),FALSE)*HLOOKUP(REG_TRA_DEMANDS!$F34,DEMANDS!$G$2:$CN$25,MATCH($E34,DEMANDS!$E$2:$E$25,0),FALSE)/HLOOKUP(2018,DEMANDS!$G$2:$CN$25,MATCH($E34,DEMANDS!$E$2:$E$25,0),FALSE)</f>
        <v>0.12537467631707438</v>
      </c>
      <c r="X34" s="13">
        <f>HLOOKUP(REG_TRA_DEMANDS!X$3,'BY-Demands'!$J$5:$AK$14,MATCH($E34,'BY-Demands'!$I$5:$I$14,0),FALSE)*HLOOKUP(REG_TRA_DEMANDS!$F34,DEMANDS!$G$2:$CN$25,MATCH($E34,DEMANDS!$E$2:$E$25,0),FALSE)/HLOOKUP(2018,DEMANDS!$G$2:$CN$25,MATCH($E34,DEMANDS!$E$2:$E$25,0),FALSE)</f>
        <v>9.1289592773639419E-2</v>
      </c>
      <c r="Y34" s="13">
        <f>HLOOKUP(REG_TRA_DEMANDS!Y$3,'BY-Demands'!$J$5:$AK$14,MATCH($E34,'BY-Demands'!$I$5:$I$14,0),FALSE)*HLOOKUP(REG_TRA_DEMANDS!$F34,DEMANDS!$G$2:$CN$25,MATCH($E34,DEMANDS!$E$2:$E$25,0),FALSE)/HLOOKUP(2018,DEMANDS!$G$2:$CN$25,MATCH($E34,DEMANDS!$E$2:$E$25,0),FALSE)</f>
        <v>0.20277862666970664</v>
      </c>
      <c r="Z34" s="13">
        <f>HLOOKUP(REG_TRA_DEMANDS!Z$3,'BY-Demands'!$J$5:$AK$14,MATCH($E34,'BY-Demands'!$I$5:$I$14,0),FALSE)*HLOOKUP(REG_TRA_DEMANDS!$F34,DEMANDS!$G$2:$CN$25,MATCH($E34,DEMANDS!$E$2:$E$25,0),FALSE)/HLOOKUP(2018,DEMANDS!$G$2:$CN$25,MATCH($E34,DEMANDS!$E$2:$E$25,0),FALSE)</f>
        <v>2.5179759251811974E-2</v>
      </c>
      <c r="AA34" s="13">
        <f>HLOOKUP(REG_TRA_DEMANDS!AA$3,'BY-Demands'!$J$5:$AK$14,MATCH($E34,'BY-Demands'!$I$5:$I$14,0),FALSE)*HLOOKUP(REG_TRA_DEMANDS!$F34,DEMANDS!$G$2:$CN$25,MATCH($E34,DEMANDS!$E$2:$E$25,0),FALSE)/HLOOKUP(2018,DEMANDS!$G$2:$CN$25,MATCH($E34,DEMANDS!$E$2:$E$25,0),FALSE)</f>
        <v>0.10255070654962607</v>
      </c>
      <c r="AB34" s="13">
        <f>HLOOKUP(REG_TRA_DEMANDS!AB$3,'BY-Demands'!$J$5:$AK$14,MATCH($E34,'BY-Demands'!$I$5:$I$14,0),FALSE)*HLOOKUP(REG_TRA_DEMANDS!$F34,DEMANDS!$G$2:$CN$25,MATCH($E34,DEMANDS!$E$2:$E$25,0),FALSE)/HLOOKUP(2018,DEMANDS!$G$2:$CN$25,MATCH($E34,DEMANDS!$E$2:$E$25,0),FALSE)</f>
        <v>5.0717837384500954E-2</v>
      </c>
      <c r="AC34" s="13">
        <f>HLOOKUP(REG_TRA_DEMANDS!AC$3,'BY-Demands'!$J$5:$AK$14,MATCH($E34,'BY-Demands'!$I$5:$I$14,0),FALSE)*HLOOKUP(REG_TRA_DEMANDS!$F34,DEMANDS!$G$2:$CN$25,MATCH($E34,DEMANDS!$E$2:$E$25,0),FALSE)/HLOOKUP(2018,DEMANDS!$G$2:$CN$25,MATCH($E34,DEMANDS!$E$2:$E$25,0),FALSE)</f>
        <v>5.1496552320793129E-2</v>
      </c>
      <c r="AD34" s="13">
        <f>HLOOKUP(REG_TRA_DEMANDS!AD$3,'BY-Demands'!$J$5:$AK$14,MATCH($E34,'BY-Demands'!$I$5:$I$14,0),FALSE)*HLOOKUP(REG_TRA_DEMANDS!$F34,DEMANDS!$G$2:$CN$25,MATCH($E34,DEMANDS!$E$2:$E$25,0),FALSE)/HLOOKUP(2018,DEMANDS!$G$2:$CN$25,MATCH($E34,DEMANDS!$E$2:$E$25,0),FALSE)</f>
        <v>5.9858111994945243E-2</v>
      </c>
      <c r="AE34" s="13">
        <f>HLOOKUP(REG_TRA_DEMANDS!AE$3,'BY-Demands'!$J$5:$AK$14,MATCH($E34,'BY-Demands'!$I$5:$I$14,0),FALSE)*HLOOKUP(REG_TRA_DEMANDS!$F34,DEMANDS!$G$2:$CN$25,MATCH($E34,DEMANDS!$E$2:$E$25,0),FALSE)/HLOOKUP(2018,DEMANDS!$G$2:$CN$25,MATCH($E34,DEMANDS!$E$2:$E$25,0),FALSE)</f>
        <v>0.12509100720304714</v>
      </c>
      <c r="AF34" s="13">
        <f>HLOOKUP(REG_TRA_DEMANDS!AF$3,'BY-Demands'!$J$5:$AK$14,MATCH($E34,'BY-Demands'!$I$5:$I$14,0),FALSE)*HLOOKUP(REG_TRA_DEMANDS!$F34,DEMANDS!$G$2:$CN$25,MATCH($E34,DEMANDS!$E$2:$E$25,0),FALSE)/HLOOKUP(2018,DEMANDS!$G$2:$CN$25,MATCH($E34,DEMANDS!$E$2:$E$25,0),FALSE)</f>
        <v>4.8236321977023038E-2</v>
      </c>
    </row>
    <row r="35" spans="4:32" x14ac:dyDescent="0.25">
      <c r="D35" t="s">
        <v>59</v>
      </c>
      <c r="E35" t="str">
        <f>DEMANDS!$E$22</f>
        <v>TNAV</v>
      </c>
      <c r="F35">
        <v>2020</v>
      </c>
      <c r="G35" s="13">
        <f>HLOOKUP(REG_TRA_DEMANDS!G$3,'BY-Demands'!$J$5:$AK$14,MATCH($E35,'BY-Demands'!$I$5:$I$14,0),FALSE)*HLOOKUP(REG_TRA_DEMANDS!$F35,DEMANDS!$G$2:$CN$25,MATCH($E35,DEMANDS!$E$2:$E$25,0),FALSE)/HLOOKUP(2018,DEMANDS!$G$2:$CN$25,MATCH($E35,DEMANDS!$E$2:$E$25,0),FALSE)</f>
        <v>5.4709600636236908E-2</v>
      </c>
      <c r="H35" s="13">
        <f>HLOOKUP(REG_TRA_DEMANDS!H$3,'BY-Demands'!$J$5:$AK$14,MATCH($E35,'BY-Demands'!$I$5:$I$14,0),FALSE)*HLOOKUP(REG_TRA_DEMANDS!$F35,DEMANDS!$G$2:$CN$25,MATCH($E35,DEMANDS!$E$2:$E$25,0),FALSE)/HLOOKUP(2018,DEMANDS!$G$2:$CN$25,MATCH($E35,DEMANDS!$E$2:$E$25,0),FALSE)</f>
        <v>1.2947634511986181</v>
      </c>
      <c r="I35" s="13">
        <f>HLOOKUP(REG_TRA_DEMANDS!I$3,'BY-Demands'!$J$5:$AK$14,MATCH($E35,'BY-Demands'!$I$5:$I$14,0),FALSE)*HLOOKUP(REG_TRA_DEMANDS!$F35,DEMANDS!$G$2:$CN$25,MATCH($E35,DEMANDS!$E$2:$E$25,0),FALSE)/HLOOKUP(2018,DEMANDS!$G$2:$CN$25,MATCH($E35,DEMANDS!$E$2:$E$25,0),FALSE)</f>
        <v>0.21381832677519244</v>
      </c>
      <c r="J35" s="13">
        <f>HLOOKUP(REG_TRA_DEMANDS!J$3,'BY-Demands'!$J$5:$AK$14,MATCH($E35,'BY-Demands'!$I$5:$I$14,0),FALSE)*HLOOKUP(REG_TRA_DEMANDS!$F35,DEMANDS!$G$2:$CN$25,MATCH($E35,DEMANDS!$E$2:$E$25,0),FALSE)/HLOOKUP(2018,DEMANDS!$G$2:$CN$25,MATCH($E35,DEMANDS!$E$2:$E$25,0),FALSE)</f>
        <v>9.5358376490112085E-2</v>
      </c>
      <c r="K35" s="13">
        <f>HLOOKUP(REG_TRA_DEMANDS!K$3,'BY-Demands'!$J$5:$AK$14,MATCH($E35,'BY-Demands'!$I$5:$I$14,0),FALSE)*HLOOKUP(REG_TRA_DEMANDS!$F35,DEMANDS!$G$2:$CN$25,MATCH($E35,DEMANDS!$E$2:$E$25,0),FALSE)/HLOOKUP(2018,DEMANDS!$G$2:$CN$25,MATCH($E35,DEMANDS!$E$2:$E$25,0),FALSE)</f>
        <v>8.1390765212663516E-2</v>
      </c>
      <c r="L35" s="13">
        <f>HLOOKUP(REG_TRA_DEMANDS!L$3,'BY-Demands'!$J$5:$AK$14,MATCH($E35,'BY-Demands'!$I$5:$I$14,0),FALSE)*HLOOKUP(REG_TRA_DEMANDS!$F35,DEMANDS!$G$2:$CN$25,MATCH($E35,DEMANDS!$E$2:$E$25,0),FALSE)/HLOOKUP(2018,DEMANDS!$G$2:$CN$25,MATCH($E35,DEMANDS!$E$2:$E$25,0),FALSE)</f>
        <v>3.9277480271286955E-2</v>
      </c>
      <c r="M35" s="13">
        <f>HLOOKUP(REG_TRA_DEMANDS!M$3,'BY-Demands'!$J$5:$AK$14,MATCH($E35,'BY-Demands'!$I$5:$I$14,0),FALSE)*HLOOKUP(REG_TRA_DEMANDS!$F35,DEMANDS!$G$2:$CN$25,MATCH($E35,DEMANDS!$E$2:$E$25,0),FALSE)/HLOOKUP(2018,DEMANDS!$G$2:$CN$25,MATCH($E35,DEMANDS!$E$2:$E$25,0),FALSE)</f>
        <v>0.12385288007448821</v>
      </c>
      <c r="N35" s="13">
        <f>HLOOKUP(REG_TRA_DEMANDS!N$3,'BY-Demands'!$J$5:$AK$14,MATCH($E35,'BY-Demands'!$I$5:$I$14,0),FALSE)*HLOOKUP(REG_TRA_DEMANDS!$F35,DEMANDS!$G$2:$CN$25,MATCH($E35,DEMANDS!$E$2:$E$25,0),FALSE)/HLOOKUP(2018,DEMANDS!$G$2:$CN$25,MATCH($E35,DEMANDS!$E$2:$E$25,0),FALSE)</f>
        <v>0.1874302562090602</v>
      </c>
      <c r="O35" s="13">
        <f>HLOOKUP(REG_TRA_DEMANDS!O$3,'BY-Demands'!$J$5:$AK$14,MATCH($E35,'BY-Demands'!$I$5:$I$14,0),FALSE)*HLOOKUP(REG_TRA_DEMANDS!$F35,DEMANDS!$G$2:$CN$25,MATCH($E35,DEMANDS!$E$2:$E$25,0),FALSE)/HLOOKUP(2018,DEMANDS!$G$2:$CN$25,MATCH($E35,DEMANDS!$E$2:$E$25,0),FALSE)</f>
        <v>7.4917711923025126E-2</v>
      </c>
      <c r="P35" s="13">
        <f>HLOOKUP(REG_TRA_DEMANDS!P$3,'BY-Demands'!$J$5:$AK$14,MATCH($E35,'BY-Demands'!$I$5:$I$14,0),FALSE)*HLOOKUP(REG_TRA_DEMANDS!$F35,DEMANDS!$G$2:$CN$25,MATCH($E35,DEMANDS!$E$2:$E$25,0),FALSE)/HLOOKUP(2018,DEMANDS!$G$2:$CN$25,MATCH($E35,DEMANDS!$E$2:$E$25,0),FALSE)</f>
        <v>8.5304771455047348E-2</v>
      </c>
      <c r="Q35" s="13">
        <f>HLOOKUP(REG_TRA_DEMANDS!Q$3,'BY-Demands'!$J$5:$AK$14,MATCH($E35,'BY-Demands'!$I$5:$I$14,0),FALSE)*HLOOKUP(REG_TRA_DEMANDS!$F35,DEMANDS!$G$2:$CN$25,MATCH($E35,DEMANDS!$E$2:$E$25,0),FALSE)/HLOOKUP(2018,DEMANDS!$G$2:$CN$25,MATCH($E35,DEMANDS!$E$2:$E$25,0),FALSE)</f>
        <v>0.14387744724335505</v>
      </c>
      <c r="R35" s="13">
        <f>HLOOKUP(REG_TRA_DEMANDS!R$3,'BY-Demands'!$J$5:$AK$14,MATCH($E35,'BY-Demands'!$I$5:$I$14,0),FALSE)*HLOOKUP(REG_TRA_DEMANDS!$F35,DEMANDS!$G$2:$CN$25,MATCH($E35,DEMANDS!$E$2:$E$25,0),FALSE)/HLOOKUP(2018,DEMANDS!$G$2:$CN$25,MATCH($E35,DEMANDS!$E$2:$E$25,0),FALSE)</f>
        <v>0.13686529316756901</v>
      </c>
      <c r="S35" s="13">
        <f>HLOOKUP(REG_TRA_DEMANDS!S$3,'BY-Demands'!$J$5:$AK$14,MATCH($E35,'BY-Demands'!$I$5:$I$14,0),FALSE)*HLOOKUP(REG_TRA_DEMANDS!$F35,DEMANDS!$G$2:$CN$25,MATCH($E35,DEMANDS!$E$2:$E$25,0),FALSE)/HLOOKUP(2018,DEMANDS!$G$2:$CN$25,MATCH($E35,DEMANDS!$E$2:$E$25,0),FALSE)</f>
        <v>0.11417885580685315</v>
      </c>
      <c r="T35" s="13">
        <f>HLOOKUP(REG_TRA_DEMANDS!T$3,'BY-Demands'!$J$5:$AK$14,MATCH($E35,'BY-Demands'!$I$5:$I$14,0),FALSE)*HLOOKUP(REG_TRA_DEMANDS!$F35,DEMANDS!$G$2:$CN$25,MATCH($E35,DEMANDS!$E$2:$E$25,0),FALSE)/HLOOKUP(2018,DEMANDS!$G$2:$CN$25,MATCH($E35,DEMANDS!$E$2:$E$25,0),FALSE)</f>
        <v>0.52167658747615886</v>
      </c>
      <c r="U35" s="13">
        <f>HLOOKUP(REG_TRA_DEMANDS!U$3,'BY-Demands'!$J$5:$AK$14,MATCH($E35,'BY-Demands'!$I$5:$I$14,0),FALSE)*HLOOKUP(REG_TRA_DEMANDS!$F35,DEMANDS!$G$2:$CN$25,MATCH($E35,DEMANDS!$E$2:$E$25,0),FALSE)/HLOOKUP(2018,DEMANDS!$G$2:$CN$25,MATCH($E35,DEMANDS!$E$2:$E$25,0),FALSE)</f>
        <v>0.14194110484747868</v>
      </c>
      <c r="V35" s="13">
        <f>HLOOKUP(REG_TRA_DEMANDS!V$3,'BY-Demands'!$J$5:$AK$14,MATCH($E35,'BY-Demands'!$I$5:$I$14,0),FALSE)*HLOOKUP(REG_TRA_DEMANDS!$F35,DEMANDS!$G$2:$CN$25,MATCH($E35,DEMANDS!$E$2:$E$25,0),FALSE)/HLOOKUP(2018,DEMANDS!$G$2:$CN$25,MATCH($E35,DEMANDS!$E$2:$E$25,0),FALSE)</f>
        <v>0.18729091643367465</v>
      </c>
      <c r="W35" s="13">
        <f>HLOOKUP(REG_TRA_DEMANDS!W$3,'BY-Demands'!$J$5:$AK$14,MATCH($E35,'BY-Demands'!$I$5:$I$14,0),FALSE)*HLOOKUP(REG_TRA_DEMANDS!$F35,DEMANDS!$G$2:$CN$25,MATCH($E35,DEMANDS!$E$2:$E$25,0),FALSE)/HLOOKUP(2018,DEMANDS!$G$2:$CN$25,MATCH($E35,DEMANDS!$E$2:$E$25,0),FALSE)</f>
        <v>0.15332468401449936</v>
      </c>
      <c r="X35" s="13">
        <f>HLOOKUP(REG_TRA_DEMANDS!X$3,'BY-Demands'!$J$5:$AK$14,MATCH($E35,'BY-Demands'!$I$5:$I$14,0),FALSE)*HLOOKUP(REG_TRA_DEMANDS!$F35,DEMANDS!$G$2:$CN$25,MATCH($E35,DEMANDS!$E$2:$E$25,0),FALSE)/HLOOKUP(2018,DEMANDS!$G$2:$CN$25,MATCH($E35,DEMANDS!$E$2:$E$25,0),FALSE)</f>
        <v>0.11164094996689844</v>
      </c>
      <c r="Y35" s="13">
        <f>HLOOKUP(REG_TRA_DEMANDS!Y$3,'BY-Demands'!$J$5:$AK$14,MATCH($E35,'BY-Demands'!$I$5:$I$14,0),FALSE)*HLOOKUP(REG_TRA_DEMANDS!$F35,DEMANDS!$G$2:$CN$25,MATCH($E35,DEMANDS!$E$2:$E$25,0),FALSE)/HLOOKUP(2018,DEMANDS!$G$2:$CN$25,MATCH($E35,DEMANDS!$E$2:$E$25,0),FALSE)</f>
        <v>0.24798443969974754</v>
      </c>
      <c r="Z35" s="13">
        <f>HLOOKUP(REG_TRA_DEMANDS!Z$3,'BY-Demands'!$J$5:$AK$14,MATCH($E35,'BY-Demands'!$I$5:$I$14,0),FALSE)*HLOOKUP(REG_TRA_DEMANDS!$F35,DEMANDS!$G$2:$CN$25,MATCH($E35,DEMANDS!$E$2:$E$25,0),FALSE)/HLOOKUP(2018,DEMANDS!$G$2:$CN$25,MATCH($E35,DEMANDS!$E$2:$E$25,0),FALSE)</f>
        <v>3.0793129396254827E-2</v>
      </c>
      <c r="AA35" s="13">
        <f>HLOOKUP(REG_TRA_DEMANDS!AA$3,'BY-Demands'!$J$5:$AK$14,MATCH($E35,'BY-Demands'!$I$5:$I$14,0),FALSE)*HLOOKUP(REG_TRA_DEMANDS!$F35,DEMANDS!$G$2:$CN$25,MATCH($E35,DEMANDS!$E$2:$E$25,0),FALSE)/HLOOKUP(2018,DEMANDS!$G$2:$CN$25,MATCH($E35,DEMANDS!$E$2:$E$25,0),FALSE)</f>
        <v>0.12541252459483895</v>
      </c>
      <c r="AB35" s="13">
        <f>HLOOKUP(REG_TRA_DEMANDS!AB$3,'BY-Demands'!$J$5:$AK$14,MATCH($E35,'BY-Demands'!$I$5:$I$14,0),FALSE)*HLOOKUP(REG_TRA_DEMANDS!$F35,DEMANDS!$G$2:$CN$25,MATCH($E35,DEMANDS!$E$2:$E$25,0),FALSE)/HLOOKUP(2018,DEMANDS!$G$2:$CN$25,MATCH($E35,DEMANDS!$E$2:$E$25,0),FALSE)</f>
        <v>6.202445836199811E-2</v>
      </c>
      <c r="AC35" s="13">
        <f>HLOOKUP(REG_TRA_DEMANDS!AC$3,'BY-Demands'!$J$5:$AK$14,MATCH($E35,'BY-Demands'!$I$5:$I$14,0),FALSE)*HLOOKUP(REG_TRA_DEMANDS!$F35,DEMANDS!$G$2:$CN$25,MATCH($E35,DEMANDS!$E$2:$E$25,0),FALSE)/HLOOKUP(2018,DEMANDS!$G$2:$CN$25,MATCH($E35,DEMANDS!$E$2:$E$25,0),FALSE)</f>
        <v>6.2976773654461277E-2</v>
      </c>
      <c r="AD35" s="13">
        <f>HLOOKUP(REG_TRA_DEMANDS!AD$3,'BY-Demands'!$J$5:$AK$14,MATCH($E35,'BY-Demands'!$I$5:$I$14,0),FALSE)*HLOOKUP(REG_TRA_DEMANDS!$F35,DEMANDS!$G$2:$CN$25,MATCH($E35,DEMANDS!$E$2:$E$25,0),FALSE)/HLOOKUP(2018,DEMANDS!$G$2:$CN$25,MATCH($E35,DEMANDS!$E$2:$E$25,0),FALSE)</f>
        <v>7.3202391239829717E-2</v>
      </c>
      <c r="AE35" s="13">
        <f>HLOOKUP(REG_TRA_DEMANDS!AE$3,'BY-Demands'!$J$5:$AK$14,MATCH($E35,'BY-Demands'!$I$5:$I$14,0),FALSE)*HLOOKUP(REG_TRA_DEMANDS!$F35,DEMANDS!$G$2:$CN$25,MATCH($E35,DEMANDS!$E$2:$E$25,0),FALSE)/HLOOKUP(2018,DEMANDS!$G$2:$CN$25,MATCH($E35,DEMANDS!$E$2:$E$25,0),FALSE)</f>
        <v>0.15297777602198812</v>
      </c>
      <c r="AF35" s="13">
        <f>HLOOKUP(REG_TRA_DEMANDS!AF$3,'BY-Demands'!$J$5:$AK$14,MATCH($E35,'BY-Demands'!$I$5:$I$14,0),FALSE)*HLOOKUP(REG_TRA_DEMANDS!$F35,DEMANDS!$G$2:$CN$25,MATCH($E35,DEMANDS!$E$2:$E$25,0),FALSE)/HLOOKUP(2018,DEMANDS!$G$2:$CN$25,MATCH($E35,DEMANDS!$E$2:$E$25,0),FALSE)</f>
        <v>5.8989734150496013E-2</v>
      </c>
    </row>
    <row r="36" spans="4:32" x14ac:dyDescent="0.25">
      <c r="D36" t="s">
        <v>59</v>
      </c>
      <c r="E36" t="str">
        <f>DEMANDS!$E$22</f>
        <v>TNAV</v>
      </c>
      <c r="F36">
        <v>2021</v>
      </c>
      <c r="G36" s="13">
        <f>HLOOKUP(REG_TRA_DEMANDS!G$3,'BY-Demands'!$J$5:$AK$14,MATCH($E36,'BY-Demands'!$I$5:$I$14,0),FALSE)*HLOOKUP(REG_TRA_DEMANDS!$F36,DEMANDS!$G$2:$CN$25,MATCH($E36,DEMANDS!$E$2:$E$25,0),FALSE)/HLOOKUP(2018,DEMANDS!$G$2:$CN$25,MATCH($E36,DEMANDS!$E$2:$E$25,0),FALSE)</f>
        <v>6.0377905785525848E-2</v>
      </c>
      <c r="H36" s="13">
        <f>HLOOKUP(REG_TRA_DEMANDS!H$3,'BY-Demands'!$J$5:$AK$14,MATCH($E36,'BY-Demands'!$I$5:$I$14,0),FALSE)*HLOOKUP(REG_TRA_DEMANDS!$F36,DEMANDS!$G$2:$CN$25,MATCH($E36,DEMANDS!$E$2:$E$25,0),FALSE)/HLOOKUP(2018,DEMANDS!$G$2:$CN$25,MATCH($E36,DEMANDS!$E$2:$E$25,0),FALSE)</f>
        <v>1.4289101869121152</v>
      </c>
      <c r="I36" s="13">
        <f>HLOOKUP(REG_TRA_DEMANDS!I$3,'BY-Demands'!$J$5:$AK$14,MATCH($E36,'BY-Demands'!$I$5:$I$14,0),FALSE)*HLOOKUP(REG_TRA_DEMANDS!$F36,DEMANDS!$G$2:$CN$25,MATCH($E36,DEMANDS!$E$2:$E$25,0),FALSE)/HLOOKUP(2018,DEMANDS!$G$2:$CN$25,MATCH($E36,DEMANDS!$E$2:$E$25,0),FALSE)</f>
        <v>0.2359714316887277</v>
      </c>
      <c r="J36" s="13">
        <f>HLOOKUP(REG_TRA_DEMANDS!J$3,'BY-Demands'!$J$5:$AK$14,MATCH($E36,'BY-Demands'!$I$5:$I$14,0),FALSE)*HLOOKUP(REG_TRA_DEMANDS!$F36,DEMANDS!$G$2:$CN$25,MATCH($E36,DEMANDS!$E$2:$E$25,0),FALSE)/HLOOKUP(2018,DEMANDS!$G$2:$CN$25,MATCH($E36,DEMANDS!$E$2:$E$25,0),FALSE)</f>
        <v>0.10523818497346488</v>
      </c>
      <c r="K36" s="13">
        <f>HLOOKUP(REG_TRA_DEMANDS!K$3,'BY-Demands'!$J$5:$AK$14,MATCH($E36,'BY-Demands'!$I$5:$I$14,0),FALSE)*HLOOKUP(REG_TRA_DEMANDS!$F36,DEMANDS!$G$2:$CN$25,MATCH($E36,DEMANDS!$E$2:$E$25,0),FALSE)/HLOOKUP(2018,DEMANDS!$G$2:$CN$25,MATCH($E36,DEMANDS!$E$2:$E$25,0),FALSE)</f>
        <v>8.9823429465268834E-2</v>
      </c>
      <c r="L36" s="13">
        <f>HLOOKUP(REG_TRA_DEMANDS!L$3,'BY-Demands'!$J$5:$AK$14,MATCH($E36,'BY-Demands'!$I$5:$I$14,0),FALSE)*HLOOKUP(REG_TRA_DEMANDS!$F36,DEMANDS!$G$2:$CN$25,MATCH($E36,DEMANDS!$E$2:$E$25,0),FALSE)/HLOOKUP(2018,DEMANDS!$G$2:$CN$25,MATCH($E36,DEMANDS!$E$2:$E$25,0),FALSE)</f>
        <v>4.3346907594530242E-2</v>
      </c>
      <c r="M36" s="13">
        <f>HLOOKUP(REG_TRA_DEMANDS!M$3,'BY-Demands'!$J$5:$AK$14,MATCH($E36,'BY-Demands'!$I$5:$I$14,0),FALSE)*HLOOKUP(REG_TRA_DEMANDS!$F36,DEMANDS!$G$2:$CN$25,MATCH($E36,DEMANDS!$E$2:$E$25,0),FALSE)/HLOOKUP(2018,DEMANDS!$G$2:$CN$25,MATCH($E36,DEMANDS!$E$2:$E$25,0),FALSE)</f>
        <v>0.13668492252620179</v>
      </c>
      <c r="N36" s="13">
        <f>HLOOKUP(REG_TRA_DEMANDS!N$3,'BY-Demands'!$J$5:$AK$14,MATCH($E36,'BY-Demands'!$I$5:$I$14,0),FALSE)*HLOOKUP(REG_TRA_DEMANDS!$F36,DEMANDS!$G$2:$CN$25,MATCH($E36,DEMANDS!$E$2:$E$25,0),FALSE)/HLOOKUP(2018,DEMANDS!$G$2:$CN$25,MATCH($E36,DEMANDS!$E$2:$E$25,0),FALSE)</f>
        <v>0.2068493686508841</v>
      </c>
      <c r="O36" s="13">
        <f>HLOOKUP(REG_TRA_DEMANDS!O$3,'BY-Demands'!$J$5:$AK$14,MATCH($E36,'BY-Demands'!$I$5:$I$14,0),FALSE)*HLOOKUP(REG_TRA_DEMANDS!$F36,DEMANDS!$G$2:$CN$25,MATCH($E36,DEMANDS!$E$2:$E$25,0),FALSE)/HLOOKUP(2018,DEMANDS!$G$2:$CN$25,MATCH($E36,DEMANDS!$E$2:$E$25,0),FALSE)</f>
        <v>8.267972164943059E-2</v>
      </c>
      <c r="P36" s="13">
        <f>HLOOKUP(REG_TRA_DEMANDS!P$3,'BY-Demands'!$J$5:$AK$14,MATCH($E36,'BY-Demands'!$I$5:$I$14,0),FALSE)*HLOOKUP(REG_TRA_DEMANDS!$F36,DEMANDS!$G$2:$CN$25,MATCH($E36,DEMANDS!$E$2:$E$25,0),FALSE)/HLOOKUP(2018,DEMANDS!$G$2:$CN$25,MATCH($E36,DEMANDS!$E$2:$E$25,0),FALSE)</f>
        <v>9.4142954692987016E-2</v>
      </c>
      <c r="Q36" s="13">
        <f>HLOOKUP(REG_TRA_DEMANDS!Q$3,'BY-Demands'!$J$5:$AK$14,MATCH($E36,'BY-Demands'!$I$5:$I$14,0),FALSE)*HLOOKUP(REG_TRA_DEMANDS!$F36,DEMANDS!$G$2:$CN$25,MATCH($E36,DEMANDS!$E$2:$E$25,0),FALSE)/HLOOKUP(2018,DEMANDS!$G$2:$CN$25,MATCH($E36,DEMANDS!$E$2:$E$25,0),FALSE)</f>
        <v>0.1587841777914096</v>
      </c>
      <c r="R36" s="13">
        <f>HLOOKUP(REG_TRA_DEMANDS!R$3,'BY-Demands'!$J$5:$AK$14,MATCH($E36,'BY-Demands'!$I$5:$I$14,0),FALSE)*HLOOKUP(REG_TRA_DEMANDS!$F36,DEMANDS!$G$2:$CN$25,MATCH($E36,DEMANDS!$E$2:$E$25,0),FALSE)/HLOOKUP(2018,DEMANDS!$G$2:$CN$25,MATCH($E36,DEMANDS!$E$2:$E$25,0),FALSE)</f>
        <v>0.15104551449981587</v>
      </c>
      <c r="S36" s="13">
        <f>HLOOKUP(REG_TRA_DEMANDS!S$3,'BY-Demands'!$J$5:$AK$14,MATCH($E36,'BY-Demands'!$I$5:$I$14,0),FALSE)*HLOOKUP(REG_TRA_DEMANDS!$F36,DEMANDS!$G$2:$CN$25,MATCH($E36,DEMANDS!$E$2:$E$25,0),FALSE)/HLOOKUP(2018,DEMANDS!$G$2:$CN$25,MATCH($E36,DEMANDS!$E$2:$E$25,0),FALSE)</f>
        <v>0.12600860029015015</v>
      </c>
      <c r="T36" s="13">
        <f>HLOOKUP(REG_TRA_DEMANDS!T$3,'BY-Demands'!$J$5:$AK$14,MATCH($E36,'BY-Demands'!$I$5:$I$14,0),FALSE)*HLOOKUP(REG_TRA_DEMANDS!$F36,DEMANDS!$G$2:$CN$25,MATCH($E36,DEMANDS!$E$2:$E$25,0),FALSE)/HLOOKUP(2018,DEMANDS!$G$2:$CN$25,MATCH($E36,DEMANDS!$E$2:$E$25,0),FALSE)</f>
        <v>0.57572600572572319</v>
      </c>
      <c r="U36" s="13">
        <f>HLOOKUP(REG_TRA_DEMANDS!U$3,'BY-Demands'!$J$5:$AK$14,MATCH($E36,'BY-Demands'!$I$5:$I$14,0),FALSE)*HLOOKUP(REG_TRA_DEMANDS!$F36,DEMANDS!$G$2:$CN$25,MATCH($E36,DEMANDS!$E$2:$E$25,0),FALSE)/HLOOKUP(2018,DEMANDS!$G$2:$CN$25,MATCH($E36,DEMANDS!$E$2:$E$25,0),FALSE)</f>
        <v>0.15664721650148741</v>
      </c>
      <c r="V36" s="13">
        <f>HLOOKUP(REG_TRA_DEMANDS!V$3,'BY-Demands'!$J$5:$AK$14,MATCH($E36,'BY-Demands'!$I$5:$I$14,0),FALSE)*HLOOKUP(REG_TRA_DEMANDS!$F36,DEMANDS!$G$2:$CN$25,MATCH($E36,DEMANDS!$E$2:$E$25,0),FALSE)/HLOOKUP(2018,DEMANDS!$G$2:$CN$25,MATCH($E36,DEMANDS!$E$2:$E$25,0),FALSE)</f>
        <v>0.20669559228014536</v>
      </c>
      <c r="W36" s="13">
        <f>HLOOKUP(REG_TRA_DEMANDS!W$3,'BY-Demands'!$J$5:$AK$14,MATCH($E36,'BY-Demands'!$I$5:$I$14,0),FALSE)*HLOOKUP(REG_TRA_DEMANDS!$F36,DEMANDS!$G$2:$CN$25,MATCH($E36,DEMANDS!$E$2:$E$25,0),FALSE)/HLOOKUP(2018,DEMANDS!$G$2:$CN$25,MATCH($E36,DEMANDS!$E$2:$E$25,0),FALSE)</f>
        <v>0.169210215727499</v>
      </c>
      <c r="X36" s="13">
        <f>HLOOKUP(REG_TRA_DEMANDS!X$3,'BY-Demands'!$J$5:$AK$14,MATCH($E36,'BY-Demands'!$I$5:$I$14,0),FALSE)*HLOOKUP(REG_TRA_DEMANDS!$F36,DEMANDS!$G$2:$CN$25,MATCH($E36,DEMANDS!$E$2:$E$25,0),FALSE)/HLOOKUP(2018,DEMANDS!$G$2:$CN$25,MATCH($E36,DEMANDS!$E$2:$E$25,0),FALSE)</f>
        <v>0.12320774928931454</v>
      </c>
      <c r="Y36" s="13">
        <f>HLOOKUP(REG_TRA_DEMANDS!Y$3,'BY-Demands'!$J$5:$AK$14,MATCH($E36,'BY-Demands'!$I$5:$I$14,0),FALSE)*HLOOKUP(REG_TRA_DEMANDS!$F36,DEMANDS!$G$2:$CN$25,MATCH($E36,DEMANDS!$E$2:$E$25,0),FALSE)/HLOOKUP(2018,DEMANDS!$G$2:$CN$25,MATCH($E36,DEMANDS!$E$2:$E$25,0),FALSE)</f>
        <v>0.27367739779388101</v>
      </c>
      <c r="Z36" s="13">
        <f>HLOOKUP(REG_TRA_DEMANDS!Z$3,'BY-Demands'!$J$5:$AK$14,MATCH($E36,'BY-Demands'!$I$5:$I$14,0),FALSE)*HLOOKUP(REG_TRA_DEMANDS!$F36,DEMANDS!$G$2:$CN$25,MATCH($E36,DEMANDS!$E$2:$E$25,0),FALSE)/HLOOKUP(2018,DEMANDS!$G$2:$CN$25,MATCH($E36,DEMANDS!$E$2:$E$25,0),FALSE)</f>
        <v>3.3983517406579698E-2</v>
      </c>
      <c r="AA36" s="13">
        <f>HLOOKUP(REG_TRA_DEMANDS!AA$3,'BY-Demands'!$J$5:$AK$14,MATCH($E36,'BY-Demands'!$I$5:$I$14,0),FALSE)*HLOOKUP(REG_TRA_DEMANDS!$F36,DEMANDS!$G$2:$CN$25,MATCH($E36,DEMANDS!$E$2:$E$25,0),FALSE)/HLOOKUP(2018,DEMANDS!$G$2:$CN$25,MATCH($E36,DEMANDS!$E$2:$E$25,0),FALSE)</f>
        <v>0.13840615735178152</v>
      </c>
      <c r="AB36" s="13">
        <f>HLOOKUP(REG_TRA_DEMANDS!AB$3,'BY-Demands'!$J$5:$AK$14,MATCH($E36,'BY-Demands'!$I$5:$I$14,0),FALSE)*HLOOKUP(REG_TRA_DEMANDS!$F36,DEMANDS!$G$2:$CN$25,MATCH($E36,DEMANDS!$E$2:$E$25,0),FALSE)/HLOOKUP(2018,DEMANDS!$G$2:$CN$25,MATCH($E36,DEMANDS!$E$2:$E$25,0),FALSE)</f>
        <v>6.8450634985965417E-2</v>
      </c>
      <c r="AC36" s="13">
        <f>HLOOKUP(REG_TRA_DEMANDS!AC$3,'BY-Demands'!$J$5:$AK$14,MATCH($E36,'BY-Demands'!$I$5:$I$14,0),FALSE)*HLOOKUP(REG_TRA_DEMANDS!$F36,DEMANDS!$G$2:$CN$25,MATCH($E36,DEMANDS!$E$2:$E$25,0),FALSE)/HLOOKUP(2018,DEMANDS!$G$2:$CN$25,MATCH($E36,DEMANDS!$E$2:$E$25,0),FALSE)</f>
        <v>6.9501616940463015E-2</v>
      </c>
      <c r="AD36" s="13">
        <f>HLOOKUP(REG_TRA_DEMANDS!AD$3,'BY-Demands'!$J$5:$AK$14,MATCH($E36,'BY-Demands'!$I$5:$I$14,0),FALSE)*HLOOKUP(REG_TRA_DEMANDS!$F36,DEMANDS!$G$2:$CN$25,MATCH($E36,DEMANDS!$E$2:$E$25,0),FALSE)/HLOOKUP(2018,DEMANDS!$G$2:$CN$25,MATCH($E36,DEMANDS!$E$2:$E$25,0),FALSE)</f>
        <v>8.0786681499301294E-2</v>
      </c>
      <c r="AE36" s="13">
        <f>HLOOKUP(REG_TRA_DEMANDS!AE$3,'BY-Demands'!$J$5:$AK$14,MATCH($E36,'BY-Demands'!$I$5:$I$14,0),FALSE)*HLOOKUP(REG_TRA_DEMANDS!$F36,DEMANDS!$G$2:$CN$25,MATCH($E36,DEMANDS!$E$2:$E$25,0),FALSE)/HLOOKUP(2018,DEMANDS!$G$2:$CN$25,MATCH($E36,DEMANDS!$E$2:$E$25,0),FALSE)</f>
        <v>0.16882736559069478</v>
      </c>
      <c r="AF36" s="13">
        <f>HLOOKUP(REG_TRA_DEMANDS!AF$3,'BY-Demands'!$J$5:$AK$14,MATCH($E36,'BY-Demands'!$I$5:$I$14,0),FALSE)*HLOOKUP(REG_TRA_DEMANDS!$F36,DEMANDS!$G$2:$CN$25,MATCH($E36,DEMANDS!$E$2:$E$25,0),FALSE)/HLOOKUP(2018,DEMANDS!$G$2:$CN$25,MATCH($E36,DEMANDS!$E$2:$E$25,0),FALSE)</f>
        <v>6.5101491683943843E-2</v>
      </c>
    </row>
    <row r="37" spans="4:32" x14ac:dyDescent="0.25">
      <c r="D37" t="s">
        <v>59</v>
      </c>
      <c r="E37" t="str">
        <f>DEMANDS!$E$22</f>
        <v>TNAV</v>
      </c>
      <c r="F37">
        <v>2022</v>
      </c>
      <c r="G37" s="13">
        <f>HLOOKUP(REG_TRA_DEMANDS!G$3,'BY-Demands'!$J$5:$AK$14,MATCH($E37,'BY-Demands'!$I$5:$I$14,0),FALSE)*HLOOKUP(REG_TRA_DEMANDS!$F37,DEMANDS!$G$2:$CN$25,MATCH($E37,DEMANDS!$E$2:$E$25,0),FALSE)/HLOOKUP(2018,DEMANDS!$G$2:$CN$25,MATCH($E37,DEMANDS!$E$2:$E$25,0),FALSE)</f>
        <v>5.5728269531095408E-2</v>
      </c>
      <c r="H37" s="13">
        <f>HLOOKUP(REG_TRA_DEMANDS!H$3,'BY-Demands'!$J$5:$AK$14,MATCH($E37,'BY-Demands'!$I$5:$I$14,0),FALSE)*HLOOKUP(REG_TRA_DEMANDS!$F37,DEMANDS!$G$2:$CN$25,MATCH($E37,DEMANDS!$E$2:$E$25,0),FALSE)/HLOOKUP(2018,DEMANDS!$G$2:$CN$25,MATCH($E37,DEMANDS!$E$2:$E$25,0),FALSE)</f>
        <v>1.3188713817738249</v>
      </c>
      <c r="I37" s="13">
        <f>HLOOKUP(REG_TRA_DEMANDS!I$3,'BY-Demands'!$J$5:$AK$14,MATCH($E37,'BY-Demands'!$I$5:$I$14,0),FALSE)*HLOOKUP(REG_TRA_DEMANDS!$F37,DEMANDS!$G$2:$CN$25,MATCH($E37,DEMANDS!$E$2:$E$25,0),FALSE)/HLOOKUP(2018,DEMANDS!$G$2:$CN$25,MATCH($E37,DEMANDS!$E$2:$E$25,0),FALSE)</f>
        <v>0.21779953073397831</v>
      </c>
      <c r="J37" s="13">
        <f>HLOOKUP(REG_TRA_DEMANDS!J$3,'BY-Demands'!$J$5:$AK$14,MATCH($E37,'BY-Demands'!$I$5:$I$14,0),FALSE)*HLOOKUP(REG_TRA_DEMANDS!$F37,DEMANDS!$G$2:$CN$25,MATCH($E37,DEMANDS!$E$2:$E$25,0),FALSE)/HLOOKUP(2018,DEMANDS!$G$2:$CN$25,MATCH($E37,DEMANDS!$E$2:$E$25,0),FALSE)</f>
        <v>9.7133907856911061E-2</v>
      </c>
      <c r="K37" s="13">
        <f>HLOOKUP(REG_TRA_DEMANDS!K$3,'BY-Demands'!$J$5:$AK$14,MATCH($E37,'BY-Demands'!$I$5:$I$14,0),FALSE)*HLOOKUP(REG_TRA_DEMANDS!$F37,DEMANDS!$G$2:$CN$25,MATCH($E37,DEMANDS!$E$2:$E$25,0),FALSE)/HLOOKUP(2018,DEMANDS!$G$2:$CN$25,MATCH($E37,DEMANDS!$E$2:$E$25,0),FALSE)</f>
        <v>8.2906225751338283E-2</v>
      </c>
      <c r="L37" s="13">
        <f>HLOOKUP(REG_TRA_DEMANDS!L$3,'BY-Demands'!$J$5:$AK$14,MATCH($E37,'BY-Demands'!$I$5:$I$14,0),FALSE)*HLOOKUP(REG_TRA_DEMANDS!$F37,DEMANDS!$G$2:$CN$25,MATCH($E37,DEMANDS!$E$2:$E$25,0),FALSE)/HLOOKUP(2018,DEMANDS!$G$2:$CN$25,MATCH($E37,DEMANDS!$E$2:$E$25,0),FALSE)</f>
        <v>4.0008809817755578E-2</v>
      </c>
      <c r="M37" s="13">
        <f>HLOOKUP(REG_TRA_DEMANDS!M$3,'BY-Demands'!$J$5:$AK$14,MATCH($E37,'BY-Demands'!$I$5:$I$14,0),FALSE)*HLOOKUP(REG_TRA_DEMANDS!$F37,DEMANDS!$G$2:$CN$25,MATCH($E37,DEMANDS!$E$2:$E$25,0),FALSE)/HLOOKUP(2018,DEMANDS!$G$2:$CN$25,MATCH($E37,DEMANDS!$E$2:$E$25,0),FALSE)</f>
        <v>0.1261589666662985</v>
      </c>
      <c r="N37" s="13">
        <f>HLOOKUP(REG_TRA_DEMANDS!N$3,'BY-Demands'!$J$5:$AK$14,MATCH($E37,'BY-Demands'!$I$5:$I$14,0),FALSE)*HLOOKUP(REG_TRA_DEMANDS!$F37,DEMANDS!$G$2:$CN$25,MATCH($E37,DEMANDS!$E$2:$E$25,0),FALSE)/HLOOKUP(2018,DEMANDS!$G$2:$CN$25,MATCH($E37,DEMANDS!$E$2:$E$25,0),FALSE)</f>
        <v>0.19092012580662895</v>
      </c>
      <c r="O37" s="13">
        <f>HLOOKUP(REG_TRA_DEMANDS!O$3,'BY-Demands'!$J$5:$AK$14,MATCH($E37,'BY-Demands'!$I$5:$I$14,0),FALSE)*HLOOKUP(REG_TRA_DEMANDS!$F37,DEMANDS!$G$2:$CN$25,MATCH($E37,DEMANDS!$E$2:$E$25,0),FALSE)/HLOOKUP(2018,DEMANDS!$G$2:$CN$25,MATCH($E37,DEMANDS!$E$2:$E$25,0),FALSE)</f>
        <v>7.6312647033544068E-2</v>
      </c>
      <c r="P37" s="13">
        <f>HLOOKUP(REG_TRA_DEMANDS!P$3,'BY-Demands'!$J$5:$AK$14,MATCH($E37,'BY-Demands'!$I$5:$I$14,0),FALSE)*HLOOKUP(REG_TRA_DEMANDS!$F37,DEMANDS!$G$2:$CN$25,MATCH($E37,DEMANDS!$E$2:$E$25,0),FALSE)/HLOOKUP(2018,DEMANDS!$G$2:$CN$25,MATCH($E37,DEMANDS!$E$2:$E$25,0),FALSE)</f>
        <v>8.6893109082332359E-2</v>
      </c>
      <c r="Q37" s="13">
        <f>HLOOKUP(REG_TRA_DEMANDS!Q$3,'BY-Demands'!$J$5:$AK$14,MATCH($E37,'BY-Demands'!$I$5:$I$14,0),FALSE)*HLOOKUP(REG_TRA_DEMANDS!$F37,DEMANDS!$G$2:$CN$25,MATCH($E37,DEMANDS!$E$2:$E$25,0),FALSE)/HLOOKUP(2018,DEMANDS!$G$2:$CN$25,MATCH($E37,DEMANDS!$E$2:$E$25,0),FALSE)</f>
        <v>0.14655638253942765</v>
      </c>
      <c r="R37" s="13">
        <f>HLOOKUP(REG_TRA_DEMANDS!R$3,'BY-Demands'!$J$5:$AK$14,MATCH($E37,'BY-Demands'!$I$5:$I$14,0),FALSE)*HLOOKUP(REG_TRA_DEMANDS!$F37,DEMANDS!$G$2:$CN$25,MATCH($E37,DEMANDS!$E$2:$E$25,0),FALSE)/HLOOKUP(2018,DEMANDS!$G$2:$CN$25,MATCH($E37,DEMANDS!$E$2:$E$25,0),FALSE)</f>
        <v>0.13941366521404944</v>
      </c>
      <c r="S37" s="13">
        <f>HLOOKUP(REG_TRA_DEMANDS!S$3,'BY-Demands'!$J$5:$AK$14,MATCH($E37,'BY-Demands'!$I$5:$I$14,0),FALSE)*HLOOKUP(REG_TRA_DEMANDS!$F37,DEMANDS!$G$2:$CN$25,MATCH($E37,DEMANDS!$E$2:$E$25,0),FALSE)/HLOOKUP(2018,DEMANDS!$G$2:$CN$25,MATCH($E37,DEMANDS!$E$2:$E$25,0),FALSE)</f>
        <v>0.11630481628743354</v>
      </c>
      <c r="T37" s="13">
        <f>HLOOKUP(REG_TRA_DEMANDS!T$3,'BY-Demands'!$J$5:$AK$14,MATCH($E37,'BY-Demands'!$I$5:$I$14,0),FALSE)*HLOOKUP(REG_TRA_DEMANDS!$F37,DEMANDS!$G$2:$CN$25,MATCH($E37,DEMANDS!$E$2:$E$25,0),FALSE)/HLOOKUP(2018,DEMANDS!$G$2:$CN$25,MATCH($E37,DEMANDS!$E$2:$E$25,0),FALSE)</f>
        <v>0.53138997793519849</v>
      </c>
      <c r="U37" s="13">
        <f>HLOOKUP(REG_TRA_DEMANDS!U$3,'BY-Demands'!$J$5:$AK$14,MATCH($E37,'BY-Demands'!$I$5:$I$14,0),FALSE)*HLOOKUP(REG_TRA_DEMANDS!$F37,DEMANDS!$G$2:$CN$25,MATCH($E37,DEMANDS!$E$2:$E$25,0),FALSE)/HLOOKUP(2018,DEMANDS!$G$2:$CN$25,MATCH($E37,DEMANDS!$E$2:$E$25,0),FALSE)</f>
        <v>0.14458398629293759</v>
      </c>
      <c r="V37" s="13">
        <f>HLOOKUP(REG_TRA_DEMANDS!V$3,'BY-Demands'!$J$5:$AK$14,MATCH($E37,'BY-Demands'!$I$5:$I$14,0),FALSE)*HLOOKUP(REG_TRA_DEMANDS!$F37,DEMANDS!$G$2:$CN$25,MATCH($E37,DEMANDS!$E$2:$E$25,0),FALSE)/HLOOKUP(2018,DEMANDS!$G$2:$CN$25,MATCH($E37,DEMANDS!$E$2:$E$25,0),FALSE)</f>
        <v>0.19077819158541759</v>
      </c>
      <c r="W37" s="13">
        <f>HLOOKUP(REG_TRA_DEMANDS!W$3,'BY-Demands'!$J$5:$AK$14,MATCH($E37,'BY-Demands'!$I$5:$I$14,0),FALSE)*HLOOKUP(REG_TRA_DEMANDS!$F37,DEMANDS!$G$2:$CN$25,MATCH($E37,DEMANDS!$E$2:$E$25,0),FALSE)/HLOOKUP(2018,DEMANDS!$G$2:$CN$25,MATCH($E37,DEMANDS!$E$2:$E$25,0),FALSE)</f>
        <v>0.15617952273756125</v>
      </c>
      <c r="X37" s="13">
        <f>HLOOKUP(REG_TRA_DEMANDS!X$3,'BY-Demands'!$J$5:$AK$14,MATCH($E37,'BY-Demands'!$I$5:$I$14,0),FALSE)*HLOOKUP(REG_TRA_DEMANDS!$F37,DEMANDS!$G$2:$CN$25,MATCH($E37,DEMANDS!$E$2:$E$25,0),FALSE)/HLOOKUP(2018,DEMANDS!$G$2:$CN$25,MATCH($E37,DEMANDS!$E$2:$E$25,0),FALSE)</f>
        <v>0.1137196557479896</v>
      </c>
      <c r="Y37" s="13">
        <f>HLOOKUP(REG_TRA_DEMANDS!Y$3,'BY-Demands'!$J$5:$AK$14,MATCH($E37,'BY-Demands'!$I$5:$I$14,0),FALSE)*HLOOKUP(REG_TRA_DEMANDS!$F37,DEMANDS!$G$2:$CN$25,MATCH($E37,DEMANDS!$E$2:$E$25,0),FALSE)/HLOOKUP(2018,DEMANDS!$G$2:$CN$25,MATCH($E37,DEMANDS!$E$2:$E$25,0),FALSE)</f>
        <v>0.25260180177501973</v>
      </c>
      <c r="Z37" s="13">
        <f>HLOOKUP(REG_TRA_DEMANDS!Z$3,'BY-Demands'!$J$5:$AK$14,MATCH($E37,'BY-Demands'!$I$5:$I$14,0),FALSE)*HLOOKUP(REG_TRA_DEMANDS!$F37,DEMANDS!$G$2:$CN$25,MATCH($E37,DEMANDS!$E$2:$E$25,0),FALSE)/HLOOKUP(2018,DEMANDS!$G$2:$CN$25,MATCH($E37,DEMANDS!$E$2:$E$25,0),FALSE)</f>
        <v>3.1366484031026945E-2</v>
      </c>
      <c r="AA37" s="13">
        <f>HLOOKUP(REG_TRA_DEMANDS!AA$3,'BY-Demands'!$J$5:$AK$14,MATCH($E37,'BY-Demands'!$I$5:$I$14,0),FALSE)*HLOOKUP(REG_TRA_DEMANDS!$F37,DEMANDS!$G$2:$CN$25,MATCH($E37,DEMANDS!$E$2:$E$25,0),FALSE)/HLOOKUP(2018,DEMANDS!$G$2:$CN$25,MATCH($E37,DEMANDS!$E$2:$E$25,0),FALSE)</f>
        <v>0.1277476510871684</v>
      </c>
      <c r="AB37" s="13">
        <f>HLOOKUP(REG_TRA_DEMANDS!AB$3,'BY-Demands'!$J$5:$AK$14,MATCH($E37,'BY-Demands'!$I$5:$I$14,0),FALSE)*HLOOKUP(REG_TRA_DEMANDS!$F37,DEMANDS!$G$2:$CN$25,MATCH($E37,DEMANDS!$E$2:$E$25,0),FALSE)/HLOOKUP(2018,DEMANDS!$G$2:$CN$25,MATCH($E37,DEMANDS!$E$2:$E$25,0),FALSE)</f>
        <v>6.317932671634624E-2</v>
      </c>
      <c r="AC37" s="13">
        <f>HLOOKUP(REG_TRA_DEMANDS!AC$3,'BY-Demands'!$J$5:$AK$14,MATCH($E37,'BY-Demands'!$I$5:$I$14,0),FALSE)*HLOOKUP(REG_TRA_DEMANDS!$F37,DEMANDS!$G$2:$CN$25,MATCH($E37,DEMANDS!$E$2:$E$25,0),FALSE)/HLOOKUP(2018,DEMANDS!$G$2:$CN$25,MATCH($E37,DEMANDS!$E$2:$E$25,0),FALSE)</f>
        <v>6.4149373704074003E-2</v>
      </c>
      <c r="AD37" s="13">
        <f>HLOOKUP(REG_TRA_DEMANDS!AD$3,'BY-Demands'!$J$5:$AK$14,MATCH($E37,'BY-Demands'!$I$5:$I$14,0),FALSE)*HLOOKUP(REG_TRA_DEMANDS!$F37,DEMANDS!$G$2:$CN$25,MATCH($E37,DEMANDS!$E$2:$E$25,0),FALSE)/HLOOKUP(2018,DEMANDS!$G$2:$CN$25,MATCH($E37,DEMANDS!$E$2:$E$25,0),FALSE)</f>
        <v>7.4565387827596558E-2</v>
      </c>
      <c r="AE37" s="13">
        <f>HLOOKUP(REG_TRA_DEMANDS!AE$3,'BY-Demands'!$J$5:$AK$14,MATCH($E37,'BY-Demands'!$I$5:$I$14,0),FALSE)*HLOOKUP(REG_TRA_DEMANDS!$F37,DEMANDS!$G$2:$CN$25,MATCH($E37,DEMANDS!$E$2:$E$25,0),FALSE)/HLOOKUP(2018,DEMANDS!$G$2:$CN$25,MATCH($E37,DEMANDS!$E$2:$E$25,0),FALSE)</f>
        <v>0.15582615546958026</v>
      </c>
      <c r="AF37" s="13">
        <f>HLOOKUP(REG_TRA_DEMANDS!AF$3,'BY-Demands'!$J$5:$AK$14,MATCH($E37,'BY-Demands'!$I$5:$I$14,0),FALSE)*HLOOKUP(REG_TRA_DEMANDS!$F37,DEMANDS!$G$2:$CN$25,MATCH($E37,DEMANDS!$E$2:$E$25,0),FALSE)/HLOOKUP(2018,DEMANDS!$G$2:$CN$25,MATCH($E37,DEMANDS!$E$2:$E$25,0),FALSE)</f>
        <v>6.0088097264031193E-2</v>
      </c>
    </row>
    <row r="38" spans="4:32" x14ac:dyDescent="0.25">
      <c r="D38" t="s">
        <v>59</v>
      </c>
      <c r="E38" t="str">
        <f>DEMANDS!$E$22</f>
        <v>TNAV</v>
      </c>
      <c r="F38">
        <v>2030</v>
      </c>
      <c r="G38" s="13">
        <f>HLOOKUP(REG_TRA_DEMANDS!G$3,'BY-Demands'!$J$5:$AK$14,MATCH($E38,'BY-Demands'!$I$5:$I$14,0),FALSE)*HLOOKUP(REG_TRA_DEMANDS!$F38,DEMANDS!$G$2:$CN$25,MATCH($E38,DEMANDS!$E$2:$E$25,0),FALSE)/HLOOKUP(2018,DEMANDS!$G$2:$CN$25,MATCH($E38,DEMANDS!$E$2:$E$25,0),FALSE)</f>
        <v>5.1153639529320637E-2</v>
      </c>
      <c r="H38" s="13">
        <f>HLOOKUP(REG_TRA_DEMANDS!H$3,'BY-Demands'!$J$5:$AK$14,MATCH($E38,'BY-Demands'!$I$5:$I$14,0),FALSE)*HLOOKUP(REG_TRA_DEMANDS!$F38,DEMANDS!$G$2:$CN$25,MATCH($E38,DEMANDS!$E$2:$E$25,0),FALSE)/HLOOKUP(2018,DEMANDS!$G$2:$CN$25,MATCH($E38,DEMANDS!$E$2:$E$25,0),FALSE)</f>
        <v>1.2106076828951402</v>
      </c>
      <c r="I38" s="13">
        <f>HLOOKUP(REG_TRA_DEMANDS!I$3,'BY-Demands'!$J$5:$AK$14,MATCH($E38,'BY-Demands'!$I$5:$I$14,0),FALSE)*HLOOKUP(REG_TRA_DEMANDS!$F38,DEMANDS!$G$2:$CN$25,MATCH($E38,DEMANDS!$E$2:$E$25,0),FALSE)/HLOOKUP(2018,DEMANDS!$G$2:$CN$25,MATCH($E38,DEMANDS!$E$2:$E$25,0),FALSE)</f>
        <v>0.1999207723219272</v>
      </c>
      <c r="J38" s="13">
        <f>HLOOKUP(REG_TRA_DEMANDS!J$3,'BY-Demands'!$J$5:$AK$14,MATCH($E38,'BY-Demands'!$I$5:$I$14,0),FALSE)*HLOOKUP(REG_TRA_DEMANDS!$F38,DEMANDS!$G$2:$CN$25,MATCH($E38,DEMANDS!$E$2:$E$25,0),FALSE)/HLOOKUP(2018,DEMANDS!$G$2:$CN$25,MATCH($E38,DEMANDS!$E$2:$E$25,0),FALSE)</f>
        <v>8.9160366011619932E-2</v>
      </c>
      <c r="K38" s="13">
        <f>HLOOKUP(REG_TRA_DEMANDS!K$3,'BY-Demands'!$J$5:$AK$14,MATCH($E38,'BY-Demands'!$I$5:$I$14,0),FALSE)*HLOOKUP(REG_TRA_DEMANDS!$F38,DEMANDS!$G$2:$CN$25,MATCH($E38,DEMANDS!$E$2:$E$25,0),FALSE)/HLOOKUP(2018,DEMANDS!$G$2:$CN$25,MATCH($E38,DEMANDS!$E$2:$E$25,0),FALSE)</f>
        <v>7.6100607869297981E-2</v>
      </c>
      <c r="L38" s="13">
        <f>HLOOKUP(REG_TRA_DEMANDS!L$3,'BY-Demands'!$J$5:$AK$14,MATCH($E38,'BY-Demands'!$I$5:$I$14,0),FALSE)*HLOOKUP(REG_TRA_DEMANDS!$F38,DEMANDS!$G$2:$CN$25,MATCH($E38,DEMANDS!$E$2:$E$25,0),FALSE)/HLOOKUP(2018,DEMANDS!$G$2:$CN$25,MATCH($E38,DEMANDS!$E$2:$E$25,0),FALSE)</f>
        <v>3.6724561028629248E-2</v>
      </c>
      <c r="M38" s="13">
        <f>HLOOKUP(REG_TRA_DEMANDS!M$3,'BY-Demands'!$J$5:$AK$14,MATCH($E38,'BY-Demands'!$I$5:$I$14,0),FALSE)*HLOOKUP(REG_TRA_DEMANDS!$F38,DEMANDS!$G$2:$CN$25,MATCH($E38,DEMANDS!$E$2:$E$25,0),FALSE)/HLOOKUP(2018,DEMANDS!$G$2:$CN$25,MATCH($E38,DEMANDS!$E$2:$E$25,0),FALSE)</f>
        <v>0.11580281172446016</v>
      </c>
      <c r="N38" s="13">
        <f>HLOOKUP(REG_TRA_DEMANDS!N$3,'BY-Demands'!$J$5:$AK$14,MATCH($E38,'BY-Demands'!$I$5:$I$14,0),FALSE)*HLOOKUP(REG_TRA_DEMANDS!$F38,DEMANDS!$G$2:$CN$25,MATCH($E38,DEMANDS!$E$2:$E$25,0),FALSE)/HLOOKUP(2018,DEMANDS!$G$2:$CN$25,MATCH($E38,DEMANDS!$E$2:$E$25,0),FALSE)</f>
        <v>0.17524784775445862</v>
      </c>
      <c r="O38" s="13">
        <f>HLOOKUP(REG_TRA_DEMANDS!O$3,'BY-Demands'!$J$5:$AK$14,MATCH($E38,'BY-Demands'!$I$5:$I$14,0),FALSE)*HLOOKUP(REG_TRA_DEMANDS!$F38,DEMANDS!$G$2:$CN$25,MATCH($E38,DEMANDS!$E$2:$E$25,0),FALSE)/HLOOKUP(2018,DEMANDS!$G$2:$CN$25,MATCH($E38,DEMANDS!$E$2:$E$25,0),FALSE)</f>
        <v>7.0048283765639138E-2</v>
      </c>
      <c r="P38" s="13">
        <f>HLOOKUP(REG_TRA_DEMANDS!P$3,'BY-Demands'!$J$5:$AK$14,MATCH($E38,'BY-Demands'!$I$5:$I$14,0),FALSE)*HLOOKUP(REG_TRA_DEMANDS!$F38,DEMANDS!$G$2:$CN$25,MATCH($E38,DEMANDS!$E$2:$E$25,0),FALSE)/HLOOKUP(2018,DEMANDS!$G$2:$CN$25,MATCH($E38,DEMANDS!$E$2:$E$25,0),FALSE)</f>
        <v>7.9760215362499096E-2</v>
      </c>
      <c r="Q38" s="13">
        <f>HLOOKUP(REG_TRA_DEMANDS!Q$3,'BY-Demands'!$J$5:$AK$14,MATCH($E38,'BY-Demands'!$I$5:$I$14,0),FALSE)*HLOOKUP(REG_TRA_DEMANDS!$F38,DEMANDS!$G$2:$CN$25,MATCH($E38,DEMANDS!$E$2:$E$25,0),FALSE)/HLOOKUP(2018,DEMANDS!$G$2:$CN$25,MATCH($E38,DEMANDS!$E$2:$E$25,0),FALSE)</f>
        <v>0.13452584166389675</v>
      </c>
      <c r="R38" s="13">
        <f>HLOOKUP(REG_TRA_DEMANDS!R$3,'BY-Demands'!$J$5:$AK$14,MATCH($E38,'BY-Demands'!$I$5:$I$14,0),FALSE)*HLOOKUP(REG_TRA_DEMANDS!$F38,DEMANDS!$G$2:$CN$25,MATCH($E38,DEMANDS!$E$2:$E$25,0),FALSE)/HLOOKUP(2018,DEMANDS!$G$2:$CN$25,MATCH($E38,DEMANDS!$E$2:$E$25,0),FALSE)</f>
        <v>0.12796945671965662</v>
      </c>
      <c r="S38" s="13">
        <f>HLOOKUP(REG_TRA_DEMANDS!S$3,'BY-Demands'!$J$5:$AK$14,MATCH($E38,'BY-Demands'!$I$5:$I$14,0),FALSE)*HLOOKUP(REG_TRA_DEMANDS!$F38,DEMANDS!$G$2:$CN$25,MATCH($E38,DEMANDS!$E$2:$E$25,0),FALSE)/HLOOKUP(2018,DEMANDS!$G$2:$CN$25,MATCH($E38,DEMANDS!$E$2:$E$25,0),FALSE)</f>
        <v>0.10675757022334176</v>
      </c>
      <c r="T38" s="13">
        <f>HLOOKUP(REG_TRA_DEMANDS!T$3,'BY-Demands'!$J$5:$AK$14,MATCH($E38,'BY-Demands'!$I$5:$I$14,0),FALSE)*HLOOKUP(REG_TRA_DEMANDS!$F38,DEMANDS!$G$2:$CN$25,MATCH($E38,DEMANDS!$E$2:$E$25,0),FALSE)/HLOOKUP(2018,DEMANDS!$G$2:$CN$25,MATCH($E38,DEMANDS!$E$2:$E$25,0),FALSE)</f>
        <v>0.48776916293127331</v>
      </c>
      <c r="U38" s="13">
        <f>HLOOKUP(REG_TRA_DEMANDS!U$3,'BY-Demands'!$J$5:$AK$14,MATCH($E38,'BY-Demands'!$I$5:$I$14,0),FALSE)*HLOOKUP(REG_TRA_DEMANDS!$F38,DEMANDS!$G$2:$CN$25,MATCH($E38,DEMANDS!$E$2:$E$25,0),FALSE)/HLOOKUP(2018,DEMANDS!$G$2:$CN$25,MATCH($E38,DEMANDS!$E$2:$E$25,0),FALSE)</f>
        <v>0.13271535575699739</v>
      </c>
      <c r="V38" s="13">
        <f>HLOOKUP(REG_TRA_DEMANDS!V$3,'BY-Demands'!$J$5:$AK$14,MATCH($E38,'BY-Demands'!$I$5:$I$14,0),FALSE)*HLOOKUP(REG_TRA_DEMANDS!$F38,DEMANDS!$G$2:$CN$25,MATCH($E38,DEMANDS!$E$2:$E$25,0),FALSE)/HLOOKUP(2018,DEMANDS!$G$2:$CN$25,MATCH($E38,DEMANDS!$E$2:$E$25,0),FALSE)</f>
        <v>0.17511756464949571</v>
      </c>
      <c r="W38" s="13">
        <f>HLOOKUP(REG_TRA_DEMANDS!W$3,'BY-Demands'!$J$5:$AK$14,MATCH($E38,'BY-Demands'!$I$5:$I$14,0),FALSE)*HLOOKUP(REG_TRA_DEMANDS!$F38,DEMANDS!$G$2:$CN$25,MATCH($E38,DEMANDS!$E$2:$E$25,0),FALSE)/HLOOKUP(2018,DEMANDS!$G$2:$CN$25,MATCH($E38,DEMANDS!$E$2:$E$25,0),FALSE)</f>
        <v>0.14335903618038481</v>
      </c>
      <c r="X38" s="13">
        <f>HLOOKUP(REG_TRA_DEMANDS!X$3,'BY-Demands'!$J$5:$AK$14,MATCH($E38,'BY-Demands'!$I$5:$I$14,0),FALSE)*HLOOKUP(REG_TRA_DEMANDS!$F38,DEMANDS!$G$2:$CN$25,MATCH($E38,DEMANDS!$E$2:$E$25,0),FALSE)/HLOOKUP(2018,DEMANDS!$G$2:$CN$25,MATCH($E38,DEMANDS!$E$2:$E$25,0),FALSE)</f>
        <v>0.10438462070467149</v>
      </c>
      <c r="Y38" s="13">
        <f>HLOOKUP(REG_TRA_DEMANDS!Y$3,'BY-Demands'!$J$5:$AK$14,MATCH($E38,'BY-Demands'!$I$5:$I$14,0),FALSE)*HLOOKUP(REG_TRA_DEMANDS!$F38,DEMANDS!$G$2:$CN$25,MATCH($E38,DEMANDS!$E$2:$E$25,0),FALSE)/HLOOKUP(2018,DEMANDS!$G$2:$CN$25,MATCH($E38,DEMANDS!$E$2:$E$25,0),FALSE)</f>
        <v>0.23186618965884614</v>
      </c>
      <c r="Z38" s="13">
        <f>HLOOKUP(REG_TRA_DEMANDS!Z$3,'BY-Demands'!$J$5:$AK$14,MATCH($E38,'BY-Demands'!$I$5:$I$14,0),FALSE)*HLOOKUP(REG_TRA_DEMANDS!$F38,DEMANDS!$G$2:$CN$25,MATCH($E38,DEMANDS!$E$2:$E$25,0),FALSE)/HLOOKUP(2018,DEMANDS!$G$2:$CN$25,MATCH($E38,DEMANDS!$E$2:$E$25,0),FALSE)</f>
        <v>2.8791667692643057E-2</v>
      </c>
      <c r="AA38" s="13">
        <f>HLOOKUP(REG_TRA_DEMANDS!AA$3,'BY-Demands'!$J$5:$AK$14,MATCH($E38,'BY-Demands'!$I$5:$I$14,0),FALSE)*HLOOKUP(REG_TRA_DEMANDS!$F38,DEMANDS!$G$2:$CN$25,MATCH($E38,DEMANDS!$E$2:$E$25,0),FALSE)/HLOOKUP(2018,DEMANDS!$G$2:$CN$25,MATCH($E38,DEMANDS!$E$2:$E$25,0),FALSE)</f>
        <v>0.11726108399587316</v>
      </c>
      <c r="AB38" s="13">
        <f>HLOOKUP(REG_TRA_DEMANDS!AB$3,'BY-Demands'!$J$5:$AK$14,MATCH($E38,'BY-Demands'!$I$5:$I$14,0),FALSE)*HLOOKUP(REG_TRA_DEMANDS!$F38,DEMANDS!$G$2:$CN$25,MATCH($E38,DEMANDS!$E$2:$E$25,0),FALSE)/HLOOKUP(2018,DEMANDS!$G$2:$CN$25,MATCH($E38,DEMANDS!$E$2:$E$25,0),FALSE)</f>
        <v>5.7993053287790218E-2</v>
      </c>
      <c r="AC38" s="13">
        <f>HLOOKUP(REG_TRA_DEMANDS!AC$3,'BY-Demands'!$J$5:$AK$14,MATCH($E38,'BY-Demands'!$I$5:$I$14,0),FALSE)*HLOOKUP(REG_TRA_DEMANDS!$F38,DEMANDS!$G$2:$CN$25,MATCH($E38,DEMANDS!$E$2:$E$25,0),FALSE)/HLOOKUP(2018,DEMANDS!$G$2:$CN$25,MATCH($E38,DEMANDS!$E$2:$E$25,0),FALSE)</f>
        <v>5.8883470922399199E-2</v>
      </c>
      <c r="AD38" s="13">
        <f>HLOOKUP(REG_TRA_DEMANDS!AD$3,'BY-Demands'!$J$5:$AK$14,MATCH($E38,'BY-Demands'!$I$5:$I$14,0),FALSE)*HLOOKUP(REG_TRA_DEMANDS!$F38,DEMANDS!$G$2:$CN$25,MATCH($E38,DEMANDS!$E$2:$E$25,0),FALSE)/HLOOKUP(2018,DEMANDS!$G$2:$CN$25,MATCH($E38,DEMANDS!$E$2:$E$25,0),FALSE)</f>
        <v>6.844445381833647E-2</v>
      </c>
      <c r="AE38" s="13">
        <f>HLOOKUP(REG_TRA_DEMANDS!AE$3,'BY-Demands'!$J$5:$AK$14,MATCH($E38,'BY-Demands'!$I$5:$I$14,0),FALSE)*HLOOKUP(REG_TRA_DEMANDS!$F38,DEMANDS!$G$2:$CN$25,MATCH($E38,DEMANDS!$E$2:$E$25,0),FALSE)/HLOOKUP(2018,DEMANDS!$G$2:$CN$25,MATCH($E38,DEMANDS!$E$2:$E$25,0),FALSE)</f>
        <v>0.14303467617423615</v>
      </c>
      <c r="AF38" s="13">
        <f>HLOOKUP(REG_TRA_DEMANDS!AF$3,'BY-Demands'!$J$5:$AK$14,MATCH($E38,'BY-Demands'!$I$5:$I$14,0),FALSE)*HLOOKUP(REG_TRA_DEMANDS!$F38,DEMANDS!$G$2:$CN$25,MATCH($E38,DEMANDS!$E$2:$E$25,0),FALSE)/HLOOKUP(2018,DEMANDS!$G$2:$CN$25,MATCH($E38,DEMANDS!$E$2:$E$25,0),FALSE)</f>
        <v>5.5155577112114051E-2</v>
      </c>
    </row>
    <row r="39" spans="4:32" x14ac:dyDescent="0.25">
      <c r="D39" t="s">
        <v>59</v>
      </c>
      <c r="E39" t="str">
        <f>DEMANDS!$E$22</f>
        <v>TNAV</v>
      </c>
      <c r="F39">
        <v>2050</v>
      </c>
      <c r="G39" s="13">
        <f>HLOOKUP(REG_TRA_DEMANDS!G$3,'BY-Demands'!$J$5:$AK$14,MATCH($E39,'BY-Demands'!$I$5:$I$14,0),FALSE)*HLOOKUP(REG_TRA_DEMANDS!$F39,DEMANDS!$G$2:$CN$25,MATCH($E39,DEMANDS!$E$2:$E$25,0),FALSE)/HLOOKUP(2018,DEMANDS!$G$2:$CN$25,MATCH($E39,DEMANDS!$E$2:$E$25,0),FALSE)</f>
        <v>4.2004379525771102E-2</v>
      </c>
      <c r="H39" s="13">
        <f>HLOOKUP(REG_TRA_DEMANDS!H$3,'BY-Demands'!$J$5:$AK$14,MATCH($E39,'BY-Demands'!$I$5:$I$14,0),FALSE)*HLOOKUP(REG_TRA_DEMANDS!$F39,DEMANDS!$G$2:$CN$25,MATCH($E39,DEMANDS!$E$2:$E$25,0),FALSE)/HLOOKUP(2018,DEMANDS!$G$2:$CN$25,MATCH($E39,DEMANDS!$E$2:$E$25,0),FALSE)</f>
        <v>0.99408028513777114</v>
      </c>
      <c r="I39" s="13">
        <f>HLOOKUP(REG_TRA_DEMANDS!I$3,'BY-Demands'!$J$5:$AK$14,MATCH($E39,'BY-Demands'!$I$5:$I$14,0),FALSE)*HLOOKUP(REG_TRA_DEMANDS!$F39,DEMANDS!$G$2:$CN$25,MATCH($E39,DEMANDS!$E$2:$E$25,0),FALSE)/HLOOKUP(2018,DEMANDS!$G$2:$CN$25,MATCH($E39,DEMANDS!$E$2:$E$25,0),FALSE)</f>
        <v>0.16416325549782501</v>
      </c>
      <c r="J39" s="13">
        <f>HLOOKUP(REG_TRA_DEMANDS!J$3,'BY-Demands'!$J$5:$AK$14,MATCH($E39,'BY-Demands'!$I$5:$I$14,0),FALSE)*HLOOKUP(REG_TRA_DEMANDS!$F39,DEMANDS!$G$2:$CN$25,MATCH($E39,DEMANDS!$E$2:$E$25,0),FALSE)/HLOOKUP(2018,DEMANDS!$G$2:$CN$25,MATCH($E39,DEMANDS!$E$2:$E$25,0),FALSE)</f>
        <v>7.3213282321037701E-2</v>
      </c>
      <c r="K39" s="13">
        <f>HLOOKUP(REG_TRA_DEMANDS!K$3,'BY-Demands'!$J$5:$AK$14,MATCH($E39,'BY-Demands'!$I$5:$I$14,0),FALSE)*HLOOKUP(REG_TRA_DEMANDS!$F39,DEMANDS!$G$2:$CN$25,MATCH($E39,DEMANDS!$E$2:$E$25,0),FALSE)/HLOOKUP(2018,DEMANDS!$G$2:$CN$25,MATCH($E39,DEMANDS!$E$2:$E$25,0),FALSE)</f>
        <v>6.2489372105217399E-2</v>
      </c>
      <c r="L39" s="13">
        <f>HLOOKUP(REG_TRA_DEMANDS!L$3,'BY-Demands'!$J$5:$AK$14,MATCH($E39,'BY-Demands'!$I$5:$I$14,0),FALSE)*HLOOKUP(REG_TRA_DEMANDS!$F39,DEMANDS!$G$2:$CN$25,MATCH($E39,DEMANDS!$E$2:$E$25,0),FALSE)/HLOOKUP(2018,DEMANDS!$G$2:$CN$25,MATCH($E39,DEMANDS!$E$2:$E$25,0),FALSE)</f>
        <v>3.0156063450376601E-2</v>
      </c>
      <c r="M39" s="13">
        <f>HLOOKUP(REG_TRA_DEMANDS!M$3,'BY-Demands'!$J$5:$AK$14,MATCH($E39,'BY-Demands'!$I$5:$I$14,0),FALSE)*HLOOKUP(REG_TRA_DEMANDS!$F39,DEMANDS!$G$2:$CN$25,MATCH($E39,DEMANDS!$E$2:$E$25,0),FALSE)/HLOOKUP(2018,DEMANDS!$G$2:$CN$25,MATCH($E39,DEMANDS!$E$2:$E$25,0),FALSE)</f>
        <v>9.5090501840783506E-2</v>
      </c>
      <c r="N39" s="13">
        <f>HLOOKUP(REG_TRA_DEMANDS!N$3,'BY-Demands'!$J$5:$AK$14,MATCH($E39,'BY-Demands'!$I$5:$I$14,0),FALSE)*HLOOKUP(REG_TRA_DEMANDS!$F39,DEMANDS!$G$2:$CN$25,MATCH($E39,DEMANDS!$E$2:$E$25,0),FALSE)/HLOOKUP(2018,DEMANDS!$G$2:$CN$25,MATCH($E39,DEMANDS!$E$2:$E$25,0),FALSE)</f>
        <v>0.143903291650118</v>
      </c>
      <c r="O39" s="13">
        <f>HLOOKUP(REG_TRA_DEMANDS!O$3,'BY-Demands'!$J$5:$AK$14,MATCH($E39,'BY-Demands'!$I$5:$I$14,0),FALSE)*HLOOKUP(REG_TRA_DEMANDS!$F39,DEMANDS!$G$2:$CN$25,MATCH($E39,DEMANDS!$E$2:$E$25,0),FALSE)/HLOOKUP(2018,DEMANDS!$G$2:$CN$25,MATCH($E39,DEMANDS!$E$2:$E$25,0),FALSE)</f>
        <v>5.75195572298293E-2</v>
      </c>
      <c r="P39" s="13">
        <f>HLOOKUP(REG_TRA_DEMANDS!P$3,'BY-Demands'!$J$5:$AK$14,MATCH($E39,'BY-Demands'!$I$5:$I$14,0),FALSE)*HLOOKUP(REG_TRA_DEMANDS!$F39,DEMANDS!$G$2:$CN$25,MATCH($E39,DEMANDS!$E$2:$E$25,0),FALSE)/HLOOKUP(2018,DEMANDS!$G$2:$CN$25,MATCH($E39,DEMANDS!$E$2:$E$25,0),FALSE)</f>
        <v>6.5494427922832596E-2</v>
      </c>
      <c r="Q39" s="13">
        <f>HLOOKUP(REG_TRA_DEMANDS!Q$3,'BY-Demands'!$J$5:$AK$14,MATCH($E39,'BY-Demands'!$I$5:$I$14,0),FALSE)*HLOOKUP(REG_TRA_DEMANDS!$F39,DEMANDS!$G$2:$CN$25,MATCH($E39,DEMANDS!$E$2:$E$25,0),FALSE)/HLOOKUP(2018,DEMANDS!$G$2:$CN$25,MATCH($E39,DEMANDS!$E$2:$E$25,0),FALSE)</f>
        <v>0.110464759912835</v>
      </c>
      <c r="R39" s="13">
        <f>HLOOKUP(REG_TRA_DEMANDS!R$3,'BY-Demands'!$J$5:$AK$14,MATCH($E39,'BY-Demands'!$I$5:$I$14,0),FALSE)*HLOOKUP(REG_TRA_DEMANDS!$F39,DEMANDS!$G$2:$CN$25,MATCH($E39,DEMANDS!$E$2:$E$25,0),FALSE)/HLOOKUP(2018,DEMANDS!$G$2:$CN$25,MATCH($E39,DEMANDS!$E$2:$E$25,0),FALSE)</f>
        <v>0.105081039730871</v>
      </c>
      <c r="S39" s="13">
        <f>HLOOKUP(REG_TRA_DEMANDS!S$3,'BY-Demands'!$J$5:$AK$14,MATCH($E39,'BY-Demands'!$I$5:$I$14,0),FALSE)*HLOOKUP(REG_TRA_DEMANDS!$F39,DEMANDS!$G$2:$CN$25,MATCH($E39,DEMANDS!$E$2:$E$25,0),FALSE)/HLOOKUP(2018,DEMANDS!$G$2:$CN$25,MATCH($E39,DEMANDS!$E$2:$E$25,0),FALSE)</f>
        <v>8.7663078095158192E-2</v>
      </c>
      <c r="T39" s="13">
        <f>HLOOKUP(REG_TRA_DEMANDS!T$3,'BY-Demands'!$J$5:$AK$14,MATCH($E39,'BY-Demands'!$I$5:$I$14,0),FALSE)*HLOOKUP(REG_TRA_DEMANDS!$F39,DEMANDS!$G$2:$CN$25,MATCH($E39,DEMANDS!$E$2:$E$25,0),FALSE)/HLOOKUP(2018,DEMANDS!$G$2:$CN$25,MATCH($E39,DEMANDS!$E$2:$E$25,0),FALSE)</f>
        <v>0.40052753292342302</v>
      </c>
      <c r="U39" s="13">
        <f>HLOOKUP(REG_TRA_DEMANDS!U$3,'BY-Demands'!$J$5:$AK$14,MATCH($E39,'BY-Demands'!$I$5:$I$14,0),FALSE)*HLOOKUP(REG_TRA_DEMANDS!$F39,DEMANDS!$G$2:$CN$25,MATCH($E39,DEMANDS!$E$2:$E$25,0),FALSE)/HLOOKUP(2018,DEMANDS!$G$2:$CN$25,MATCH($E39,DEMANDS!$E$2:$E$25,0),FALSE)</f>
        <v>0.108978094685117</v>
      </c>
      <c r="V39" s="13">
        <f>HLOOKUP(REG_TRA_DEMANDS!V$3,'BY-Demands'!$J$5:$AK$14,MATCH($E39,'BY-Demands'!$I$5:$I$14,0),FALSE)*HLOOKUP(REG_TRA_DEMANDS!$F39,DEMANDS!$G$2:$CN$25,MATCH($E39,DEMANDS!$E$2:$E$25,0),FALSE)/HLOOKUP(2018,DEMANDS!$G$2:$CN$25,MATCH($E39,DEMANDS!$E$2:$E$25,0),FALSE)</f>
        <v>0.14379631077765201</v>
      </c>
      <c r="W39" s="13">
        <f>HLOOKUP(REG_TRA_DEMANDS!W$3,'BY-Demands'!$J$5:$AK$14,MATCH($E39,'BY-Demands'!$I$5:$I$14,0),FALSE)*HLOOKUP(REG_TRA_DEMANDS!$F39,DEMANDS!$G$2:$CN$25,MATCH($E39,DEMANDS!$E$2:$E$25,0),FALSE)/HLOOKUP(2018,DEMANDS!$G$2:$CN$25,MATCH($E39,DEMANDS!$E$2:$E$25,0),FALSE)</f>
        <v>0.11771806306603201</v>
      </c>
      <c r="X39" s="13">
        <f>HLOOKUP(REG_TRA_DEMANDS!X$3,'BY-Demands'!$J$5:$AK$14,MATCH($E39,'BY-Demands'!$I$5:$I$14,0),FALSE)*HLOOKUP(REG_TRA_DEMANDS!$F39,DEMANDS!$G$2:$CN$25,MATCH($E39,DEMANDS!$E$2:$E$25,0),FALSE)/HLOOKUP(2018,DEMANDS!$G$2:$CN$25,MATCH($E39,DEMANDS!$E$2:$E$25,0),FALSE)</f>
        <v>8.5714550618035304E-2</v>
      </c>
      <c r="Y39" s="13">
        <f>HLOOKUP(REG_TRA_DEMANDS!Y$3,'BY-Demands'!$J$5:$AK$14,MATCH($E39,'BY-Demands'!$I$5:$I$14,0),FALSE)*HLOOKUP(REG_TRA_DEMANDS!$F39,DEMANDS!$G$2:$CN$25,MATCH($E39,DEMANDS!$E$2:$E$25,0),FALSE)/HLOOKUP(2018,DEMANDS!$G$2:$CN$25,MATCH($E39,DEMANDS!$E$2:$E$25,0),FALSE)</f>
        <v>0.190394965426499</v>
      </c>
      <c r="Z39" s="13">
        <f>HLOOKUP(REG_TRA_DEMANDS!Z$3,'BY-Demands'!$J$5:$AK$14,MATCH($E39,'BY-Demands'!$I$5:$I$14,0),FALSE)*HLOOKUP(REG_TRA_DEMANDS!$F39,DEMANDS!$G$2:$CN$25,MATCH($E39,DEMANDS!$E$2:$E$25,0),FALSE)/HLOOKUP(2018,DEMANDS!$G$2:$CN$25,MATCH($E39,DEMANDS!$E$2:$E$25,0),FALSE)</f>
        <v>2.36420350158753E-2</v>
      </c>
      <c r="AA39" s="13">
        <f>HLOOKUP(REG_TRA_DEMANDS!AA$3,'BY-Demands'!$J$5:$AK$14,MATCH($E39,'BY-Demands'!$I$5:$I$14,0),FALSE)*HLOOKUP(REG_TRA_DEMANDS!$F39,DEMANDS!$G$2:$CN$25,MATCH($E39,DEMANDS!$E$2:$E$25,0),FALSE)/HLOOKUP(2018,DEMANDS!$G$2:$CN$25,MATCH($E39,DEMANDS!$E$2:$E$25,0),FALSE)</f>
        <v>9.6287949813282703E-2</v>
      </c>
      <c r="AB39" s="13">
        <f>HLOOKUP(REG_TRA_DEMANDS!AB$3,'BY-Demands'!$J$5:$AK$14,MATCH($E39,'BY-Demands'!$I$5:$I$14,0),FALSE)*HLOOKUP(REG_TRA_DEMANDS!$F39,DEMANDS!$G$2:$CN$25,MATCH($E39,DEMANDS!$E$2:$E$25,0),FALSE)/HLOOKUP(2018,DEMANDS!$G$2:$CN$25,MATCH($E39,DEMANDS!$E$2:$E$25,0),FALSE)</f>
        <v>4.7620506430678201E-2</v>
      </c>
      <c r="AC39" s="13">
        <f>HLOOKUP(REG_TRA_DEMANDS!AC$3,'BY-Demands'!$J$5:$AK$14,MATCH($E39,'BY-Demands'!$I$5:$I$14,0),FALSE)*HLOOKUP(REG_TRA_DEMANDS!$F39,DEMANDS!$G$2:$CN$25,MATCH($E39,DEMANDS!$E$2:$E$25,0),FALSE)/HLOOKUP(2018,DEMANDS!$G$2:$CN$25,MATCH($E39,DEMANDS!$E$2:$E$25,0),FALSE)</f>
        <v>4.8351665359049598E-2</v>
      </c>
      <c r="AD39" s="13">
        <f>HLOOKUP(REG_TRA_DEMANDS!AD$3,'BY-Demands'!$J$5:$AK$14,MATCH($E39,'BY-Demands'!$I$5:$I$14,0),FALSE)*HLOOKUP(REG_TRA_DEMANDS!$F39,DEMANDS!$G$2:$CN$25,MATCH($E39,DEMANDS!$E$2:$E$25,0),FALSE)/HLOOKUP(2018,DEMANDS!$G$2:$CN$25,MATCH($E39,DEMANDS!$E$2:$E$25,0),FALSE)</f>
        <v>5.6202585799816303E-2</v>
      </c>
      <c r="AE39" s="13">
        <f>HLOOKUP(REG_TRA_DEMANDS!AE$3,'BY-Demands'!$J$5:$AK$14,MATCH($E39,'BY-Demands'!$I$5:$I$14,0),FALSE)*HLOOKUP(REG_TRA_DEMANDS!$F39,DEMANDS!$G$2:$CN$25,MATCH($E39,DEMANDS!$E$2:$E$25,0),FALSE)/HLOOKUP(2018,DEMANDS!$G$2:$CN$25,MATCH($E39,DEMANDS!$E$2:$E$25,0),FALSE)</f>
        <v>0.117451717583548</v>
      </c>
      <c r="AF39" s="13">
        <f>HLOOKUP(REG_TRA_DEMANDS!AF$3,'BY-Demands'!$J$5:$AK$14,MATCH($E39,'BY-Demands'!$I$5:$I$14,0),FALSE)*HLOOKUP(REG_TRA_DEMANDS!$F39,DEMANDS!$G$2:$CN$25,MATCH($E39,DEMANDS!$E$2:$E$25,0),FALSE)/HLOOKUP(2018,DEMANDS!$G$2:$CN$25,MATCH($E39,DEMANDS!$E$2:$E$25,0),FALSE)</f>
        <v>4.529053680827979E-2</v>
      </c>
    </row>
    <row r="40" spans="4:32" x14ac:dyDescent="0.25">
      <c r="D40" t="s">
        <v>59</v>
      </c>
      <c r="E40" t="str">
        <f>DEMANDS!$E$23</f>
        <v>TOTH</v>
      </c>
      <c r="F40">
        <v>2019</v>
      </c>
      <c r="G40" s="13">
        <f>HLOOKUP(REG_TRA_DEMANDS!G$3,'BY-Demands'!$J$5:$AK$14,MATCH($E40,'BY-Demands'!$I$5:$I$14,0),FALSE)*HLOOKUP(REG_TRA_DEMANDS!$F40,DEMANDS!$G$2:$CN$25,MATCH($E40,DEMANDS!$E$2:$E$25,0),FALSE)/HLOOKUP(2018,DEMANDS!$G$2:$CN$25,MATCH($E40,DEMANDS!$E$2:$E$25,0),FALSE)</f>
        <v>0.19914963057035956</v>
      </c>
      <c r="H40" s="13">
        <f>HLOOKUP(REG_TRA_DEMANDS!H$3,'BY-Demands'!$J$5:$AK$14,MATCH($E40,'BY-Demands'!$I$5:$I$14,0),FALSE)*HLOOKUP(REG_TRA_DEMANDS!$F40,DEMANDS!$G$2:$CN$25,MATCH($E40,DEMANDS!$E$2:$E$25,0),FALSE)/HLOOKUP(2018,DEMANDS!$G$2:$CN$25,MATCH($E40,DEMANDS!$E$2:$E$25,0),FALSE)</f>
        <v>4.7130971526672178</v>
      </c>
      <c r="I40" s="13">
        <f>HLOOKUP(REG_TRA_DEMANDS!I$3,'BY-Demands'!$J$5:$AK$14,MATCH($E40,'BY-Demands'!$I$5:$I$14,0),FALSE)*HLOOKUP(REG_TRA_DEMANDS!$F40,DEMANDS!$G$2:$CN$25,MATCH($E40,DEMANDS!$E$2:$E$25,0),FALSE)/HLOOKUP(2018,DEMANDS!$G$2:$CN$25,MATCH($E40,DEMANDS!$E$2:$E$25,0),FALSE)</f>
        <v>0.77832483314177214</v>
      </c>
      <c r="J40" s="13">
        <f>HLOOKUP(REG_TRA_DEMANDS!J$3,'BY-Demands'!$J$5:$AK$14,MATCH($E40,'BY-Demands'!$I$5:$I$14,0),FALSE)*HLOOKUP(REG_TRA_DEMANDS!$F40,DEMANDS!$G$2:$CN$25,MATCH($E40,DEMANDS!$E$2:$E$25,0),FALSE)/HLOOKUP(2018,DEMANDS!$G$2:$CN$25,MATCH($E40,DEMANDS!$E$2:$E$25,0),FALSE)</f>
        <v>0.34711614102364163</v>
      </c>
      <c r="K40" s="13">
        <f>HLOOKUP(REG_TRA_DEMANDS!K$3,'BY-Demands'!$J$5:$AK$14,MATCH($E40,'BY-Demands'!$I$5:$I$14,0),FALSE)*HLOOKUP(REG_TRA_DEMANDS!$F40,DEMANDS!$G$2:$CN$25,MATCH($E40,DEMANDS!$E$2:$E$25,0),FALSE)/HLOOKUP(2018,DEMANDS!$G$2:$CN$25,MATCH($E40,DEMANDS!$E$2:$E$25,0),FALSE)</f>
        <v>0.29627232945299226</v>
      </c>
      <c r="L40" s="13">
        <f>HLOOKUP(REG_TRA_DEMANDS!L$3,'BY-Demands'!$J$5:$AK$14,MATCH($E40,'BY-Demands'!$I$5:$I$14,0),FALSE)*HLOOKUP(REG_TRA_DEMANDS!$F40,DEMANDS!$G$2:$CN$25,MATCH($E40,DEMANDS!$E$2:$E$25,0),FALSE)/HLOOKUP(2018,DEMANDS!$G$2:$CN$25,MATCH($E40,DEMANDS!$E$2:$E$25,0),FALSE)</f>
        <v>0.1429748269918909</v>
      </c>
      <c r="M40" s="13">
        <f>HLOOKUP(REG_TRA_DEMANDS!M$3,'BY-Demands'!$J$5:$AK$14,MATCH($E40,'BY-Demands'!$I$5:$I$14,0),FALSE)*HLOOKUP(REG_TRA_DEMANDS!$F40,DEMANDS!$G$2:$CN$25,MATCH($E40,DEMANDS!$E$2:$E$25,0),FALSE)/HLOOKUP(2018,DEMANDS!$G$2:$CN$25,MATCH($E40,DEMANDS!$E$2:$E$25,0),FALSE)</f>
        <v>0.45083961544351669</v>
      </c>
      <c r="N40" s="13">
        <f>HLOOKUP(REG_TRA_DEMANDS!N$3,'BY-Demands'!$J$5:$AK$14,MATCH($E40,'BY-Demands'!$I$5:$I$14,0),FALSE)*HLOOKUP(REG_TRA_DEMANDS!$F40,DEMANDS!$G$2:$CN$25,MATCH($E40,DEMANDS!$E$2:$E$25,0),FALSE)/HLOOKUP(2018,DEMANDS!$G$2:$CN$25,MATCH($E40,DEMANDS!$E$2:$E$25,0),FALSE)</f>
        <v>0.6822690322659537</v>
      </c>
      <c r="O40" s="13">
        <f>HLOOKUP(REG_TRA_DEMANDS!O$3,'BY-Demands'!$J$5:$AK$14,MATCH($E40,'BY-Demands'!$I$5:$I$14,0),FALSE)*HLOOKUP(REG_TRA_DEMANDS!$F40,DEMANDS!$G$2:$CN$25,MATCH($E40,DEMANDS!$E$2:$E$25,0),FALSE)/HLOOKUP(2018,DEMANDS!$G$2:$CN$25,MATCH($E40,DEMANDS!$E$2:$E$25,0),FALSE)</f>
        <v>0.27270962462052634</v>
      </c>
      <c r="P40" s="13">
        <f>HLOOKUP(REG_TRA_DEMANDS!P$3,'BY-Demands'!$J$5:$AK$14,MATCH($E40,'BY-Demands'!$I$5:$I$14,0),FALSE)*HLOOKUP(REG_TRA_DEMANDS!$F40,DEMANDS!$G$2:$CN$25,MATCH($E40,DEMANDS!$E$2:$E$25,0),FALSE)/HLOOKUP(2018,DEMANDS!$G$2:$CN$25,MATCH($E40,DEMANDS!$E$2:$E$25,0),FALSE)</f>
        <v>0.31051979037677979</v>
      </c>
      <c r="Q40" s="13">
        <f>HLOOKUP(REG_TRA_DEMANDS!Q$3,'BY-Demands'!$J$5:$AK$14,MATCH($E40,'BY-Demands'!$I$5:$I$14,0),FALSE)*HLOOKUP(REG_TRA_DEMANDS!$F40,DEMANDS!$G$2:$CN$25,MATCH($E40,DEMANDS!$E$2:$E$25,0),FALSE)/HLOOKUP(2018,DEMANDS!$G$2:$CN$25,MATCH($E40,DEMANDS!$E$2:$E$25,0),FALSE)</f>
        <v>0.52373148647957957</v>
      </c>
      <c r="R40" s="13">
        <f>HLOOKUP(REG_TRA_DEMANDS!R$3,'BY-Demands'!$J$5:$AK$14,MATCH($E40,'BY-Demands'!$I$5:$I$14,0),FALSE)*HLOOKUP(REG_TRA_DEMANDS!$F40,DEMANDS!$G$2:$CN$25,MATCH($E40,DEMANDS!$E$2:$E$25,0),FALSE)/HLOOKUP(2018,DEMANDS!$G$2:$CN$25,MATCH($E40,DEMANDS!$E$2:$E$25,0),FALSE)</f>
        <v>0.49820638891982555</v>
      </c>
      <c r="S40" s="13">
        <f>HLOOKUP(REG_TRA_DEMANDS!S$3,'BY-Demands'!$J$5:$AK$14,MATCH($E40,'BY-Demands'!$I$5:$I$14,0),FALSE)*HLOOKUP(REG_TRA_DEMANDS!$F40,DEMANDS!$G$2:$CN$25,MATCH($E40,DEMANDS!$E$2:$E$25,0),FALSE)/HLOOKUP(2018,DEMANDS!$G$2:$CN$25,MATCH($E40,DEMANDS!$E$2:$E$25,0),FALSE)</f>
        <v>0.41562498516613605</v>
      </c>
      <c r="T40" s="13">
        <f>HLOOKUP(REG_TRA_DEMANDS!T$3,'BY-Demands'!$J$5:$AK$14,MATCH($E40,'BY-Demands'!$I$5:$I$14,0),FALSE)*HLOOKUP(REG_TRA_DEMANDS!$F40,DEMANDS!$G$2:$CN$25,MATCH($E40,DEMANDS!$E$2:$E$25,0),FALSE)/HLOOKUP(2018,DEMANDS!$G$2:$CN$25,MATCH($E40,DEMANDS!$E$2:$E$25,0),FALSE)</f>
        <v>1.8989665152896447</v>
      </c>
      <c r="U40" s="13">
        <f>HLOOKUP(REG_TRA_DEMANDS!U$3,'BY-Demands'!$J$5:$AK$14,MATCH($E40,'BY-Demands'!$I$5:$I$14,0),FALSE)*HLOOKUP(REG_TRA_DEMANDS!$F40,DEMANDS!$G$2:$CN$25,MATCH($E40,DEMANDS!$E$2:$E$25,0),FALSE)/HLOOKUP(2018,DEMANDS!$G$2:$CN$25,MATCH($E40,DEMANDS!$E$2:$E$25,0),FALSE)</f>
        <v>0.51668296358210075</v>
      </c>
      <c r="V40" s="13">
        <f>HLOOKUP(REG_TRA_DEMANDS!V$3,'BY-Demands'!$J$5:$AK$14,MATCH($E40,'BY-Demands'!$I$5:$I$14,0),FALSE)*HLOOKUP(REG_TRA_DEMANDS!$F40,DEMANDS!$G$2:$CN$25,MATCH($E40,DEMANDS!$E$2:$E$25,0),FALSE)/HLOOKUP(2018,DEMANDS!$G$2:$CN$25,MATCH($E40,DEMANDS!$E$2:$E$25,0),FALSE)</f>
        <v>0.68176181845943573</v>
      </c>
      <c r="W40" s="13">
        <f>HLOOKUP(REG_TRA_DEMANDS!W$3,'BY-Demands'!$J$5:$AK$14,MATCH($E40,'BY-Demands'!$I$5:$I$14,0),FALSE)*HLOOKUP(REG_TRA_DEMANDS!$F40,DEMANDS!$G$2:$CN$25,MATCH($E40,DEMANDS!$E$2:$E$25,0),FALSE)/HLOOKUP(2018,DEMANDS!$G$2:$CN$25,MATCH($E40,DEMANDS!$E$2:$E$25,0),FALSE)</f>
        <v>0.55812058256152319</v>
      </c>
      <c r="X40" s="13">
        <f>HLOOKUP(REG_TRA_DEMANDS!X$3,'BY-Demands'!$J$5:$AK$14,MATCH($E40,'BY-Demands'!$I$5:$I$14,0),FALSE)*HLOOKUP(REG_TRA_DEMANDS!$F40,DEMANDS!$G$2:$CN$25,MATCH($E40,DEMANDS!$E$2:$E$25,0),FALSE)/HLOOKUP(2018,DEMANDS!$G$2:$CN$25,MATCH($E40,DEMANDS!$E$2:$E$25,0),FALSE)</f>
        <v>0.40638669783499809</v>
      </c>
      <c r="Y40" s="13">
        <f>HLOOKUP(REG_TRA_DEMANDS!Y$3,'BY-Demands'!$J$5:$AK$14,MATCH($E40,'BY-Demands'!$I$5:$I$14,0),FALSE)*HLOOKUP(REG_TRA_DEMANDS!$F40,DEMANDS!$G$2:$CN$25,MATCH($E40,DEMANDS!$E$2:$E$25,0),FALSE)/HLOOKUP(2018,DEMANDS!$G$2:$CN$25,MATCH($E40,DEMANDS!$E$2:$E$25,0),FALSE)</f>
        <v>0.90269365850006589</v>
      </c>
      <c r="Z40" s="13">
        <f>HLOOKUP(REG_TRA_DEMANDS!Z$3,'BY-Demands'!$J$5:$AK$14,MATCH($E40,'BY-Demands'!$I$5:$I$14,0),FALSE)*HLOOKUP(REG_TRA_DEMANDS!$F40,DEMANDS!$G$2:$CN$25,MATCH($E40,DEMANDS!$E$2:$E$25,0),FALSE)/HLOOKUP(2018,DEMANDS!$G$2:$CN$25,MATCH($E40,DEMANDS!$E$2:$E$25,0),FALSE)</f>
        <v>0.1120907532143018</v>
      </c>
      <c r="AA40" s="13">
        <f>HLOOKUP(REG_TRA_DEMANDS!AA$3,'BY-Demands'!$J$5:$AK$14,MATCH($E40,'BY-Demands'!$I$5:$I$14,0),FALSE)*HLOOKUP(REG_TRA_DEMANDS!$F40,DEMANDS!$G$2:$CN$25,MATCH($E40,DEMANDS!$E$2:$E$25,0),FALSE)/HLOOKUP(2018,DEMANDS!$G$2:$CN$25,MATCH($E40,DEMANDS!$E$2:$E$25,0),FALSE)</f>
        <v>0.45651691205027023</v>
      </c>
      <c r="AB40" s="13">
        <f>HLOOKUP(REG_TRA_DEMANDS!AB$3,'BY-Demands'!$J$5:$AK$14,MATCH($E40,'BY-Demands'!$I$5:$I$14,0),FALSE)*HLOOKUP(REG_TRA_DEMANDS!$F40,DEMANDS!$G$2:$CN$25,MATCH($E40,DEMANDS!$E$2:$E$25,0),FALSE)/HLOOKUP(2018,DEMANDS!$G$2:$CN$25,MATCH($E40,DEMANDS!$E$2:$E$25,0),FALSE)</f>
        <v>0.22577660639944697</v>
      </c>
      <c r="AC40" s="13">
        <f>HLOOKUP(REG_TRA_DEMANDS!AC$3,'BY-Demands'!$J$5:$AK$14,MATCH($E40,'BY-Demands'!$I$5:$I$14,0),FALSE)*HLOOKUP(REG_TRA_DEMANDS!$F40,DEMANDS!$G$2:$CN$25,MATCH($E40,DEMANDS!$E$2:$E$25,0),FALSE)/HLOOKUP(2018,DEMANDS!$G$2:$CN$25,MATCH($E40,DEMANDS!$E$2:$E$25,0),FALSE)</f>
        <v>0.22924315041503093</v>
      </c>
      <c r="AD40" s="13">
        <f>HLOOKUP(REG_TRA_DEMANDS!AD$3,'BY-Demands'!$J$5:$AK$14,MATCH($E40,'BY-Demands'!$I$5:$I$14,0),FALSE)*HLOOKUP(REG_TRA_DEMANDS!$F40,DEMANDS!$G$2:$CN$25,MATCH($E40,DEMANDS!$E$2:$E$25,0),FALSE)/HLOOKUP(2018,DEMANDS!$G$2:$CN$25,MATCH($E40,DEMANDS!$E$2:$E$25,0),FALSE)</f>
        <v>0.26646564776097303</v>
      </c>
      <c r="AE40" s="13">
        <f>HLOOKUP(REG_TRA_DEMANDS!AE$3,'BY-Demands'!$J$5:$AK$14,MATCH($E40,'BY-Demands'!$I$5:$I$14,0),FALSE)*HLOOKUP(REG_TRA_DEMANDS!$F40,DEMANDS!$G$2:$CN$25,MATCH($E40,DEMANDS!$E$2:$E$25,0),FALSE)/HLOOKUP(2018,DEMANDS!$G$2:$CN$25,MATCH($E40,DEMANDS!$E$2:$E$25,0),FALSE)</f>
        <v>0.55685779508460531</v>
      </c>
      <c r="AF40" s="13">
        <f>HLOOKUP(REG_TRA_DEMANDS!AF$3,'BY-Demands'!$J$5:$AK$14,MATCH($E40,'BY-Demands'!$I$5:$I$14,0),FALSE)*HLOOKUP(REG_TRA_DEMANDS!$F40,DEMANDS!$G$2:$CN$25,MATCH($E40,DEMANDS!$E$2:$E$25,0),FALSE)/HLOOKUP(2018,DEMANDS!$G$2:$CN$25,MATCH($E40,DEMANDS!$E$2:$E$25,0),FALSE)</f>
        <v>0.21472983949610272</v>
      </c>
    </row>
    <row r="41" spans="4:32" x14ac:dyDescent="0.25">
      <c r="D41" t="s">
        <v>59</v>
      </c>
      <c r="E41" t="str">
        <f>DEMANDS!$E$23</f>
        <v>TOTH</v>
      </c>
      <c r="F41">
        <v>2020</v>
      </c>
      <c r="G41" s="13">
        <f>HLOOKUP(REG_TRA_DEMANDS!G$3,'BY-Demands'!$J$5:$AK$14,MATCH($E41,'BY-Demands'!$I$5:$I$14,0),FALSE)*HLOOKUP(REG_TRA_DEMANDS!$F41,DEMANDS!$G$2:$CN$25,MATCH($E41,DEMANDS!$E$2:$E$25,0),FALSE)/HLOOKUP(2018,DEMANDS!$G$2:$CN$25,MATCH($E41,DEMANDS!$E$2:$E$25,0),FALSE)</f>
        <v>0.27200036635926356</v>
      </c>
      <c r="H41" s="13">
        <f>HLOOKUP(REG_TRA_DEMANDS!H$3,'BY-Demands'!$J$5:$AK$14,MATCH($E41,'BY-Demands'!$I$5:$I$14,0),FALSE)*HLOOKUP(REG_TRA_DEMANDS!$F41,DEMANDS!$G$2:$CN$25,MATCH($E41,DEMANDS!$E$2:$E$25,0),FALSE)/HLOOKUP(2018,DEMANDS!$G$2:$CN$25,MATCH($E41,DEMANDS!$E$2:$E$25,0),FALSE)</f>
        <v>6.437190712032816</v>
      </c>
      <c r="I41" s="13">
        <f>HLOOKUP(REG_TRA_DEMANDS!I$3,'BY-Demands'!$J$5:$AK$14,MATCH($E41,'BY-Demands'!$I$5:$I$14,0),FALSE)*HLOOKUP(REG_TRA_DEMANDS!$F41,DEMANDS!$G$2:$CN$25,MATCH($E41,DEMANDS!$E$2:$E$25,0),FALSE)/HLOOKUP(2018,DEMANDS!$G$2:$CN$25,MATCH($E41,DEMANDS!$E$2:$E$25,0),FALSE)</f>
        <v>1.0630430955596448</v>
      </c>
      <c r="J41" s="13">
        <f>HLOOKUP(REG_TRA_DEMANDS!J$3,'BY-Demands'!$J$5:$AK$14,MATCH($E41,'BY-Demands'!$I$5:$I$14,0),FALSE)*HLOOKUP(REG_TRA_DEMANDS!$F41,DEMANDS!$G$2:$CN$25,MATCH($E41,DEMANDS!$E$2:$E$25,0),FALSE)/HLOOKUP(2018,DEMANDS!$G$2:$CN$25,MATCH($E41,DEMANDS!$E$2:$E$25,0),FALSE)</f>
        <v>0.47409436440951486</v>
      </c>
      <c r="K41" s="13">
        <f>HLOOKUP(REG_TRA_DEMANDS!K$3,'BY-Demands'!$J$5:$AK$14,MATCH($E41,'BY-Demands'!$I$5:$I$14,0),FALSE)*HLOOKUP(REG_TRA_DEMANDS!$F41,DEMANDS!$G$2:$CN$25,MATCH($E41,DEMANDS!$E$2:$E$25,0),FALSE)/HLOOKUP(2018,DEMANDS!$G$2:$CN$25,MATCH($E41,DEMANDS!$E$2:$E$25,0),FALSE)</f>
        <v>0.40465142678160887</v>
      </c>
      <c r="L41" s="13">
        <f>HLOOKUP(REG_TRA_DEMANDS!L$3,'BY-Demands'!$J$5:$AK$14,MATCH($E41,'BY-Demands'!$I$5:$I$14,0),FALSE)*HLOOKUP(REG_TRA_DEMANDS!$F41,DEMANDS!$G$2:$CN$25,MATCH($E41,DEMANDS!$E$2:$E$25,0),FALSE)/HLOOKUP(2018,DEMANDS!$G$2:$CN$25,MATCH($E41,DEMANDS!$E$2:$E$25,0),FALSE)</f>
        <v>0.19527631163848475</v>
      </c>
      <c r="M41" s="13">
        <f>HLOOKUP(REG_TRA_DEMANDS!M$3,'BY-Demands'!$J$5:$AK$14,MATCH($E41,'BY-Demands'!$I$5:$I$14,0),FALSE)*HLOOKUP(REG_TRA_DEMANDS!$F41,DEMANDS!$G$2:$CN$25,MATCH($E41,DEMANDS!$E$2:$E$25,0),FALSE)/HLOOKUP(2018,DEMANDS!$G$2:$CN$25,MATCH($E41,DEMANDS!$E$2:$E$25,0),FALSE)</f>
        <v>0.6157608237519745</v>
      </c>
      <c r="N41" s="13">
        <f>HLOOKUP(REG_TRA_DEMANDS!N$3,'BY-Demands'!$J$5:$AK$14,MATCH($E41,'BY-Demands'!$I$5:$I$14,0),FALSE)*HLOOKUP(REG_TRA_DEMANDS!$F41,DEMANDS!$G$2:$CN$25,MATCH($E41,DEMANDS!$E$2:$E$25,0),FALSE)/HLOOKUP(2018,DEMANDS!$G$2:$CN$25,MATCH($E41,DEMANDS!$E$2:$E$25,0),FALSE)</f>
        <v>0.93184921408305132</v>
      </c>
      <c r="O41" s="13">
        <f>HLOOKUP(REG_TRA_DEMANDS!O$3,'BY-Demands'!$J$5:$AK$14,MATCH($E41,'BY-Demands'!$I$5:$I$14,0),FALSE)*HLOOKUP(REG_TRA_DEMANDS!$F41,DEMANDS!$G$2:$CN$25,MATCH($E41,DEMANDS!$E$2:$E$25,0),FALSE)/HLOOKUP(2018,DEMANDS!$G$2:$CN$25,MATCH($E41,DEMANDS!$E$2:$E$25,0),FALSE)</f>
        <v>0.37246927144197556</v>
      </c>
      <c r="P41" s="13">
        <f>HLOOKUP(REG_TRA_DEMANDS!P$3,'BY-Demands'!$J$5:$AK$14,MATCH($E41,'BY-Demands'!$I$5:$I$14,0),FALSE)*HLOOKUP(REG_TRA_DEMANDS!$F41,DEMANDS!$G$2:$CN$25,MATCH($E41,DEMANDS!$E$2:$E$25,0),FALSE)/HLOOKUP(2018,DEMANDS!$G$2:$CN$25,MATCH($E41,DEMANDS!$E$2:$E$25,0),FALSE)</f>
        <v>0.42411073775226299</v>
      </c>
      <c r="Q41" s="13">
        <f>HLOOKUP(REG_TRA_DEMANDS!Q$3,'BY-Demands'!$J$5:$AK$14,MATCH($E41,'BY-Demands'!$I$5:$I$14,0),FALSE)*HLOOKUP(REG_TRA_DEMANDS!$F41,DEMANDS!$G$2:$CN$25,MATCH($E41,DEMANDS!$E$2:$E$25,0),FALSE)/HLOOKUP(2018,DEMANDS!$G$2:$CN$25,MATCH($E41,DEMANDS!$E$2:$E$25,0),FALSE)</f>
        <v>0.7153172003801328</v>
      </c>
      <c r="R41" s="13">
        <f>HLOOKUP(REG_TRA_DEMANDS!R$3,'BY-Demands'!$J$5:$AK$14,MATCH($E41,'BY-Demands'!$I$5:$I$14,0),FALSE)*HLOOKUP(REG_TRA_DEMANDS!$F41,DEMANDS!$G$2:$CN$25,MATCH($E41,DEMANDS!$E$2:$E$25,0),FALSE)/HLOOKUP(2018,DEMANDS!$G$2:$CN$25,MATCH($E41,DEMANDS!$E$2:$E$25,0),FALSE)</f>
        <v>0.68045479130749276</v>
      </c>
      <c r="S41" s="13">
        <f>HLOOKUP(REG_TRA_DEMANDS!S$3,'BY-Demands'!$J$5:$AK$14,MATCH($E41,'BY-Demands'!$I$5:$I$14,0),FALSE)*HLOOKUP(REG_TRA_DEMANDS!$F41,DEMANDS!$G$2:$CN$25,MATCH($E41,DEMANDS!$E$2:$E$25,0),FALSE)/HLOOKUP(2018,DEMANDS!$G$2:$CN$25,MATCH($E41,DEMANDS!$E$2:$E$25,0),FALSE)</f>
        <v>0.56766436327036951</v>
      </c>
      <c r="T41" s="13">
        <f>HLOOKUP(REG_TRA_DEMANDS!T$3,'BY-Demands'!$J$5:$AK$14,MATCH($E41,'BY-Demands'!$I$5:$I$14,0),FALSE)*HLOOKUP(REG_TRA_DEMANDS!$F41,DEMANDS!$G$2:$CN$25,MATCH($E41,DEMANDS!$E$2:$E$25,0),FALSE)/HLOOKUP(2018,DEMANDS!$G$2:$CN$25,MATCH($E41,DEMANDS!$E$2:$E$25,0),FALSE)</f>
        <v>2.5936256390908592</v>
      </c>
      <c r="U41" s="13">
        <f>HLOOKUP(REG_TRA_DEMANDS!U$3,'BY-Demands'!$J$5:$AK$14,MATCH($E41,'BY-Demands'!$I$5:$I$14,0),FALSE)*HLOOKUP(REG_TRA_DEMANDS!$F41,DEMANDS!$G$2:$CN$25,MATCH($E41,DEMANDS!$E$2:$E$25,0),FALSE)/HLOOKUP(2018,DEMANDS!$G$2:$CN$25,MATCH($E41,DEMANDS!$E$2:$E$25,0),FALSE)</f>
        <v>0.70569026406639179</v>
      </c>
      <c r="V41" s="13">
        <f>HLOOKUP(REG_TRA_DEMANDS!V$3,'BY-Demands'!$J$5:$AK$14,MATCH($E41,'BY-Demands'!$I$5:$I$14,0),FALSE)*HLOOKUP(REG_TRA_DEMANDS!$F41,DEMANDS!$G$2:$CN$25,MATCH($E41,DEMANDS!$E$2:$E$25,0),FALSE)/HLOOKUP(2018,DEMANDS!$G$2:$CN$25,MATCH($E41,DEMANDS!$E$2:$E$25,0),FALSE)</f>
        <v>0.93115645687933368</v>
      </c>
      <c r="W41" s="13">
        <f>HLOOKUP(REG_TRA_DEMANDS!W$3,'BY-Demands'!$J$5:$AK$14,MATCH($E41,'BY-Demands'!$I$5:$I$14,0),FALSE)*HLOOKUP(REG_TRA_DEMANDS!$F41,DEMANDS!$G$2:$CN$25,MATCH($E41,DEMANDS!$E$2:$E$25,0),FALSE)/HLOOKUP(2018,DEMANDS!$G$2:$CN$25,MATCH($E41,DEMANDS!$E$2:$E$25,0),FALSE)</f>
        <v>0.76228613879223739</v>
      </c>
      <c r="X41" s="13">
        <f>HLOOKUP(REG_TRA_DEMANDS!X$3,'BY-Demands'!$J$5:$AK$14,MATCH($E41,'BY-Demands'!$I$5:$I$14,0),FALSE)*HLOOKUP(REG_TRA_DEMANDS!$F41,DEMANDS!$G$2:$CN$25,MATCH($E41,DEMANDS!$E$2:$E$25,0),FALSE)/HLOOKUP(2018,DEMANDS!$G$2:$CN$25,MATCH($E41,DEMANDS!$E$2:$E$25,0),FALSE)</f>
        <v>0.55504662689091944</v>
      </c>
      <c r="Y41" s="13">
        <f>HLOOKUP(REG_TRA_DEMANDS!Y$3,'BY-Demands'!$J$5:$AK$14,MATCH($E41,'BY-Demands'!$I$5:$I$14,0),FALSE)*HLOOKUP(REG_TRA_DEMANDS!$F41,DEMANDS!$G$2:$CN$25,MATCH($E41,DEMANDS!$E$2:$E$25,0),FALSE)/HLOOKUP(2018,DEMANDS!$G$2:$CN$25,MATCH($E41,DEMANDS!$E$2:$E$25,0),FALSE)</f>
        <v>1.2329071619113803</v>
      </c>
      <c r="Z41" s="13">
        <f>HLOOKUP(REG_TRA_DEMANDS!Z$3,'BY-Demands'!$J$5:$AK$14,MATCH($E41,'BY-Demands'!$I$5:$I$14,0),FALSE)*HLOOKUP(REG_TRA_DEMANDS!$F41,DEMANDS!$G$2:$CN$25,MATCH($E41,DEMANDS!$E$2:$E$25,0),FALSE)/HLOOKUP(2018,DEMANDS!$G$2:$CN$25,MATCH($E41,DEMANDS!$E$2:$E$25,0),FALSE)</f>
        <v>0.15309456438586874</v>
      </c>
      <c r="AA41" s="13">
        <f>HLOOKUP(REG_TRA_DEMANDS!AA$3,'BY-Demands'!$J$5:$AK$14,MATCH($E41,'BY-Demands'!$I$5:$I$14,0),FALSE)*HLOOKUP(REG_TRA_DEMANDS!$F41,DEMANDS!$G$2:$CN$25,MATCH($E41,DEMANDS!$E$2:$E$25,0),FALSE)/HLOOKUP(2018,DEMANDS!$G$2:$CN$25,MATCH($E41,DEMANDS!$E$2:$E$25,0),FALSE)</f>
        <v>0.62351492679773235</v>
      </c>
      <c r="AB41" s="13">
        <f>HLOOKUP(REG_TRA_DEMANDS!AB$3,'BY-Demands'!$J$5:$AK$14,MATCH($E41,'BY-Demands'!$I$5:$I$14,0),FALSE)*HLOOKUP(REG_TRA_DEMANDS!$F41,DEMANDS!$G$2:$CN$25,MATCH($E41,DEMANDS!$E$2:$E$25,0),FALSE)/HLOOKUP(2018,DEMANDS!$G$2:$CN$25,MATCH($E41,DEMANDS!$E$2:$E$25,0),FALSE)</f>
        <v>0.30836773073653384</v>
      </c>
      <c r="AC41" s="13">
        <f>HLOOKUP(REG_TRA_DEMANDS!AC$3,'BY-Demands'!$J$5:$AK$14,MATCH($E41,'BY-Demands'!$I$5:$I$14,0),FALSE)*HLOOKUP(REG_TRA_DEMANDS!$F41,DEMANDS!$G$2:$CN$25,MATCH($E41,DEMANDS!$E$2:$E$25,0),FALSE)/HLOOKUP(2018,DEMANDS!$G$2:$CN$25,MATCH($E41,DEMANDS!$E$2:$E$25,0),FALSE)</f>
        <v>0.31310236790125712</v>
      </c>
      <c r="AD41" s="13">
        <f>HLOOKUP(REG_TRA_DEMANDS!AD$3,'BY-Demands'!$J$5:$AK$14,MATCH($E41,'BY-Demands'!$I$5:$I$14,0),FALSE)*HLOOKUP(REG_TRA_DEMANDS!$F41,DEMANDS!$G$2:$CN$25,MATCH($E41,DEMANDS!$E$2:$E$25,0),FALSE)/HLOOKUP(2018,DEMANDS!$G$2:$CN$25,MATCH($E41,DEMANDS!$E$2:$E$25,0),FALSE)</f>
        <v>0.36394119138240832</v>
      </c>
      <c r="AE41" s="13">
        <f>HLOOKUP(REG_TRA_DEMANDS!AE$3,'BY-Demands'!$J$5:$AK$14,MATCH($E41,'BY-Demands'!$I$5:$I$14,0),FALSE)*HLOOKUP(REG_TRA_DEMANDS!$F41,DEMANDS!$G$2:$CN$25,MATCH($E41,DEMANDS!$E$2:$E$25,0),FALSE)/HLOOKUP(2018,DEMANDS!$G$2:$CN$25,MATCH($E41,DEMANDS!$E$2:$E$25,0),FALSE)</f>
        <v>0.76056141223677332</v>
      </c>
      <c r="AF41" s="13">
        <f>HLOOKUP(REG_TRA_DEMANDS!AF$3,'BY-Demands'!$J$5:$AK$14,MATCH($E41,'BY-Demands'!$I$5:$I$14,0),FALSE)*HLOOKUP(REG_TRA_DEMANDS!$F41,DEMANDS!$G$2:$CN$25,MATCH($E41,DEMANDS!$E$2:$E$25,0),FALSE)/HLOOKUP(2018,DEMANDS!$G$2:$CN$25,MATCH($E41,DEMANDS!$E$2:$E$25,0),FALSE)</f>
        <v>0.29327995660313688</v>
      </c>
    </row>
    <row r="42" spans="4:32" x14ac:dyDescent="0.25">
      <c r="D42" t="s">
        <v>59</v>
      </c>
      <c r="E42" t="str">
        <f>DEMANDS!$E$23</f>
        <v>TOTH</v>
      </c>
      <c r="F42">
        <v>2021</v>
      </c>
      <c r="G42" s="13">
        <f>HLOOKUP(REG_TRA_DEMANDS!G$3,'BY-Demands'!$J$5:$AK$14,MATCH($E42,'BY-Demands'!$I$5:$I$14,0),FALSE)*HLOOKUP(REG_TRA_DEMANDS!$F42,DEMANDS!$G$2:$CN$25,MATCH($E42,DEMANDS!$E$2:$E$25,0),FALSE)/HLOOKUP(2018,DEMANDS!$G$2:$CN$25,MATCH($E42,DEMANDS!$E$2:$E$25,0),FALSE)</f>
        <v>0.18089944491364476</v>
      </c>
      <c r="H42" s="13">
        <f>HLOOKUP(REG_TRA_DEMANDS!H$3,'BY-Demands'!$J$5:$AK$14,MATCH($E42,'BY-Demands'!$I$5:$I$14,0),FALSE)*HLOOKUP(REG_TRA_DEMANDS!$F42,DEMANDS!$G$2:$CN$25,MATCH($E42,DEMANDS!$E$2:$E$25,0),FALSE)/HLOOKUP(2018,DEMANDS!$G$2:$CN$25,MATCH($E42,DEMANDS!$E$2:$E$25,0),FALSE)</f>
        <v>4.2811862432270846</v>
      </c>
      <c r="I42" s="13">
        <f>HLOOKUP(REG_TRA_DEMANDS!I$3,'BY-Demands'!$J$5:$AK$14,MATCH($E42,'BY-Demands'!$I$5:$I$14,0),FALSE)*HLOOKUP(REG_TRA_DEMANDS!$F42,DEMANDS!$G$2:$CN$25,MATCH($E42,DEMANDS!$E$2:$E$25,0),FALSE)/HLOOKUP(2018,DEMANDS!$G$2:$CN$25,MATCH($E42,DEMANDS!$E$2:$E$25,0),FALSE)</f>
        <v>0.70699870180330382</v>
      </c>
      <c r="J42" s="13">
        <f>HLOOKUP(REG_TRA_DEMANDS!J$3,'BY-Demands'!$J$5:$AK$14,MATCH($E42,'BY-Demands'!$I$5:$I$14,0),FALSE)*HLOOKUP(REG_TRA_DEMANDS!$F42,DEMANDS!$G$2:$CN$25,MATCH($E42,DEMANDS!$E$2:$E$25,0),FALSE)/HLOOKUP(2018,DEMANDS!$G$2:$CN$25,MATCH($E42,DEMANDS!$E$2:$E$25,0),FALSE)</f>
        <v>0.31530622001108055</v>
      </c>
      <c r="K42" s="13">
        <f>HLOOKUP(REG_TRA_DEMANDS!K$3,'BY-Demands'!$J$5:$AK$14,MATCH($E42,'BY-Demands'!$I$5:$I$14,0),FALSE)*HLOOKUP(REG_TRA_DEMANDS!$F42,DEMANDS!$G$2:$CN$25,MATCH($E42,DEMANDS!$E$2:$E$25,0),FALSE)/HLOOKUP(2018,DEMANDS!$G$2:$CN$25,MATCH($E42,DEMANDS!$E$2:$E$25,0),FALSE)</f>
        <v>0.26912176431270607</v>
      </c>
      <c r="L42" s="13">
        <f>HLOOKUP(REG_TRA_DEMANDS!L$3,'BY-Demands'!$J$5:$AK$14,MATCH($E42,'BY-Demands'!$I$5:$I$14,0),FALSE)*HLOOKUP(REG_TRA_DEMANDS!$F42,DEMANDS!$G$2:$CN$25,MATCH($E42,DEMANDS!$E$2:$E$25,0),FALSE)/HLOOKUP(2018,DEMANDS!$G$2:$CN$25,MATCH($E42,DEMANDS!$E$2:$E$25,0),FALSE)</f>
        <v>0.12987253235360474</v>
      </c>
      <c r="M42" s="13">
        <f>HLOOKUP(REG_TRA_DEMANDS!M$3,'BY-Demands'!$J$5:$AK$14,MATCH($E42,'BY-Demands'!$I$5:$I$14,0),FALSE)*HLOOKUP(REG_TRA_DEMANDS!$F42,DEMANDS!$G$2:$CN$25,MATCH($E42,DEMANDS!$E$2:$E$25,0),FALSE)/HLOOKUP(2018,DEMANDS!$G$2:$CN$25,MATCH($E42,DEMANDS!$E$2:$E$25,0),FALSE)</f>
        <v>0.40952441611484319</v>
      </c>
      <c r="N42" s="13">
        <f>HLOOKUP(REG_TRA_DEMANDS!N$3,'BY-Demands'!$J$5:$AK$14,MATCH($E42,'BY-Demands'!$I$5:$I$14,0),FALSE)*HLOOKUP(REG_TRA_DEMANDS!$F42,DEMANDS!$G$2:$CN$25,MATCH($E42,DEMANDS!$E$2:$E$25,0),FALSE)/HLOOKUP(2018,DEMANDS!$G$2:$CN$25,MATCH($E42,DEMANDS!$E$2:$E$25,0),FALSE)</f>
        <v>0.61974550926960204</v>
      </c>
      <c r="O42" s="13">
        <f>HLOOKUP(REG_TRA_DEMANDS!O$3,'BY-Demands'!$J$5:$AK$14,MATCH($E42,'BY-Demands'!$I$5:$I$14,0),FALSE)*HLOOKUP(REG_TRA_DEMANDS!$F42,DEMANDS!$G$2:$CN$25,MATCH($E42,DEMANDS!$E$2:$E$25,0),FALSE)/HLOOKUP(2018,DEMANDS!$G$2:$CN$25,MATCH($E42,DEMANDS!$E$2:$E$25,0),FALSE)</f>
        <v>0.24771835918135079</v>
      </c>
      <c r="P42" s="13">
        <f>HLOOKUP(REG_TRA_DEMANDS!P$3,'BY-Demands'!$J$5:$AK$14,MATCH($E42,'BY-Demands'!$I$5:$I$14,0),FALSE)*HLOOKUP(REG_TRA_DEMANDS!$F42,DEMANDS!$G$2:$CN$25,MATCH($E42,DEMANDS!$E$2:$E$25,0),FALSE)/HLOOKUP(2018,DEMANDS!$G$2:$CN$25,MATCH($E42,DEMANDS!$E$2:$E$25,0),FALSE)</f>
        <v>0.28206357979667418</v>
      </c>
      <c r="Q42" s="13">
        <f>HLOOKUP(REG_TRA_DEMANDS!Q$3,'BY-Demands'!$J$5:$AK$14,MATCH($E42,'BY-Demands'!$I$5:$I$14,0),FALSE)*HLOOKUP(REG_TRA_DEMANDS!$F42,DEMANDS!$G$2:$CN$25,MATCH($E42,DEMANDS!$E$2:$E$25,0),FALSE)/HLOOKUP(2018,DEMANDS!$G$2:$CN$25,MATCH($E42,DEMANDS!$E$2:$E$25,0),FALSE)</f>
        <v>0.47573643454227438</v>
      </c>
      <c r="R42" s="13">
        <f>HLOOKUP(REG_TRA_DEMANDS!R$3,'BY-Demands'!$J$5:$AK$14,MATCH($E42,'BY-Demands'!$I$5:$I$14,0),FALSE)*HLOOKUP(REG_TRA_DEMANDS!$F42,DEMANDS!$G$2:$CN$25,MATCH($E42,DEMANDS!$E$2:$E$25,0),FALSE)/HLOOKUP(2018,DEMANDS!$G$2:$CN$25,MATCH($E42,DEMANDS!$E$2:$E$25,0),FALSE)</f>
        <v>0.45255047147168376</v>
      </c>
      <c r="S42" s="13">
        <f>HLOOKUP(REG_TRA_DEMANDS!S$3,'BY-Demands'!$J$5:$AK$14,MATCH($E42,'BY-Demands'!$I$5:$I$14,0),FALSE)*HLOOKUP(REG_TRA_DEMANDS!$F42,DEMANDS!$G$2:$CN$25,MATCH($E42,DEMANDS!$E$2:$E$25,0),FALSE)/HLOOKUP(2018,DEMANDS!$G$2:$CN$25,MATCH($E42,DEMANDS!$E$2:$E$25,0),FALSE)</f>
        <v>0.37753687462770624</v>
      </c>
      <c r="T42" s="13">
        <f>HLOOKUP(REG_TRA_DEMANDS!T$3,'BY-Demands'!$J$5:$AK$14,MATCH($E42,'BY-Demands'!$I$5:$I$14,0),FALSE)*HLOOKUP(REG_TRA_DEMANDS!$F42,DEMANDS!$G$2:$CN$25,MATCH($E42,DEMANDS!$E$2:$E$25,0),FALSE)/HLOOKUP(2018,DEMANDS!$G$2:$CN$25,MATCH($E42,DEMANDS!$E$2:$E$25,0),FALSE)</f>
        <v>1.7249441414561333</v>
      </c>
      <c r="U42" s="13">
        <f>HLOOKUP(REG_TRA_DEMANDS!U$3,'BY-Demands'!$J$5:$AK$14,MATCH($E42,'BY-Demands'!$I$5:$I$14,0),FALSE)*HLOOKUP(REG_TRA_DEMANDS!$F42,DEMANDS!$G$2:$CN$25,MATCH($E42,DEMANDS!$E$2:$E$25,0),FALSE)/HLOOKUP(2018,DEMANDS!$G$2:$CN$25,MATCH($E42,DEMANDS!$E$2:$E$25,0),FALSE)</f>
        <v>0.46933384230063541</v>
      </c>
      <c r="V42" s="13">
        <f>HLOOKUP(REG_TRA_DEMANDS!V$3,'BY-Demands'!$J$5:$AK$14,MATCH($E42,'BY-Demands'!$I$5:$I$14,0),FALSE)*HLOOKUP(REG_TRA_DEMANDS!$F42,DEMANDS!$G$2:$CN$25,MATCH($E42,DEMANDS!$E$2:$E$25,0),FALSE)/HLOOKUP(2018,DEMANDS!$G$2:$CN$25,MATCH($E42,DEMANDS!$E$2:$E$25,0),FALSE)</f>
        <v>0.61928477682541505</v>
      </c>
      <c r="W42" s="13">
        <f>HLOOKUP(REG_TRA_DEMANDS!W$3,'BY-Demands'!$J$5:$AK$14,MATCH($E42,'BY-Demands'!$I$5:$I$14,0),FALSE)*HLOOKUP(REG_TRA_DEMANDS!$F42,DEMANDS!$G$2:$CN$25,MATCH($E42,DEMANDS!$E$2:$E$25,0),FALSE)/HLOOKUP(2018,DEMANDS!$G$2:$CN$25,MATCH($E42,DEMANDS!$E$2:$E$25,0),FALSE)</f>
        <v>0.50697409425818196</v>
      </c>
      <c r="X42" s="13">
        <f>HLOOKUP(REG_TRA_DEMANDS!X$3,'BY-Demands'!$J$5:$AK$14,MATCH($E42,'BY-Demands'!$I$5:$I$14,0),FALSE)*HLOOKUP(REG_TRA_DEMANDS!$F42,DEMANDS!$G$2:$CN$25,MATCH($E42,DEMANDS!$E$2:$E$25,0),FALSE)/HLOOKUP(2018,DEMANDS!$G$2:$CN$25,MATCH($E42,DEMANDS!$E$2:$E$25,0),FALSE)</f>
        <v>0.36914518921322997</v>
      </c>
      <c r="Y42" s="13">
        <f>HLOOKUP(REG_TRA_DEMANDS!Y$3,'BY-Demands'!$J$5:$AK$14,MATCH($E42,'BY-Demands'!$I$5:$I$14,0),FALSE)*HLOOKUP(REG_TRA_DEMANDS!$F42,DEMANDS!$G$2:$CN$25,MATCH($E42,DEMANDS!$E$2:$E$25,0),FALSE)/HLOOKUP(2018,DEMANDS!$G$2:$CN$25,MATCH($E42,DEMANDS!$E$2:$E$25,0),FALSE)</f>
        <v>0.81997029711805758</v>
      </c>
      <c r="Z42" s="13">
        <f>HLOOKUP(REG_TRA_DEMANDS!Z$3,'BY-Demands'!$J$5:$AK$14,MATCH($E42,'BY-Demands'!$I$5:$I$14,0),FALSE)*HLOOKUP(REG_TRA_DEMANDS!$F42,DEMANDS!$G$2:$CN$25,MATCH($E42,DEMANDS!$E$2:$E$25,0),FALSE)/HLOOKUP(2018,DEMANDS!$G$2:$CN$25,MATCH($E42,DEMANDS!$E$2:$E$25,0),FALSE)</f>
        <v>0.10181869270028908</v>
      </c>
      <c r="AA42" s="13">
        <f>HLOOKUP(REG_TRA_DEMANDS!AA$3,'BY-Demands'!$J$5:$AK$14,MATCH($E42,'BY-Demands'!$I$5:$I$14,0),FALSE)*HLOOKUP(REG_TRA_DEMANDS!$F42,DEMANDS!$G$2:$CN$25,MATCH($E42,DEMANDS!$E$2:$E$25,0),FALSE)/HLOOKUP(2018,DEMANDS!$G$2:$CN$25,MATCH($E42,DEMANDS!$E$2:$E$25,0),FALSE)</f>
        <v>0.41468144202461005</v>
      </c>
      <c r="AB42" s="13">
        <f>HLOOKUP(REG_TRA_DEMANDS!AB$3,'BY-Demands'!$J$5:$AK$14,MATCH($E42,'BY-Demands'!$I$5:$I$14,0),FALSE)*HLOOKUP(REG_TRA_DEMANDS!$F42,DEMANDS!$G$2:$CN$25,MATCH($E42,DEMANDS!$E$2:$E$25,0),FALSE)/HLOOKUP(2018,DEMANDS!$G$2:$CN$25,MATCH($E42,DEMANDS!$E$2:$E$25,0),FALSE)</f>
        <v>0.20508630950091886</v>
      </c>
      <c r="AC42" s="13">
        <f>HLOOKUP(REG_TRA_DEMANDS!AC$3,'BY-Demands'!$J$5:$AK$14,MATCH($E42,'BY-Demands'!$I$5:$I$14,0),FALSE)*HLOOKUP(REG_TRA_DEMANDS!$F42,DEMANDS!$G$2:$CN$25,MATCH($E42,DEMANDS!$E$2:$E$25,0),FALSE)/HLOOKUP(2018,DEMANDS!$G$2:$CN$25,MATCH($E42,DEMANDS!$E$2:$E$25,0),FALSE)</f>
        <v>0.20823517744705494</v>
      </c>
      <c r="AD42" s="13">
        <f>HLOOKUP(REG_TRA_DEMANDS!AD$3,'BY-Demands'!$J$5:$AK$14,MATCH($E42,'BY-Demands'!$I$5:$I$14,0),FALSE)*HLOOKUP(REG_TRA_DEMANDS!$F42,DEMANDS!$G$2:$CN$25,MATCH($E42,DEMANDS!$E$2:$E$25,0),FALSE)/HLOOKUP(2018,DEMANDS!$G$2:$CN$25,MATCH($E42,DEMANDS!$E$2:$E$25,0),FALSE)</f>
        <v>0.24204658392014702</v>
      </c>
      <c r="AE42" s="13">
        <f>HLOOKUP(REG_TRA_DEMANDS!AE$3,'BY-Demands'!$J$5:$AK$14,MATCH($E42,'BY-Demands'!$I$5:$I$14,0),FALSE)*HLOOKUP(REG_TRA_DEMANDS!$F42,DEMANDS!$G$2:$CN$25,MATCH($E42,DEMANDS!$E$2:$E$25,0),FALSE)/HLOOKUP(2018,DEMANDS!$G$2:$CN$25,MATCH($E42,DEMANDS!$E$2:$E$25,0),FALSE)</f>
        <v>0.50582702934541202</v>
      </c>
      <c r="AF42" s="13">
        <f>HLOOKUP(REG_TRA_DEMANDS!AF$3,'BY-Demands'!$J$5:$AK$14,MATCH($E42,'BY-Demands'!$I$5:$I$14,0),FALSE)*HLOOKUP(REG_TRA_DEMANDS!$F42,DEMANDS!$G$2:$CN$25,MATCH($E42,DEMANDS!$E$2:$E$25,0),FALSE)/HLOOKUP(2018,DEMANDS!$G$2:$CN$25,MATCH($E42,DEMANDS!$E$2:$E$25,0),FALSE)</f>
        <v>0.19505187461302997</v>
      </c>
    </row>
    <row r="43" spans="4:32" x14ac:dyDescent="0.25">
      <c r="D43" t="s">
        <v>59</v>
      </c>
      <c r="E43" t="str">
        <f>DEMANDS!$E$23</f>
        <v>TOTH</v>
      </c>
      <c r="F43">
        <v>2022</v>
      </c>
      <c r="G43" s="13">
        <f>HLOOKUP(REG_TRA_DEMANDS!G$3,'BY-Demands'!$J$5:$AK$14,MATCH($E43,'BY-Demands'!$I$5:$I$14,0),FALSE)*HLOOKUP(REG_TRA_DEMANDS!$F43,DEMANDS!$G$2:$CN$25,MATCH($E43,DEMANDS!$E$2:$E$25,0),FALSE)/HLOOKUP(2018,DEMANDS!$G$2:$CN$25,MATCH($E43,DEMANDS!$E$2:$E$25,0),FALSE)</f>
        <v>0.15735502404494861</v>
      </c>
      <c r="H43" s="13">
        <f>HLOOKUP(REG_TRA_DEMANDS!H$3,'BY-Demands'!$J$5:$AK$14,MATCH($E43,'BY-Demands'!$I$5:$I$14,0),FALSE)*HLOOKUP(REG_TRA_DEMANDS!$F43,DEMANDS!$G$2:$CN$25,MATCH($E43,DEMANDS!$E$2:$E$25,0),FALSE)/HLOOKUP(2018,DEMANDS!$G$2:$CN$25,MATCH($E43,DEMANDS!$E$2:$E$25,0),FALSE)</f>
        <v>3.7239813785248845</v>
      </c>
      <c r="I43" s="13">
        <f>HLOOKUP(REG_TRA_DEMANDS!I$3,'BY-Demands'!$J$5:$AK$14,MATCH($E43,'BY-Demands'!$I$5:$I$14,0),FALSE)*HLOOKUP(REG_TRA_DEMANDS!$F43,DEMANDS!$G$2:$CN$25,MATCH($E43,DEMANDS!$E$2:$E$25,0),FALSE)/HLOOKUP(2018,DEMANDS!$G$2:$CN$25,MATCH($E43,DEMANDS!$E$2:$E$25,0),FALSE)</f>
        <v>0.61498142117082344</v>
      </c>
      <c r="J43" s="13">
        <f>HLOOKUP(REG_TRA_DEMANDS!J$3,'BY-Demands'!$J$5:$AK$14,MATCH($E43,'BY-Demands'!$I$5:$I$14,0),FALSE)*HLOOKUP(REG_TRA_DEMANDS!$F43,DEMANDS!$G$2:$CN$25,MATCH($E43,DEMANDS!$E$2:$E$25,0),FALSE)/HLOOKUP(2018,DEMANDS!$G$2:$CN$25,MATCH($E43,DEMANDS!$E$2:$E$25,0),FALSE)</f>
        <v>0.27426849128835057</v>
      </c>
      <c r="K43" s="13">
        <f>HLOOKUP(REG_TRA_DEMANDS!K$3,'BY-Demands'!$J$5:$AK$14,MATCH($E43,'BY-Demands'!$I$5:$I$14,0),FALSE)*HLOOKUP(REG_TRA_DEMANDS!$F43,DEMANDS!$G$2:$CN$25,MATCH($E43,DEMANDS!$E$2:$E$25,0),FALSE)/HLOOKUP(2018,DEMANDS!$G$2:$CN$25,MATCH($E43,DEMANDS!$E$2:$E$25,0),FALSE)</f>
        <v>0.23409503392705369</v>
      </c>
      <c r="L43" s="13">
        <f>HLOOKUP(REG_TRA_DEMANDS!L$3,'BY-Demands'!$J$5:$AK$14,MATCH($E43,'BY-Demands'!$I$5:$I$14,0),FALSE)*HLOOKUP(REG_TRA_DEMANDS!$F43,DEMANDS!$G$2:$CN$25,MATCH($E43,DEMANDS!$E$2:$E$25,0),FALSE)/HLOOKUP(2018,DEMANDS!$G$2:$CN$25,MATCH($E43,DEMANDS!$E$2:$E$25,0),FALSE)</f>
        <v>0.11296936516878391</v>
      </c>
      <c r="M43" s="13">
        <f>HLOOKUP(REG_TRA_DEMANDS!M$3,'BY-Demands'!$J$5:$AK$14,MATCH($E43,'BY-Demands'!$I$5:$I$14,0),FALSE)*HLOOKUP(REG_TRA_DEMANDS!$F43,DEMANDS!$G$2:$CN$25,MATCH($E43,DEMANDS!$E$2:$E$25,0),FALSE)/HLOOKUP(2018,DEMANDS!$G$2:$CN$25,MATCH($E43,DEMANDS!$E$2:$E$25,0),FALSE)</f>
        <v>0.35622400265244875</v>
      </c>
      <c r="N43" s="13">
        <f>HLOOKUP(REG_TRA_DEMANDS!N$3,'BY-Demands'!$J$5:$AK$14,MATCH($E43,'BY-Demands'!$I$5:$I$14,0),FALSE)*HLOOKUP(REG_TRA_DEMANDS!$F43,DEMANDS!$G$2:$CN$25,MATCH($E43,DEMANDS!$E$2:$E$25,0),FALSE)/HLOOKUP(2018,DEMANDS!$G$2:$CN$25,MATCH($E43,DEMANDS!$E$2:$E$25,0),FALSE)</f>
        <v>0.53908440437404281</v>
      </c>
      <c r="O43" s="13">
        <f>HLOOKUP(REG_TRA_DEMANDS!O$3,'BY-Demands'!$J$5:$AK$14,MATCH($E43,'BY-Demands'!$I$5:$I$14,0),FALSE)*HLOOKUP(REG_TRA_DEMANDS!$F43,DEMANDS!$G$2:$CN$25,MATCH($E43,DEMANDS!$E$2:$E$25,0),FALSE)/HLOOKUP(2018,DEMANDS!$G$2:$CN$25,MATCH($E43,DEMANDS!$E$2:$E$25,0),FALSE)</f>
        <v>0.21547732434427461</v>
      </c>
      <c r="P43" s="13">
        <f>HLOOKUP(REG_TRA_DEMANDS!P$3,'BY-Demands'!$J$5:$AK$14,MATCH($E43,'BY-Demands'!$I$5:$I$14,0),FALSE)*HLOOKUP(REG_TRA_DEMANDS!$F43,DEMANDS!$G$2:$CN$25,MATCH($E43,DEMANDS!$E$2:$E$25,0),FALSE)/HLOOKUP(2018,DEMANDS!$G$2:$CN$25,MATCH($E43,DEMANDS!$E$2:$E$25,0),FALSE)</f>
        <v>0.24535244650583318</v>
      </c>
      <c r="Q43" s="13">
        <f>HLOOKUP(REG_TRA_DEMANDS!Q$3,'BY-Demands'!$J$5:$AK$14,MATCH($E43,'BY-Demands'!$I$5:$I$14,0),FALSE)*HLOOKUP(REG_TRA_DEMANDS!$F43,DEMANDS!$G$2:$CN$25,MATCH($E43,DEMANDS!$E$2:$E$25,0),FALSE)/HLOOKUP(2018,DEMANDS!$G$2:$CN$25,MATCH($E43,DEMANDS!$E$2:$E$25,0),FALSE)</f>
        <v>0.41381839580653829</v>
      </c>
      <c r="R43" s="13">
        <f>HLOOKUP(REG_TRA_DEMANDS!R$3,'BY-Demands'!$J$5:$AK$14,MATCH($E43,'BY-Demands'!$I$5:$I$14,0),FALSE)*HLOOKUP(REG_TRA_DEMANDS!$F43,DEMANDS!$G$2:$CN$25,MATCH($E43,DEMANDS!$E$2:$E$25,0),FALSE)/HLOOKUP(2018,DEMANDS!$G$2:$CN$25,MATCH($E43,DEMANDS!$E$2:$E$25,0),FALSE)</f>
        <v>0.39365013172911273</v>
      </c>
      <c r="S43" s="13">
        <f>HLOOKUP(REG_TRA_DEMANDS!S$3,'BY-Demands'!$J$5:$AK$14,MATCH($E43,'BY-Demands'!$I$5:$I$14,0),FALSE)*HLOOKUP(REG_TRA_DEMANDS!$F43,DEMANDS!$G$2:$CN$25,MATCH($E43,DEMANDS!$E$2:$E$25,0),FALSE)/HLOOKUP(2018,DEMANDS!$G$2:$CN$25,MATCH($E43,DEMANDS!$E$2:$E$25,0),FALSE)</f>
        <v>0.32839970301322097</v>
      </c>
      <c r="T43" s="13">
        <f>HLOOKUP(REG_TRA_DEMANDS!T$3,'BY-Demands'!$J$5:$AK$14,MATCH($E43,'BY-Demands'!$I$5:$I$14,0),FALSE)*HLOOKUP(REG_TRA_DEMANDS!$F43,DEMANDS!$G$2:$CN$25,MATCH($E43,DEMANDS!$E$2:$E$25,0),FALSE)/HLOOKUP(2018,DEMANDS!$G$2:$CN$25,MATCH($E43,DEMANDS!$E$2:$E$25,0),FALSE)</f>
        <v>1.5004392467019119</v>
      </c>
      <c r="U43" s="13">
        <f>HLOOKUP(REG_TRA_DEMANDS!U$3,'BY-Demands'!$J$5:$AK$14,MATCH($E43,'BY-Demands'!$I$5:$I$14,0),FALSE)*HLOOKUP(REG_TRA_DEMANDS!$F43,DEMANDS!$G$2:$CN$25,MATCH($E43,DEMANDS!$E$2:$E$25,0),FALSE)/HLOOKUP(2018,DEMANDS!$G$2:$CN$25,MATCH($E43,DEMANDS!$E$2:$E$25,0),FALSE)</f>
        <v>0.40824911361988458</v>
      </c>
      <c r="V43" s="13">
        <f>HLOOKUP(REG_TRA_DEMANDS!V$3,'BY-Demands'!$J$5:$AK$14,MATCH($E43,'BY-Demands'!$I$5:$I$14,0),FALSE)*HLOOKUP(REG_TRA_DEMANDS!$F43,DEMANDS!$G$2:$CN$25,MATCH($E43,DEMANDS!$E$2:$E$25,0),FALSE)/HLOOKUP(2018,DEMANDS!$G$2:$CN$25,MATCH($E43,DEMANDS!$E$2:$E$25,0),FALSE)</f>
        <v>0.53868363716954448</v>
      </c>
      <c r="W43" s="13">
        <f>HLOOKUP(REG_TRA_DEMANDS!W$3,'BY-Demands'!$J$5:$AK$14,MATCH($E43,'BY-Demands'!$I$5:$I$14,0),FALSE)*HLOOKUP(REG_TRA_DEMANDS!$F43,DEMANDS!$G$2:$CN$25,MATCH($E43,DEMANDS!$E$2:$E$25,0),FALSE)/HLOOKUP(2018,DEMANDS!$G$2:$CN$25,MATCH($E43,DEMANDS!$E$2:$E$25,0),FALSE)</f>
        <v>0.44099041227154739</v>
      </c>
      <c r="X43" s="13">
        <f>HLOOKUP(REG_TRA_DEMANDS!X$3,'BY-Demands'!$J$5:$AK$14,MATCH($E43,'BY-Demands'!$I$5:$I$14,0),FALSE)*HLOOKUP(REG_TRA_DEMANDS!$F43,DEMANDS!$G$2:$CN$25,MATCH($E43,DEMANDS!$E$2:$E$25,0),FALSE)/HLOOKUP(2018,DEMANDS!$G$2:$CN$25,MATCH($E43,DEMANDS!$E$2:$E$25,0),FALSE)</f>
        <v>0.32110021206783468</v>
      </c>
      <c r="Y43" s="13">
        <f>HLOOKUP(REG_TRA_DEMANDS!Y$3,'BY-Demands'!$J$5:$AK$14,MATCH($E43,'BY-Demands'!$I$5:$I$14,0),FALSE)*HLOOKUP(REG_TRA_DEMANDS!$F43,DEMANDS!$G$2:$CN$25,MATCH($E43,DEMANDS!$E$2:$E$25,0),FALSE)/HLOOKUP(2018,DEMANDS!$G$2:$CN$25,MATCH($E43,DEMANDS!$E$2:$E$25,0),FALSE)</f>
        <v>0.71324953971389149</v>
      </c>
      <c r="Z43" s="13">
        <f>HLOOKUP(REG_TRA_DEMANDS!Z$3,'BY-Demands'!$J$5:$AK$14,MATCH($E43,'BY-Demands'!$I$5:$I$14,0),FALSE)*HLOOKUP(REG_TRA_DEMANDS!$F43,DEMANDS!$G$2:$CN$25,MATCH($E43,DEMANDS!$E$2:$E$25,0),FALSE)/HLOOKUP(2018,DEMANDS!$G$2:$CN$25,MATCH($E43,DEMANDS!$E$2:$E$25,0),FALSE)</f>
        <v>8.8566788282448461E-2</v>
      </c>
      <c r="AA43" s="13">
        <f>HLOOKUP(REG_TRA_DEMANDS!AA$3,'BY-Demands'!$J$5:$AK$14,MATCH($E43,'BY-Demands'!$I$5:$I$14,0),FALSE)*HLOOKUP(REG_TRA_DEMANDS!$F43,DEMANDS!$G$2:$CN$25,MATCH($E43,DEMANDS!$E$2:$E$25,0),FALSE)/HLOOKUP(2018,DEMANDS!$G$2:$CN$25,MATCH($E43,DEMANDS!$E$2:$E$25,0),FALSE)</f>
        <v>0.36070983143107849</v>
      </c>
      <c r="AB43" s="13">
        <f>HLOOKUP(REG_TRA_DEMANDS!AB$3,'BY-Demands'!$J$5:$AK$14,MATCH($E43,'BY-Demands'!$I$5:$I$14,0),FALSE)*HLOOKUP(REG_TRA_DEMANDS!$F43,DEMANDS!$G$2:$CN$25,MATCH($E43,DEMANDS!$E$2:$E$25,0),FALSE)/HLOOKUP(2018,DEMANDS!$G$2:$CN$25,MATCH($E43,DEMANDS!$E$2:$E$25,0),FALSE)</f>
        <v>0.17839392032525092</v>
      </c>
      <c r="AC43" s="13">
        <f>HLOOKUP(REG_TRA_DEMANDS!AC$3,'BY-Demands'!$J$5:$AK$14,MATCH($E43,'BY-Demands'!$I$5:$I$14,0),FALSE)*HLOOKUP(REG_TRA_DEMANDS!$F43,DEMANDS!$G$2:$CN$25,MATCH($E43,DEMANDS!$E$2:$E$25,0),FALSE)/HLOOKUP(2018,DEMANDS!$G$2:$CN$25,MATCH($E43,DEMANDS!$E$2:$E$25,0),FALSE)</f>
        <v>0.18113295687461758</v>
      </c>
      <c r="AD43" s="13">
        <f>HLOOKUP(REG_TRA_DEMANDS!AD$3,'BY-Demands'!$J$5:$AK$14,MATCH($E43,'BY-Demands'!$I$5:$I$14,0),FALSE)*HLOOKUP(REG_TRA_DEMANDS!$F43,DEMANDS!$G$2:$CN$25,MATCH($E43,DEMANDS!$E$2:$E$25,0),FALSE)/HLOOKUP(2018,DEMANDS!$G$2:$CN$25,MATCH($E43,DEMANDS!$E$2:$E$25,0),FALSE)</f>
        <v>0.21054374186130842</v>
      </c>
      <c r="AE43" s="13">
        <f>HLOOKUP(REG_TRA_DEMANDS!AE$3,'BY-Demands'!$J$5:$AK$14,MATCH($E43,'BY-Demands'!$I$5:$I$14,0),FALSE)*HLOOKUP(REG_TRA_DEMANDS!$F43,DEMANDS!$G$2:$CN$25,MATCH($E43,DEMANDS!$E$2:$E$25,0),FALSE)/HLOOKUP(2018,DEMANDS!$G$2:$CN$25,MATCH($E43,DEMANDS!$E$2:$E$25,0),FALSE)</f>
        <v>0.4399926401279336</v>
      </c>
      <c r="AF43" s="13">
        <f>HLOOKUP(REG_TRA_DEMANDS!AF$3,'BY-Demands'!$J$5:$AK$14,MATCH($E43,'BY-Demands'!$I$5:$I$14,0),FALSE)*HLOOKUP(REG_TRA_DEMANDS!$F43,DEMANDS!$G$2:$CN$25,MATCH($E43,DEMANDS!$E$2:$E$25,0),FALSE)/HLOOKUP(2018,DEMANDS!$G$2:$CN$25,MATCH($E43,DEMANDS!$E$2:$E$25,0),FALSE)</f>
        <v>0.16966548700244569</v>
      </c>
    </row>
    <row r="44" spans="4:32" x14ac:dyDescent="0.25">
      <c r="D44" t="s">
        <v>59</v>
      </c>
      <c r="E44" t="str">
        <f>DEMANDS!$E$23</f>
        <v>TOTH</v>
      </c>
      <c r="F44">
        <v>2030</v>
      </c>
      <c r="G44" s="13">
        <f>HLOOKUP(REG_TRA_DEMANDS!G$3,'BY-Demands'!$J$5:$AK$14,MATCH($E44,'BY-Demands'!$I$5:$I$14,0),FALSE)*HLOOKUP(REG_TRA_DEMANDS!$F44,DEMANDS!$G$2:$CN$25,MATCH($E44,DEMANDS!$E$2:$E$25,0),FALSE)/HLOOKUP(2018,DEMANDS!$G$2:$CN$25,MATCH($E44,DEMANDS!$E$2:$E$25,0),FALSE)</f>
        <v>0</v>
      </c>
      <c r="H44" s="13">
        <f>HLOOKUP(REG_TRA_DEMANDS!H$3,'BY-Demands'!$J$5:$AK$14,MATCH($E44,'BY-Demands'!$I$5:$I$14,0),FALSE)*HLOOKUP(REG_TRA_DEMANDS!$F44,DEMANDS!$G$2:$CN$25,MATCH($E44,DEMANDS!$E$2:$E$25,0),FALSE)/HLOOKUP(2018,DEMANDS!$G$2:$CN$25,MATCH($E44,DEMANDS!$E$2:$E$25,0),FALSE)</f>
        <v>0</v>
      </c>
      <c r="I44" s="13">
        <f>HLOOKUP(REG_TRA_DEMANDS!I$3,'BY-Demands'!$J$5:$AK$14,MATCH($E44,'BY-Demands'!$I$5:$I$14,0),FALSE)*HLOOKUP(REG_TRA_DEMANDS!$F44,DEMANDS!$G$2:$CN$25,MATCH($E44,DEMANDS!$E$2:$E$25,0),FALSE)/HLOOKUP(2018,DEMANDS!$G$2:$CN$25,MATCH($E44,DEMANDS!$E$2:$E$25,0),FALSE)</f>
        <v>0</v>
      </c>
      <c r="J44" s="13">
        <f>HLOOKUP(REG_TRA_DEMANDS!J$3,'BY-Demands'!$J$5:$AK$14,MATCH($E44,'BY-Demands'!$I$5:$I$14,0),FALSE)*HLOOKUP(REG_TRA_DEMANDS!$F44,DEMANDS!$G$2:$CN$25,MATCH($E44,DEMANDS!$E$2:$E$25,0),FALSE)/HLOOKUP(2018,DEMANDS!$G$2:$CN$25,MATCH($E44,DEMANDS!$E$2:$E$25,0),FALSE)</f>
        <v>0</v>
      </c>
      <c r="K44" s="13">
        <f>HLOOKUP(REG_TRA_DEMANDS!K$3,'BY-Demands'!$J$5:$AK$14,MATCH($E44,'BY-Demands'!$I$5:$I$14,0),FALSE)*HLOOKUP(REG_TRA_DEMANDS!$F44,DEMANDS!$G$2:$CN$25,MATCH($E44,DEMANDS!$E$2:$E$25,0),FALSE)/HLOOKUP(2018,DEMANDS!$G$2:$CN$25,MATCH($E44,DEMANDS!$E$2:$E$25,0),FALSE)</f>
        <v>0</v>
      </c>
      <c r="L44" s="13">
        <f>HLOOKUP(REG_TRA_DEMANDS!L$3,'BY-Demands'!$J$5:$AK$14,MATCH($E44,'BY-Demands'!$I$5:$I$14,0),FALSE)*HLOOKUP(REG_TRA_DEMANDS!$F44,DEMANDS!$G$2:$CN$25,MATCH($E44,DEMANDS!$E$2:$E$25,0),FALSE)/HLOOKUP(2018,DEMANDS!$G$2:$CN$25,MATCH($E44,DEMANDS!$E$2:$E$25,0),FALSE)</f>
        <v>0</v>
      </c>
      <c r="M44" s="13">
        <f>HLOOKUP(REG_TRA_DEMANDS!M$3,'BY-Demands'!$J$5:$AK$14,MATCH($E44,'BY-Demands'!$I$5:$I$14,0),FALSE)*HLOOKUP(REG_TRA_DEMANDS!$F44,DEMANDS!$G$2:$CN$25,MATCH($E44,DEMANDS!$E$2:$E$25,0),FALSE)/HLOOKUP(2018,DEMANDS!$G$2:$CN$25,MATCH($E44,DEMANDS!$E$2:$E$25,0),FALSE)</f>
        <v>0</v>
      </c>
      <c r="N44" s="13">
        <f>HLOOKUP(REG_TRA_DEMANDS!N$3,'BY-Demands'!$J$5:$AK$14,MATCH($E44,'BY-Demands'!$I$5:$I$14,0),FALSE)*HLOOKUP(REG_TRA_DEMANDS!$F44,DEMANDS!$G$2:$CN$25,MATCH($E44,DEMANDS!$E$2:$E$25,0),FALSE)/HLOOKUP(2018,DEMANDS!$G$2:$CN$25,MATCH($E44,DEMANDS!$E$2:$E$25,0),FALSE)</f>
        <v>0</v>
      </c>
      <c r="O44" s="13">
        <f>HLOOKUP(REG_TRA_DEMANDS!O$3,'BY-Demands'!$J$5:$AK$14,MATCH($E44,'BY-Demands'!$I$5:$I$14,0),FALSE)*HLOOKUP(REG_TRA_DEMANDS!$F44,DEMANDS!$G$2:$CN$25,MATCH($E44,DEMANDS!$E$2:$E$25,0),FALSE)/HLOOKUP(2018,DEMANDS!$G$2:$CN$25,MATCH($E44,DEMANDS!$E$2:$E$25,0),FALSE)</f>
        <v>0</v>
      </c>
      <c r="P44" s="13">
        <f>HLOOKUP(REG_TRA_DEMANDS!P$3,'BY-Demands'!$J$5:$AK$14,MATCH($E44,'BY-Demands'!$I$5:$I$14,0),FALSE)*HLOOKUP(REG_TRA_DEMANDS!$F44,DEMANDS!$G$2:$CN$25,MATCH($E44,DEMANDS!$E$2:$E$25,0),FALSE)/HLOOKUP(2018,DEMANDS!$G$2:$CN$25,MATCH($E44,DEMANDS!$E$2:$E$25,0),FALSE)</f>
        <v>0</v>
      </c>
      <c r="Q44" s="13">
        <f>HLOOKUP(REG_TRA_DEMANDS!Q$3,'BY-Demands'!$J$5:$AK$14,MATCH($E44,'BY-Demands'!$I$5:$I$14,0),FALSE)*HLOOKUP(REG_TRA_DEMANDS!$F44,DEMANDS!$G$2:$CN$25,MATCH($E44,DEMANDS!$E$2:$E$25,0),FALSE)/HLOOKUP(2018,DEMANDS!$G$2:$CN$25,MATCH($E44,DEMANDS!$E$2:$E$25,0),FALSE)</f>
        <v>0</v>
      </c>
      <c r="R44" s="13">
        <f>HLOOKUP(REG_TRA_DEMANDS!R$3,'BY-Demands'!$J$5:$AK$14,MATCH($E44,'BY-Demands'!$I$5:$I$14,0),FALSE)*HLOOKUP(REG_TRA_DEMANDS!$F44,DEMANDS!$G$2:$CN$25,MATCH($E44,DEMANDS!$E$2:$E$25,0),FALSE)/HLOOKUP(2018,DEMANDS!$G$2:$CN$25,MATCH($E44,DEMANDS!$E$2:$E$25,0),FALSE)</f>
        <v>0</v>
      </c>
      <c r="S44" s="13">
        <f>HLOOKUP(REG_TRA_DEMANDS!S$3,'BY-Demands'!$J$5:$AK$14,MATCH($E44,'BY-Demands'!$I$5:$I$14,0),FALSE)*HLOOKUP(REG_TRA_DEMANDS!$F44,DEMANDS!$G$2:$CN$25,MATCH($E44,DEMANDS!$E$2:$E$25,0),FALSE)/HLOOKUP(2018,DEMANDS!$G$2:$CN$25,MATCH($E44,DEMANDS!$E$2:$E$25,0),FALSE)</f>
        <v>0</v>
      </c>
      <c r="T44" s="13">
        <f>HLOOKUP(REG_TRA_DEMANDS!T$3,'BY-Demands'!$J$5:$AK$14,MATCH($E44,'BY-Demands'!$I$5:$I$14,0),FALSE)*HLOOKUP(REG_TRA_DEMANDS!$F44,DEMANDS!$G$2:$CN$25,MATCH($E44,DEMANDS!$E$2:$E$25,0),FALSE)/HLOOKUP(2018,DEMANDS!$G$2:$CN$25,MATCH($E44,DEMANDS!$E$2:$E$25,0),FALSE)</f>
        <v>0</v>
      </c>
      <c r="U44" s="13">
        <f>HLOOKUP(REG_TRA_DEMANDS!U$3,'BY-Demands'!$J$5:$AK$14,MATCH($E44,'BY-Demands'!$I$5:$I$14,0),FALSE)*HLOOKUP(REG_TRA_DEMANDS!$F44,DEMANDS!$G$2:$CN$25,MATCH($E44,DEMANDS!$E$2:$E$25,0),FALSE)/HLOOKUP(2018,DEMANDS!$G$2:$CN$25,MATCH($E44,DEMANDS!$E$2:$E$25,0),FALSE)</f>
        <v>0</v>
      </c>
      <c r="V44" s="13">
        <f>HLOOKUP(REG_TRA_DEMANDS!V$3,'BY-Demands'!$J$5:$AK$14,MATCH($E44,'BY-Demands'!$I$5:$I$14,0),FALSE)*HLOOKUP(REG_TRA_DEMANDS!$F44,DEMANDS!$G$2:$CN$25,MATCH($E44,DEMANDS!$E$2:$E$25,0),FALSE)/HLOOKUP(2018,DEMANDS!$G$2:$CN$25,MATCH($E44,DEMANDS!$E$2:$E$25,0),FALSE)</f>
        <v>0</v>
      </c>
      <c r="W44" s="13">
        <f>HLOOKUP(REG_TRA_DEMANDS!W$3,'BY-Demands'!$J$5:$AK$14,MATCH($E44,'BY-Demands'!$I$5:$I$14,0),FALSE)*HLOOKUP(REG_TRA_DEMANDS!$F44,DEMANDS!$G$2:$CN$25,MATCH($E44,DEMANDS!$E$2:$E$25,0),FALSE)/HLOOKUP(2018,DEMANDS!$G$2:$CN$25,MATCH($E44,DEMANDS!$E$2:$E$25,0),FALSE)</f>
        <v>0</v>
      </c>
      <c r="X44" s="13">
        <f>HLOOKUP(REG_TRA_DEMANDS!X$3,'BY-Demands'!$J$5:$AK$14,MATCH($E44,'BY-Demands'!$I$5:$I$14,0),FALSE)*HLOOKUP(REG_TRA_DEMANDS!$F44,DEMANDS!$G$2:$CN$25,MATCH($E44,DEMANDS!$E$2:$E$25,0),FALSE)/HLOOKUP(2018,DEMANDS!$G$2:$CN$25,MATCH($E44,DEMANDS!$E$2:$E$25,0),FALSE)</f>
        <v>0</v>
      </c>
      <c r="Y44" s="13">
        <f>HLOOKUP(REG_TRA_DEMANDS!Y$3,'BY-Demands'!$J$5:$AK$14,MATCH($E44,'BY-Demands'!$I$5:$I$14,0),FALSE)*HLOOKUP(REG_TRA_DEMANDS!$F44,DEMANDS!$G$2:$CN$25,MATCH($E44,DEMANDS!$E$2:$E$25,0),FALSE)/HLOOKUP(2018,DEMANDS!$G$2:$CN$25,MATCH($E44,DEMANDS!$E$2:$E$25,0),FALSE)</f>
        <v>0</v>
      </c>
      <c r="Z44" s="13">
        <f>HLOOKUP(REG_TRA_DEMANDS!Z$3,'BY-Demands'!$J$5:$AK$14,MATCH($E44,'BY-Demands'!$I$5:$I$14,0),FALSE)*HLOOKUP(REG_TRA_DEMANDS!$F44,DEMANDS!$G$2:$CN$25,MATCH($E44,DEMANDS!$E$2:$E$25,0),FALSE)/HLOOKUP(2018,DEMANDS!$G$2:$CN$25,MATCH($E44,DEMANDS!$E$2:$E$25,0),FALSE)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A44" s="13">
        <f>HLOOKUP(REG_TRA_DEMANDS!AA$3,'BY-Demands'!$J$5:$AK$14,MATCH($E44,'BY-Demands'!$I$5:$I$14,0),FALSE)*HLOOKUP(REG_TRA_DEMANDS!$F44,DEMANDS!$G$2:$CN$25,MATCH($E44,DEMANDS!$E$2:$E$25,0),FALSE)/HLOOKUP(2018,DEMANDS!$G$2:$CN$25,MATCH($E44,DEMANDS!$E$2:$E$25,0),FALSE)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B44" s="13">
        <f>HLOOKUP(REG_TRA_DEMANDS!AB$3,'BY-Demands'!$J$5:$AK$14,MATCH($E44,'BY-Demands'!$I$5:$I$14,0),FALSE)*HLOOKUP(REG_TRA_DEMANDS!$F44,DEMANDS!$G$2:$CN$25,MATCH($E44,DEMANDS!$E$2:$E$25,0),FALSE)/HLOOKUP(2018,DEMANDS!$G$2:$CN$25,MATCH($E44,DEMANDS!$E$2:$E$25,0),FALSE)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C44" s="13">
        <f>HLOOKUP(REG_TRA_DEMANDS!AC$3,'BY-Demands'!$J$5:$AK$14,MATCH($E44,'BY-Demands'!$I$5:$I$14,0),FALSE)*HLOOKUP(REG_TRA_DEMANDS!$F44,DEMANDS!$G$2:$CN$25,MATCH($E44,DEMANDS!$E$2:$E$25,0),FALSE)/HLOOKUP(2018,DEMANDS!$G$2:$CN$25,MATCH($E44,DEMANDS!$E$2:$E$25,0),FALSE)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D44" s="13">
        <f>HLOOKUP(REG_TRA_DEMANDS!AD$3,'BY-Demands'!$J$5:$AK$14,MATCH($E44,'BY-Demands'!$I$5:$I$14,0),FALSE)*HLOOKUP(REG_TRA_DEMANDS!$F44,DEMANDS!$G$2:$CN$25,MATCH($E44,DEMANDS!$E$2:$E$25,0),FALSE)/HLOOKUP(2018,DEMANDS!$G$2:$CN$25,MATCH($E44,DEMANDS!$E$2:$E$25,0),FALSE)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E44" s="13">
        <f>HLOOKUP(REG_TRA_DEMANDS!AE$3,'BY-Demands'!$J$5:$AK$14,MATCH($E44,'BY-Demands'!$I$5:$I$14,0),FALSE)*HLOOKUP(REG_TRA_DEMANDS!$F44,DEMANDS!$G$2:$CN$25,MATCH($E44,DEMANDS!$E$2:$E$25,0),FALSE)/HLOOKUP(2018,DEMANDS!$G$2:$CN$25,MATCH($E44,DEMANDS!$E$2:$E$25,0),FALSE)</f>
        <v>0</v>
      </c>
      <c r="AF44" s="13">
        <f>HLOOKUP(REG_TRA_DEMANDS!AF$3,'BY-Demands'!$J$5:$AK$14,MATCH($E44,'BY-Demands'!$I$5:$I$14,0),FALSE)*HLOOKUP(REG_TRA_DEMANDS!$F44,DEMANDS!$G$2:$CN$25,MATCH($E44,DEMANDS!$E$2:$E$25,0),FALSE)/HLOOKUP(2018,DEMANDS!$G$2:$CN$25,MATCH($E44,DEMANDS!$E$2:$E$25,0),FALSE)</f>
        <v>0</v>
      </c>
    </row>
    <row r="45" spans="4:32" x14ac:dyDescent="0.25">
      <c r="D45" t="s">
        <v>59</v>
      </c>
      <c r="E45" t="str">
        <f>DEMANDS!$E$23</f>
        <v>TOTH</v>
      </c>
      <c r="F45">
        <v>2050</v>
      </c>
      <c r="G45" s="13">
        <f>HLOOKUP(REG_TRA_DEMANDS!G$3,'BY-Demands'!$J$5:$AK$14,MATCH($E45,'BY-Demands'!$I$5:$I$14,0),FALSE)*HLOOKUP(REG_TRA_DEMANDS!$F45,DEMANDS!$G$2:$CN$25,MATCH($E45,DEMANDS!$E$2:$E$25,0),FALSE)/HLOOKUP(2018,DEMANDS!$G$2:$CN$25,MATCH($E45,DEMANDS!$E$2:$E$25,0),FALSE)</f>
        <v>0</v>
      </c>
      <c r="H45" s="13">
        <f>HLOOKUP(REG_TRA_DEMANDS!H$3,'BY-Demands'!$J$5:$AK$14,MATCH($E45,'BY-Demands'!$I$5:$I$14,0),FALSE)*HLOOKUP(REG_TRA_DEMANDS!$F45,DEMANDS!$G$2:$CN$25,MATCH($E45,DEMANDS!$E$2:$E$25,0),FALSE)/HLOOKUP(2018,DEMANDS!$G$2:$CN$25,MATCH($E45,DEMANDS!$E$2:$E$25,0),FALSE)</f>
        <v>0</v>
      </c>
      <c r="I45" s="13">
        <f>HLOOKUP(REG_TRA_DEMANDS!I$3,'BY-Demands'!$J$5:$AK$14,MATCH($E45,'BY-Demands'!$I$5:$I$14,0),FALSE)*HLOOKUP(REG_TRA_DEMANDS!$F45,DEMANDS!$G$2:$CN$25,MATCH($E45,DEMANDS!$E$2:$E$25,0),FALSE)/HLOOKUP(2018,DEMANDS!$G$2:$CN$25,MATCH($E45,DEMANDS!$E$2:$E$25,0),FALSE)</f>
        <v>0</v>
      </c>
      <c r="J45" s="13">
        <f>HLOOKUP(REG_TRA_DEMANDS!J$3,'BY-Demands'!$J$5:$AK$14,MATCH($E45,'BY-Demands'!$I$5:$I$14,0),FALSE)*HLOOKUP(REG_TRA_DEMANDS!$F45,DEMANDS!$G$2:$CN$25,MATCH($E45,DEMANDS!$E$2:$E$25,0),FALSE)/HLOOKUP(2018,DEMANDS!$G$2:$CN$25,MATCH($E45,DEMANDS!$E$2:$E$25,0),FALSE)</f>
        <v>0</v>
      </c>
      <c r="K45" s="13">
        <f>HLOOKUP(REG_TRA_DEMANDS!K$3,'BY-Demands'!$J$5:$AK$14,MATCH($E45,'BY-Demands'!$I$5:$I$14,0),FALSE)*HLOOKUP(REG_TRA_DEMANDS!$F45,DEMANDS!$G$2:$CN$25,MATCH($E45,DEMANDS!$E$2:$E$25,0),FALSE)/HLOOKUP(2018,DEMANDS!$G$2:$CN$25,MATCH($E45,DEMANDS!$E$2:$E$25,0),FALSE)</f>
        <v>0</v>
      </c>
      <c r="L45" s="13">
        <f>HLOOKUP(REG_TRA_DEMANDS!L$3,'BY-Demands'!$J$5:$AK$14,MATCH($E45,'BY-Demands'!$I$5:$I$14,0),FALSE)*HLOOKUP(REG_TRA_DEMANDS!$F45,DEMANDS!$G$2:$CN$25,MATCH($E45,DEMANDS!$E$2:$E$25,0),FALSE)/HLOOKUP(2018,DEMANDS!$G$2:$CN$25,MATCH($E45,DEMANDS!$E$2:$E$25,0),FALSE)</f>
        <v>0</v>
      </c>
      <c r="M45" s="13">
        <f>HLOOKUP(REG_TRA_DEMANDS!M$3,'BY-Demands'!$J$5:$AK$14,MATCH($E45,'BY-Demands'!$I$5:$I$14,0),FALSE)*HLOOKUP(REG_TRA_DEMANDS!$F45,DEMANDS!$G$2:$CN$25,MATCH($E45,DEMANDS!$E$2:$E$25,0),FALSE)/HLOOKUP(2018,DEMANDS!$G$2:$CN$25,MATCH($E45,DEMANDS!$E$2:$E$25,0),FALSE)</f>
        <v>0</v>
      </c>
      <c r="N45" s="13">
        <f>HLOOKUP(REG_TRA_DEMANDS!N$3,'BY-Demands'!$J$5:$AK$14,MATCH($E45,'BY-Demands'!$I$5:$I$14,0),FALSE)*HLOOKUP(REG_TRA_DEMANDS!$F45,DEMANDS!$G$2:$CN$25,MATCH($E45,DEMANDS!$E$2:$E$25,0),FALSE)/HLOOKUP(2018,DEMANDS!$G$2:$CN$25,MATCH($E45,DEMANDS!$E$2:$E$25,0),FALSE)</f>
        <v>0</v>
      </c>
      <c r="O45" s="13">
        <f>HLOOKUP(REG_TRA_DEMANDS!O$3,'BY-Demands'!$J$5:$AK$14,MATCH($E45,'BY-Demands'!$I$5:$I$14,0),FALSE)*HLOOKUP(REG_TRA_DEMANDS!$F45,DEMANDS!$G$2:$CN$25,MATCH($E45,DEMANDS!$E$2:$E$25,0),FALSE)/HLOOKUP(2018,DEMANDS!$G$2:$CN$25,MATCH($E45,DEMANDS!$E$2:$E$25,0),FALSE)</f>
        <v>0</v>
      </c>
      <c r="P45" s="13">
        <f>HLOOKUP(REG_TRA_DEMANDS!P$3,'BY-Demands'!$J$5:$AK$14,MATCH($E45,'BY-Demands'!$I$5:$I$14,0),FALSE)*HLOOKUP(REG_TRA_DEMANDS!$F45,DEMANDS!$G$2:$CN$25,MATCH($E45,DEMANDS!$E$2:$E$25,0),FALSE)/HLOOKUP(2018,DEMANDS!$G$2:$CN$25,MATCH($E45,DEMANDS!$E$2:$E$25,0),FALSE)</f>
        <v>0</v>
      </c>
      <c r="Q45" s="13">
        <f>HLOOKUP(REG_TRA_DEMANDS!Q$3,'BY-Demands'!$J$5:$AK$14,MATCH($E45,'BY-Demands'!$I$5:$I$14,0),FALSE)*HLOOKUP(REG_TRA_DEMANDS!$F45,DEMANDS!$G$2:$CN$25,MATCH($E45,DEMANDS!$E$2:$E$25,0),FALSE)/HLOOKUP(2018,DEMANDS!$G$2:$CN$25,MATCH($E45,DEMANDS!$E$2:$E$25,0),FALSE)</f>
        <v>0</v>
      </c>
      <c r="R45" s="13">
        <f>HLOOKUP(REG_TRA_DEMANDS!R$3,'BY-Demands'!$J$5:$AK$14,MATCH($E45,'BY-Demands'!$I$5:$I$14,0),FALSE)*HLOOKUP(REG_TRA_DEMANDS!$F45,DEMANDS!$G$2:$CN$25,MATCH($E45,DEMANDS!$E$2:$E$25,0),FALSE)/HLOOKUP(2018,DEMANDS!$G$2:$CN$25,MATCH($E45,DEMANDS!$E$2:$E$25,0),FALSE)</f>
        <v>0</v>
      </c>
      <c r="S45" s="13">
        <f>HLOOKUP(REG_TRA_DEMANDS!S$3,'BY-Demands'!$J$5:$AK$14,MATCH($E45,'BY-Demands'!$I$5:$I$14,0),FALSE)*HLOOKUP(REG_TRA_DEMANDS!$F45,DEMANDS!$G$2:$CN$25,MATCH($E45,DEMANDS!$E$2:$E$25,0),FALSE)/HLOOKUP(2018,DEMANDS!$G$2:$CN$25,MATCH($E45,DEMANDS!$E$2:$E$25,0),FALSE)</f>
        <v>0</v>
      </c>
      <c r="T45" s="13">
        <f>HLOOKUP(REG_TRA_DEMANDS!T$3,'BY-Demands'!$J$5:$AK$14,MATCH($E45,'BY-Demands'!$I$5:$I$14,0),FALSE)*HLOOKUP(REG_TRA_DEMANDS!$F45,DEMANDS!$G$2:$CN$25,MATCH($E45,DEMANDS!$E$2:$E$25,0),FALSE)/HLOOKUP(2018,DEMANDS!$G$2:$CN$25,MATCH($E45,DEMANDS!$E$2:$E$25,0),FALSE)</f>
        <v>0</v>
      </c>
      <c r="U45" s="13">
        <f>HLOOKUP(REG_TRA_DEMANDS!U$3,'BY-Demands'!$J$5:$AK$14,MATCH($E45,'BY-Demands'!$I$5:$I$14,0),FALSE)*HLOOKUP(REG_TRA_DEMANDS!$F45,DEMANDS!$G$2:$CN$25,MATCH($E45,DEMANDS!$E$2:$E$25,0),FALSE)/HLOOKUP(2018,DEMANDS!$G$2:$CN$25,MATCH($E45,DEMANDS!$E$2:$E$25,0),FALSE)</f>
        <v>0</v>
      </c>
      <c r="V45" s="13">
        <f>HLOOKUP(REG_TRA_DEMANDS!V$3,'BY-Demands'!$J$5:$AK$14,MATCH($E45,'BY-Demands'!$I$5:$I$14,0),FALSE)*HLOOKUP(REG_TRA_DEMANDS!$F45,DEMANDS!$G$2:$CN$25,MATCH($E45,DEMANDS!$E$2:$E$25,0),FALSE)/HLOOKUP(2018,DEMANDS!$G$2:$CN$25,MATCH($E45,DEMANDS!$E$2:$E$25,0),FALSE)</f>
        <v>0</v>
      </c>
      <c r="W45" s="13">
        <f>HLOOKUP(REG_TRA_DEMANDS!W$3,'BY-Demands'!$J$5:$AK$14,MATCH($E45,'BY-Demands'!$I$5:$I$14,0),FALSE)*HLOOKUP(REG_TRA_DEMANDS!$F45,DEMANDS!$G$2:$CN$25,MATCH($E45,DEMANDS!$E$2:$E$25,0),FALSE)/HLOOKUP(2018,DEMANDS!$G$2:$CN$25,MATCH($E45,DEMANDS!$E$2:$E$25,0),FALSE)</f>
        <v>0</v>
      </c>
      <c r="X45" s="13">
        <f>HLOOKUP(REG_TRA_DEMANDS!X$3,'BY-Demands'!$J$5:$AK$14,MATCH($E45,'BY-Demands'!$I$5:$I$14,0),FALSE)*HLOOKUP(REG_TRA_DEMANDS!$F45,DEMANDS!$G$2:$CN$25,MATCH($E45,DEMANDS!$E$2:$E$25,0),FALSE)/HLOOKUP(2018,DEMANDS!$G$2:$CN$25,MATCH($E45,DEMANDS!$E$2:$E$25,0),FALSE)</f>
        <v>0</v>
      </c>
      <c r="Y45" s="13">
        <f>HLOOKUP(REG_TRA_DEMANDS!Y$3,'BY-Demands'!$J$5:$AK$14,MATCH($E45,'BY-Demands'!$I$5:$I$14,0),FALSE)*HLOOKUP(REG_TRA_DEMANDS!$F45,DEMANDS!$G$2:$CN$25,MATCH($E45,DEMANDS!$E$2:$E$25,0),FALSE)/HLOOKUP(2018,DEMANDS!$G$2:$CN$25,MATCH($E45,DEMANDS!$E$2:$E$25,0),FALSE)</f>
        <v>0</v>
      </c>
      <c r="Z45" s="13">
        <f>HLOOKUP(REG_TRA_DEMANDS!Z$3,'BY-Demands'!$J$5:$AK$14,MATCH($E45,'BY-Demands'!$I$5:$I$14,0),FALSE)*HLOOKUP(REG_TRA_DEMANDS!$F45,DEMANDS!$G$2:$CN$25,MATCH($E45,DEMANDS!$E$2:$E$25,0),FALSE)/HLOOKUP(2018,DEMANDS!$G$2:$CN$25,MATCH($E45,DEMANDS!$E$2:$E$25,0),FALSE)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A45" s="13">
        <f>HLOOKUP(REG_TRA_DEMANDS!AA$3,'BY-Demands'!$J$5:$AK$14,MATCH($E45,'BY-Demands'!$I$5:$I$14,0),FALSE)*HLOOKUP(REG_TRA_DEMANDS!$F45,DEMANDS!$G$2:$CN$25,MATCH($E45,DEMANDS!$E$2:$E$25,0),FALSE)/HLOOKUP(2018,DEMANDS!$G$2:$CN$25,MATCH($E45,DEMANDS!$E$2:$E$25,0),FALSE)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B45" s="13">
        <f>HLOOKUP(REG_TRA_DEMANDS!AB$3,'BY-Demands'!$J$5:$AK$14,MATCH($E45,'BY-Demands'!$I$5:$I$14,0),FALSE)*HLOOKUP(REG_TRA_DEMANDS!$F45,DEMANDS!$G$2:$CN$25,MATCH($E45,DEMANDS!$E$2:$E$25,0),FALSE)/HLOOKUP(2018,DEMANDS!$G$2:$CN$25,MATCH($E45,DEMANDS!$E$2:$E$25,0),FALSE)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C45" s="13">
        <f>HLOOKUP(REG_TRA_DEMANDS!AC$3,'BY-Demands'!$J$5:$AK$14,MATCH($E45,'BY-Demands'!$I$5:$I$14,0),FALSE)*HLOOKUP(REG_TRA_DEMANDS!$F45,DEMANDS!$G$2:$CN$25,MATCH($E45,DEMANDS!$E$2:$E$25,0),FALSE)/HLOOKUP(2018,DEMANDS!$G$2:$CN$25,MATCH($E45,DEMANDS!$E$2:$E$25,0),FALSE)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D45" s="13">
        <f>HLOOKUP(REG_TRA_DEMANDS!AD$3,'BY-Demands'!$J$5:$AK$14,MATCH($E45,'BY-Demands'!$I$5:$I$14,0),FALSE)*HLOOKUP(REG_TRA_DEMANDS!$F45,DEMANDS!$G$2:$CN$25,MATCH($E45,DEMANDS!$E$2:$E$25,0),FALSE)/HLOOKUP(2018,DEMANDS!$G$2:$CN$25,MATCH($E45,DEMANDS!$E$2:$E$25,0),FALSE)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E45" s="13">
        <f>HLOOKUP(REG_TRA_DEMANDS!AE$3,'BY-Demands'!$J$5:$AK$14,MATCH($E45,'BY-Demands'!$I$5:$I$14,0),FALSE)*HLOOKUP(REG_TRA_DEMANDS!$F45,DEMANDS!$G$2:$CN$25,MATCH($E45,DEMANDS!$E$2:$E$25,0),FALSE)/HLOOKUP(2018,DEMANDS!$G$2:$CN$25,MATCH($E45,DEMANDS!$E$2:$E$25,0),FALSE)</f>
        <v>0</v>
      </c>
      <c r="AF45" s="13">
        <f>HLOOKUP(REG_TRA_DEMANDS!AF$3,'BY-Demands'!$J$5:$AK$14,MATCH($E45,'BY-Demands'!$I$5:$I$14,0),FALSE)*HLOOKUP(REG_TRA_DEMANDS!$F45,DEMANDS!$G$2:$CN$25,MATCH($E45,DEMANDS!$E$2:$E$25,0),FALSE)/HLOOKUP(2018,DEMANDS!$G$2:$CN$25,MATCH($E45,DEMANDS!$E$2:$E$25,0),FALSE)</f>
        <v>0</v>
      </c>
    </row>
    <row r="46" spans="4:32" x14ac:dyDescent="0.25">
      <c r="D46" t="s">
        <v>59</v>
      </c>
      <c r="E46" t="str">
        <f>DEMANDS!$E$24</f>
        <v>TAVIDOM</v>
      </c>
      <c r="F46">
        <v>2019</v>
      </c>
      <c r="G46" s="13">
        <f>HLOOKUP(REG_TRA_DEMANDS!G$3,'BY-Demands'!$J$5:$AK$14,MATCH($E46,'BY-Demands'!$I$5:$I$14,0),FALSE)*HLOOKUP(REG_TRA_DEMANDS!$F46,DEMANDS!$G$2:$CN$25,MATCH($E46,DEMANDS!$E$2:$E$25,0),FALSE)/HLOOKUP(2018,DEMANDS!$G$2:$CN$25,MATCH($E46,DEMANDS!$E$2:$E$25,0),FALSE)</f>
        <v>0</v>
      </c>
      <c r="H46" s="13">
        <f>HLOOKUP(REG_TRA_DEMANDS!H$3,'BY-Demands'!$J$5:$AK$14,MATCH($E46,'BY-Demands'!$I$5:$I$14,0),FALSE)*HLOOKUP(REG_TRA_DEMANDS!$F46,DEMANDS!$G$2:$CN$25,MATCH($E46,DEMANDS!$E$2:$E$25,0),FALSE)/HLOOKUP(2018,DEMANDS!$G$2:$CN$25,MATCH($E46,DEMANDS!$E$2:$E$25,0),FALSE)</f>
        <v>0.14613472658743082</v>
      </c>
      <c r="I46" s="13">
        <f>HLOOKUP(REG_TRA_DEMANDS!I$3,'BY-Demands'!$J$5:$AK$14,MATCH($E46,'BY-Demands'!$I$5:$I$14,0),FALSE)*HLOOKUP(REG_TRA_DEMANDS!$F46,DEMANDS!$G$2:$CN$25,MATCH($E46,DEMANDS!$E$2:$E$25,0),FALSE)/HLOOKUP(2018,DEMANDS!$G$2:$CN$25,MATCH($E46,DEMANDS!$E$2:$E$25,0),FALSE)</f>
        <v>0</v>
      </c>
      <c r="J46" s="13">
        <f>HLOOKUP(REG_TRA_DEMANDS!J$3,'BY-Demands'!$J$5:$AK$14,MATCH($E46,'BY-Demands'!$I$5:$I$14,0),FALSE)*HLOOKUP(REG_TRA_DEMANDS!$F46,DEMANDS!$G$2:$CN$25,MATCH($E46,DEMANDS!$E$2:$E$25,0),FALSE)/HLOOKUP(2018,DEMANDS!$G$2:$CN$25,MATCH($E46,DEMANDS!$E$2:$E$25,0),FALSE)</f>
        <v>0</v>
      </c>
      <c r="K46" s="13">
        <f>HLOOKUP(REG_TRA_DEMANDS!K$3,'BY-Demands'!$J$5:$AK$14,MATCH($E46,'BY-Demands'!$I$5:$I$14,0),FALSE)*HLOOKUP(REG_TRA_DEMANDS!$F46,DEMANDS!$G$2:$CN$25,MATCH($E46,DEMANDS!$E$2:$E$25,0),FALSE)/HLOOKUP(2018,DEMANDS!$G$2:$CN$25,MATCH($E46,DEMANDS!$E$2:$E$25,0),FALSE)</f>
        <v>0</v>
      </c>
      <c r="L46" s="13">
        <f>HLOOKUP(REG_TRA_DEMANDS!L$3,'BY-Demands'!$J$5:$AK$14,MATCH($E46,'BY-Demands'!$I$5:$I$14,0),FALSE)*HLOOKUP(REG_TRA_DEMANDS!$F46,DEMANDS!$G$2:$CN$25,MATCH($E46,DEMANDS!$E$2:$E$25,0),FALSE)/HLOOKUP(2018,DEMANDS!$G$2:$CN$25,MATCH($E46,DEMANDS!$E$2:$E$25,0),FALSE)</f>
        <v>0</v>
      </c>
      <c r="M46" s="13">
        <f>HLOOKUP(REG_TRA_DEMANDS!M$3,'BY-Demands'!$J$5:$AK$14,MATCH($E46,'BY-Demands'!$I$5:$I$14,0),FALSE)*HLOOKUP(REG_TRA_DEMANDS!$F46,DEMANDS!$G$2:$CN$25,MATCH($E46,DEMANDS!$E$2:$E$25,0),FALSE)/HLOOKUP(2018,DEMANDS!$G$2:$CN$25,MATCH($E46,DEMANDS!$E$2:$E$25,0),FALSE)</f>
        <v>0</v>
      </c>
      <c r="N46" s="13">
        <f>HLOOKUP(REG_TRA_DEMANDS!N$3,'BY-Demands'!$J$5:$AK$14,MATCH($E46,'BY-Demands'!$I$5:$I$14,0),FALSE)*HLOOKUP(REG_TRA_DEMANDS!$F46,DEMANDS!$G$2:$CN$25,MATCH($E46,DEMANDS!$E$2:$E$25,0),FALSE)/HLOOKUP(2018,DEMANDS!$G$2:$CN$25,MATCH($E46,DEMANDS!$E$2:$E$25,0),FALSE)</f>
        <v>0</v>
      </c>
      <c r="O46" s="13">
        <f>HLOOKUP(REG_TRA_DEMANDS!O$3,'BY-Demands'!$J$5:$AK$14,MATCH($E46,'BY-Demands'!$I$5:$I$14,0),FALSE)*HLOOKUP(REG_TRA_DEMANDS!$F46,DEMANDS!$G$2:$CN$25,MATCH($E46,DEMANDS!$E$2:$E$25,0),FALSE)/HLOOKUP(2018,DEMANDS!$G$2:$CN$25,MATCH($E46,DEMANDS!$E$2:$E$25,0),FALSE)</f>
        <v>0</v>
      </c>
      <c r="P46" s="13">
        <f>HLOOKUP(REG_TRA_DEMANDS!P$3,'BY-Demands'!$J$5:$AK$14,MATCH($E46,'BY-Demands'!$I$5:$I$14,0),FALSE)*HLOOKUP(REG_TRA_DEMANDS!$F46,DEMANDS!$G$2:$CN$25,MATCH($E46,DEMANDS!$E$2:$E$25,0),FALSE)/HLOOKUP(2018,DEMANDS!$G$2:$CN$25,MATCH($E46,DEMANDS!$E$2:$E$25,0),FALSE)</f>
        <v>0</v>
      </c>
      <c r="Q46" s="13">
        <f>HLOOKUP(REG_TRA_DEMANDS!Q$3,'BY-Demands'!$J$5:$AK$14,MATCH($E46,'BY-Demands'!$I$5:$I$14,0),FALSE)*HLOOKUP(REG_TRA_DEMANDS!$F46,DEMANDS!$G$2:$CN$25,MATCH($E46,DEMANDS!$E$2:$E$25,0),FALSE)/HLOOKUP(2018,DEMANDS!$G$2:$CN$25,MATCH($E46,DEMANDS!$E$2:$E$25,0),FALSE)</f>
        <v>0</v>
      </c>
      <c r="R46" s="13">
        <f>HLOOKUP(REG_TRA_DEMANDS!R$3,'BY-Demands'!$J$5:$AK$14,MATCH($E46,'BY-Demands'!$I$5:$I$14,0),FALSE)*HLOOKUP(REG_TRA_DEMANDS!$F46,DEMANDS!$G$2:$CN$25,MATCH($E46,DEMANDS!$E$2:$E$25,0),FALSE)/HLOOKUP(2018,DEMANDS!$G$2:$CN$25,MATCH($E46,DEMANDS!$E$2:$E$25,0),FALSE)</f>
        <v>0</v>
      </c>
      <c r="S46" s="13">
        <f>HLOOKUP(REG_TRA_DEMANDS!S$3,'BY-Demands'!$J$5:$AK$14,MATCH($E46,'BY-Demands'!$I$5:$I$14,0),FALSE)*HLOOKUP(REG_TRA_DEMANDS!$F46,DEMANDS!$G$2:$CN$25,MATCH($E46,DEMANDS!$E$2:$E$25,0),FALSE)/HLOOKUP(2018,DEMANDS!$G$2:$CN$25,MATCH($E46,DEMANDS!$E$2:$E$25,0),FALSE)</f>
        <v>5.1031733884697311E-2</v>
      </c>
      <c r="T46" s="13">
        <f>HLOOKUP(REG_TRA_DEMANDS!T$3,'BY-Demands'!$J$5:$AK$14,MATCH($E46,'BY-Demands'!$I$5:$I$14,0),FALSE)*HLOOKUP(REG_TRA_DEMANDS!$F46,DEMANDS!$G$2:$CN$25,MATCH($E46,DEMANDS!$E$2:$E$25,0),FALSE)/HLOOKUP(2018,DEMANDS!$G$2:$CN$25,MATCH($E46,DEMANDS!$E$2:$E$25,0),FALSE)</f>
        <v>5.0566143384426034E-4</v>
      </c>
      <c r="U46" s="13">
        <f>HLOOKUP(REG_TRA_DEMANDS!U$3,'BY-Demands'!$J$5:$AK$14,MATCH($E46,'BY-Demands'!$I$5:$I$14,0),FALSE)*HLOOKUP(REG_TRA_DEMANDS!$F46,DEMANDS!$G$2:$CN$25,MATCH($E46,DEMANDS!$E$2:$E$25,0),FALSE)/HLOOKUP(2018,DEMANDS!$G$2:$CN$25,MATCH($E46,DEMANDS!$E$2:$E$25,0),FALSE)</f>
        <v>5.0759043857337031E-2</v>
      </c>
      <c r="V46" s="13">
        <f>HLOOKUP(REG_TRA_DEMANDS!V$3,'BY-Demands'!$J$5:$AK$14,MATCH($E46,'BY-Demands'!$I$5:$I$14,0),FALSE)*HLOOKUP(REG_TRA_DEMANDS!$F46,DEMANDS!$G$2:$CN$25,MATCH($E46,DEMANDS!$E$2:$E$25,0),FALSE)/HLOOKUP(2018,DEMANDS!$G$2:$CN$25,MATCH($E46,DEMANDS!$E$2:$E$25,0),FALSE)</f>
        <v>0</v>
      </c>
      <c r="W46" s="13">
        <f>HLOOKUP(REG_TRA_DEMANDS!W$3,'BY-Demands'!$J$5:$AK$14,MATCH($E46,'BY-Demands'!$I$5:$I$14,0),FALSE)*HLOOKUP(REG_TRA_DEMANDS!$F46,DEMANDS!$G$2:$CN$25,MATCH($E46,DEMANDS!$E$2:$E$25,0),FALSE)/HLOOKUP(2018,DEMANDS!$G$2:$CN$25,MATCH($E46,DEMANDS!$E$2:$E$25,0),FALSE)</f>
        <v>0</v>
      </c>
      <c r="X46" s="13">
        <f>HLOOKUP(REG_TRA_DEMANDS!X$3,'BY-Demands'!$J$5:$AK$14,MATCH($E46,'BY-Demands'!$I$5:$I$14,0),FALSE)*HLOOKUP(REG_TRA_DEMANDS!$F46,DEMANDS!$G$2:$CN$25,MATCH($E46,DEMANDS!$E$2:$E$25,0),FALSE)/HLOOKUP(2018,DEMANDS!$G$2:$CN$25,MATCH($E46,DEMANDS!$E$2:$E$25,0),FALSE)</f>
        <v>0</v>
      </c>
      <c r="Y46" s="13">
        <f>HLOOKUP(REG_TRA_DEMANDS!Y$3,'BY-Demands'!$J$5:$AK$14,MATCH($E46,'BY-Demands'!$I$5:$I$14,0),FALSE)*HLOOKUP(REG_TRA_DEMANDS!$F46,DEMANDS!$G$2:$CN$25,MATCH($E46,DEMANDS!$E$2:$E$25,0),FALSE)/HLOOKUP(2018,DEMANDS!$G$2:$CN$25,MATCH($E46,DEMANDS!$E$2:$E$25,0),FALSE)</f>
        <v>0</v>
      </c>
      <c r="Z46" s="13">
        <f>HLOOKUP(REG_TRA_DEMANDS!Z$3,'BY-Demands'!$J$5:$AK$14,MATCH($E46,'BY-Demands'!$I$5:$I$14,0),FALSE)*HLOOKUP(REG_TRA_DEMANDS!$F46,DEMANDS!$G$2:$CN$25,MATCH($E46,DEMANDS!$E$2:$E$25,0),FALSE)/HLOOKUP(2018,DEMANDS!$G$2:$CN$25,MATCH($E46,DEMANDS!$E$2:$E$25,0),FALSE)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A46" s="13">
        <f>HLOOKUP(REG_TRA_DEMANDS!AA$3,'BY-Demands'!$J$5:$AK$14,MATCH($E46,'BY-Demands'!$I$5:$I$14,0),FALSE)*HLOOKUP(REG_TRA_DEMANDS!$F46,DEMANDS!$G$2:$CN$25,MATCH($E46,DEMANDS!$E$2:$E$25,0),FALSE)/HLOOKUP(2018,DEMANDS!$G$2:$CN$25,MATCH($E46,DEMANDS!$E$2:$E$25,0),FALSE)</f>
        <v>1.0113228676885219E-4</v>
      </c>
      <c r="AB46" s="13">
        <f>HLOOKUP(REG_TRA_DEMANDS!AB$3,'BY-Demands'!$J$5:$AK$14,MATCH($E46,'BY-Demands'!$I$5:$I$14,0),FALSE)*HLOOKUP(REG_TRA_DEMANDS!$F46,DEMANDS!$G$2:$CN$25,MATCH($E46,DEMANDS!$E$2:$E$25,0),FALSE)/HLOOKUP(2018,DEMANDS!$G$2:$CN$25,MATCH($E46,DEMANDS!$E$2:$E$25,0),FALSE)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C46" s="13">
        <f>HLOOKUP(REG_TRA_DEMANDS!AC$3,'BY-Demands'!$J$5:$AK$14,MATCH($E46,'BY-Demands'!$I$5:$I$14,0),FALSE)*HLOOKUP(REG_TRA_DEMANDS!$F46,DEMANDS!$G$2:$CN$25,MATCH($E46,DEMANDS!$E$2:$E$25,0),FALSE)/HLOOKUP(2018,DEMANDS!$G$2:$CN$25,MATCH($E46,DEMANDS!$E$2:$E$25,0),FALSE)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D46" s="13">
        <f>HLOOKUP(REG_TRA_DEMANDS!AD$3,'BY-Demands'!$J$5:$AK$14,MATCH($E46,'BY-Demands'!$I$5:$I$14,0),FALSE)*HLOOKUP(REG_TRA_DEMANDS!$F46,DEMANDS!$G$2:$CN$25,MATCH($E46,DEMANDS!$E$2:$E$25,0),FALSE)/HLOOKUP(2018,DEMANDS!$G$2:$CN$25,MATCH($E46,DEMANDS!$E$2:$E$25,0),FALSE)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E46" s="13">
        <f>HLOOKUP(REG_TRA_DEMANDS!AE$3,'BY-Demands'!$J$5:$AK$14,MATCH($E46,'BY-Demands'!$I$5:$I$14,0),FALSE)*HLOOKUP(REG_TRA_DEMANDS!$F46,DEMANDS!$G$2:$CN$25,MATCH($E46,DEMANDS!$E$2:$E$25,0),FALSE)/HLOOKUP(2018,DEMANDS!$G$2:$CN$25,MATCH($E46,DEMANDS!$E$2:$E$25,0),FALSE)</f>
        <v>0</v>
      </c>
      <c r="AF46" s="13">
        <f>HLOOKUP(REG_TRA_DEMANDS!AF$3,'BY-Demands'!$J$5:$AK$14,MATCH($E46,'BY-Demands'!$I$5:$I$14,0),FALSE)*HLOOKUP(REG_TRA_DEMANDS!$F46,DEMANDS!$G$2:$CN$25,MATCH($E46,DEMANDS!$E$2:$E$25,0),FALSE)/HLOOKUP(2018,DEMANDS!$G$2:$CN$25,MATCH($E46,DEMANDS!$E$2:$E$25,0),FALSE)</f>
        <v>0</v>
      </c>
    </row>
    <row r="47" spans="4:32" x14ac:dyDescent="0.25">
      <c r="D47" t="s">
        <v>59</v>
      </c>
      <c r="E47" t="str">
        <f>DEMANDS!$E$24</f>
        <v>TAVIDOM</v>
      </c>
      <c r="F47">
        <v>2020</v>
      </c>
      <c r="G47" s="13">
        <f>HLOOKUP(REG_TRA_DEMANDS!G$3,'BY-Demands'!$J$5:$AK$14,MATCH($E47,'BY-Demands'!$I$5:$I$14,0),FALSE)*HLOOKUP(REG_TRA_DEMANDS!$F47,DEMANDS!$G$2:$CN$25,MATCH($E47,DEMANDS!$E$2:$E$25,0),FALSE)/HLOOKUP(2018,DEMANDS!$G$2:$CN$25,MATCH($E47,DEMANDS!$E$2:$E$25,0),FALSE)</f>
        <v>0</v>
      </c>
      <c r="H47" s="13">
        <f>HLOOKUP(REG_TRA_DEMANDS!H$3,'BY-Demands'!$J$5:$AK$14,MATCH($E47,'BY-Demands'!$I$5:$I$14,0),FALSE)*HLOOKUP(REG_TRA_DEMANDS!$F47,DEMANDS!$G$2:$CN$25,MATCH($E47,DEMANDS!$E$2:$E$25,0),FALSE)/HLOOKUP(2018,DEMANDS!$G$2:$CN$25,MATCH($E47,DEMANDS!$E$2:$E$25,0),FALSE)</f>
        <v>6.4093592729048743E-2</v>
      </c>
      <c r="I47" s="13">
        <f>HLOOKUP(REG_TRA_DEMANDS!I$3,'BY-Demands'!$J$5:$AK$14,MATCH($E47,'BY-Demands'!$I$5:$I$14,0),FALSE)*HLOOKUP(REG_TRA_DEMANDS!$F47,DEMANDS!$G$2:$CN$25,MATCH($E47,DEMANDS!$E$2:$E$25,0),FALSE)/HLOOKUP(2018,DEMANDS!$G$2:$CN$25,MATCH($E47,DEMANDS!$E$2:$E$25,0),FALSE)</f>
        <v>0</v>
      </c>
      <c r="J47" s="13">
        <f>HLOOKUP(REG_TRA_DEMANDS!J$3,'BY-Demands'!$J$5:$AK$14,MATCH($E47,'BY-Demands'!$I$5:$I$14,0),FALSE)*HLOOKUP(REG_TRA_DEMANDS!$F47,DEMANDS!$G$2:$CN$25,MATCH($E47,DEMANDS!$E$2:$E$25,0),FALSE)/HLOOKUP(2018,DEMANDS!$G$2:$CN$25,MATCH($E47,DEMANDS!$E$2:$E$25,0),FALSE)</f>
        <v>0</v>
      </c>
      <c r="K47" s="13">
        <f>HLOOKUP(REG_TRA_DEMANDS!K$3,'BY-Demands'!$J$5:$AK$14,MATCH($E47,'BY-Demands'!$I$5:$I$14,0),FALSE)*HLOOKUP(REG_TRA_DEMANDS!$F47,DEMANDS!$G$2:$CN$25,MATCH($E47,DEMANDS!$E$2:$E$25,0),FALSE)/HLOOKUP(2018,DEMANDS!$G$2:$CN$25,MATCH($E47,DEMANDS!$E$2:$E$25,0),FALSE)</f>
        <v>0</v>
      </c>
      <c r="L47" s="13">
        <f>HLOOKUP(REG_TRA_DEMANDS!L$3,'BY-Demands'!$J$5:$AK$14,MATCH($E47,'BY-Demands'!$I$5:$I$14,0),FALSE)*HLOOKUP(REG_TRA_DEMANDS!$F47,DEMANDS!$G$2:$CN$25,MATCH($E47,DEMANDS!$E$2:$E$25,0),FALSE)/HLOOKUP(2018,DEMANDS!$G$2:$CN$25,MATCH($E47,DEMANDS!$E$2:$E$25,0),FALSE)</f>
        <v>0</v>
      </c>
      <c r="M47" s="13">
        <f>HLOOKUP(REG_TRA_DEMANDS!M$3,'BY-Demands'!$J$5:$AK$14,MATCH($E47,'BY-Demands'!$I$5:$I$14,0),FALSE)*HLOOKUP(REG_TRA_DEMANDS!$F47,DEMANDS!$G$2:$CN$25,MATCH($E47,DEMANDS!$E$2:$E$25,0),FALSE)/HLOOKUP(2018,DEMANDS!$G$2:$CN$25,MATCH($E47,DEMANDS!$E$2:$E$25,0),FALSE)</f>
        <v>0</v>
      </c>
      <c r="N47" s="13">
        <f>HLOOKUP(REG_TRA_DEMANDS!N$3,'BY-Demands'!$J$5:$AK$14,MATCH($E47,'BY-Demands'!$I$5:$I$14,0),FALSE)*HLOOKUP(REG_TRA_DEMANDS!$F47,DEMANDS!$G$2:$CN$25,MATCH($E47,DEMANDS!$E$2:$E$25,0),FALSE)/HLOOKUP(2018,DEMANDS!$G$2:$CN$25,MATCH($E47,DEMANDS!$E$2:$E$25,0),FALSE)</f>
        <v>0</v>
      </c>
      <c r="O47" s="13">
        <f>HLOOKUP(REG_TRA_DEMANDS!O$3,'BY-Demands'!$J$5:$AK$14,MATCH($E47,'BY-Demands'!$I$5:$I$14,0),FALSE)*HLOOKUP(REG_TRA_DEMANDS!$F47,DEMANDS!$G$2:$CN$25,MATCH($E47,DEMANDS!$E$2:$E$25,0),FALSE)/HLOOKUP(2018,DEMANDS!$G$2:$CN$25,MATCH($E47,DEMANDS!$E$2:$E$25,0),FALSE)</f>
        <v>0</v>
      </c>
      <c r="P47" s="13">
        <f>HLOOKUP(REG_TRA_DEMANDS!P$3,'BY-Demands'!$J$5:$AK$14,MATCH($E47,'BY-Demands'!$I$5:$I$14,0),FALSE)*HLOOKUP(REG_TRA_DEMANDS!$F47,DEMANDS!$G$2:$CN$25,MATCH($E47,DEMANDS!$E$2:$E$25,0),FALSE)/HLOOKUP(2018,DEMANDS!$G$2:$CN$25,MATCH($E47,DEMANDS!$E$2:$E$25,0),FALSE)</f>
        <v>0</v>
      </c>
      <c r="Q47" s="13">
        <f>HLOOKUP(REG_TRA_DEMANDS!Q$3,'BY-Demands'!$J$5:$AK$14,MATCH($E47,'BY-Demands'!$I$5:$I$14,0),FALSE)*HLOOKUP(REG_TRA_DEMANDS!$F47,DEMANDS!$G$2:$CN$25,MATCH($E47,DEMANDS!$E$2:$E$25,0),FALSE)/HLOOKUP(2018,DEMANDS!$G$2:$CN$25,MATCH($E47,DEMANDS!$E$2:$E$25,0),FALSE)</f>
        <v>0</v>
      </c>
      <c r="R47" s="13">
        <f>HLOOKUP(REG_TRA_DEMANDS!R$3,'BY-Demands'!$J$5:$AK$14,MATCH($E47,'BY-Demands'!$I$5:$I$14,0),FALSE)*HLOOKUP(REG_TRA_DEMANDS!$F47,DEMANDS!$G$2:$CN$25,MATCH($E47,DEMANDS!$E$2:$E$25,0),FALSE)/HLOOKUP(2018,DEMANDS!$G$2:$CN$25,MATCH($E47,DEMANDS!$E$2:$E$25,0),FALSE)</f>
        <v>0</v>
      </c>
      <c r="S47" s="13">
        <f>HLOOKUP(REG_TRA_DEMANDS!S$3,'BY-Demands'!$J$5:$AK$14,MATCH($E47,'BY-Demands'!$I$5:$I$14,0),FALSE)*HLOOKUP(REG_TRA_DEMANDS!$F47,DEMANDS!$G$2:$CN$25,MATCH($E47,DEMANDS!$E$2:$E$25,0),FALSE)/HLOOKUP(2018,DEMANDS!$G$2:$CN$25,MATCH($E47,DEMANDS!$E$2:$E$25,0),FALSE)</f>
        <v>2.2382134926061514E-2</v>
      </c>
      <c r="T47" s="13">
        <f>HLOOKUP(REG_TRA_DEMANDS!T$3,'BY-Demands'!$J$5:$AK$14,MATCH($E47,'BY-Demands'!$I$5:$I$14,0),FALSE)*HLOOKUP(REG_TRA_DEMANDS!$F47,DEMANDS!$G$2:$CN$25,MATCH($E47,DEMANDS!$E$2:$E$25,0),FALSE)/HLOOKUP(2018,DEMANDS!$G$2:$CN$25,MATCH($E47,DEMANDS!$E$2:$E$25,0),FALSE)</f>
        <v>2.2177930432032186E-4</v>
      </c>
      <c r="U47" s="13">
        <f>HLOOKUP(REG_TRA_DEMANDS!U$3,'BY-Demands'!$J$5:$AK$14,MATCH($E47,'BY-Demands'!$I$5:$I$14,0),FALSE)*HLOOKUP(REG_TRA_DEMANDS!$F47,DEMANDS!$G$2:$CN$25,MATCH($E47,DEMANDS!$E$2:$E$25,0),FALSE)/HLOOKUP(2018,DEMANDS!$G$2:$CN$25,MATCH($E47,DEMANDS!$E$2:$E$25,0),FALSE)</f>
        <v>2.2262535129606249E-2</v>
      </c>
      <c r="V47" s="13">
        <f>HLOOKUP(REG_TRA_DEMANDS!V$3,'BY-Demands'!$J$5:$AK$14,MATCH($E47,'BY-Demands'!$I$5:$I$14,0),FALSE)*HLOOKUP(REG_TRA_DEMANDS!$F47,DEMANDS!$G$2:$CN$25,MATCH($E47,DEMANDS!$E$2:$E$25,0),FALSE)/HLOOKUP(2018,DEMANDS!$G$2:$CN$25,MATCH($E47,DEMANDS!$E$2:$E$25,0),FALSE)</f>
        <v>0</v>
      </c>
      <c r="W47" s="13">
        <f>HLOOKUP(REG_TRA_DEMANDS!W$3,'BY-Demands'!$J$5:$AK$14,MATCH($E47,'BY-Demands'!$I$5:$I$14,0),FALSE)*HLOOKUP(REG_TRA_DEMANDS!$F47,DEMANDS!$G$2:$CN$25,MATCH($E47,DEMANDS!$E$2:$E$25,0),FALSE)/HLOOKUP(2018,DEMANDS!$G$2:$CN$25,MATCH($E47,DEMANDS!$E$2:$E$25,0),FALSE)</f>
        <v>0</v>
      </c>
      <c r="X47" s="13">
        <f>HLOOKUP(REG_TRA_DEMANDS!X$3,'BY-Demands'!$J$5:$AK$14,MATCH($E47,'BY-Demands'!$I$5:$I$14,0),FALSE)*HLOOKUP(REG_TRA_DEMANDS!$F47,DEMANDS!$G$2:$CN$25,MATCH($E47,DEMANDS!$E$2:$E$25,0),FALSE)/HLOOKUP(2018,DEMANDS!$G$2:$CN$25,MATCH($E47,DEMANDS!$E$2:$E$25,0),FALSE)</f>
        <v>0</v>
      </c>
      <c r="Y47" s="13">
        <f>HLOOKUP(REG_TRA_DEMANDS!Y$3,'BY-Demands'!$J$5:$AK$14,MATCH($E47,'BY-Demands'!$I$5:$I$14,0),FALSE)*HLOOKUP(REG_TRA_DEMANDS!$F47,DEMANDS!$G$2:$CN$25,MATCH($E47,DEMANDS!$E$2:$E$25,0),FALSE)/HLOOKUP(2018,DEMANDS!$G$2:$CN$25,MATCH($E47,DEMANDS!$E$2:$E$25,0),FALSE)</f>
        <v>0</v>
      </c>
      <c r="Z47" s="13">
        <f>HLOOKUP(REG_TRA_DEMANDS!Z$3,'BY-Demands'!$J$5:$AK$14,MATCH($E47,'BY-Demands'!$I$5:$I$14,0),FALSE)*HLOOKUP(REG_TRA_DEMANDS!$F47,DEMANDS!$G$2:$CN$25,MATCH($E47,DEMANDS!$E$2:$E$25,0),FALSE)/HLOOKUP(2018,DEMANDS!$G$2:$CN$25,MATCH($E47,DEMANDS!$E$2:$E$25,0),FALSE)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A47" s="13">
        <f>HLOOKUP(REG_TRA_DEMANDS!AA$3,'BY-Demands'!$J$5:$AK$14,MATCH($E47,'BY-Demands'!$I$5:$I$14,0),FALSE)*HLOOKUP(REG_TRA_DEMANDS!$F47,DEMANDS!$G$2:$CN$25,MATCH($E47,DEMANDS!$E$2:$E$25,0),FALSE)/HLOOKUP(2018,DEMANDS!$G$2:$CN$25,MATCH($E47,DEMANDS!$E$2:$E$25,0),FALSE)</f>
        <v>4.4355860864064419E-5</v>
      </c>
      <c r="AB47" s="13">
        <f>HLOOKUP(REG_TRA_DEMANDS!AB$3,'BY-Demands'!$J$5:$AK$14,MATCH($E47,'BY-Demands'!$I$5:$I$14,0),FALSE)*HLOOKUP(REG_TRA_DEMANDS!$F47,DEMANDS!$G$2:$CN$25,MATCH($E47,DEMANDS!$E$2:$E$25,0),FALSE)/HLOOKUP(2018,DEMANDS!$G$2:$CN$25,MATCH($E47,DEMANDS!$E$2:$E$25,0),FALSE)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C47" s="13">
        <f>HLOOKUP(REG_TRA_DEMANDS!AC$3,'BY-Demands'!$J$5:$AK$14,MATCH($E47,'BY-Demands'!$I$5:$I$14,0),FALSE)*HLOOKUP(REG_TRA_DEMANDS!$F47,DEMANDS!$G$2:$CN$25,MATCH($E47,DEMANDS!$E$2:$E$25,0),FALSE)/HLOOKUP(2018,DEMANDS!$G$2:$CN$25,MATCH($E47,DEMANDS!$E$2:$E$25,0),FALSE)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D47" s="13">
        <f>HLOOKUP(REG_TRA_DEMANDS!AD$3,'BY-Demands'!$J$5:$AK$14,MATCH($E47,'BY-Demands'!$I$5:$I$14,0),FALSE)*HLOOKUP(REG_TRA_DEMANDS!$F47,DEMANDS!$G$2:$CN$25,MATCH($E47,DEMANDS!$E$2:$E$25,0),FALSE)/HLOOKUP(2018,DEMANDS!$G$2:$CN$25,MATCH($E47,DEMANDS!$E$2:$E$25,0),FALSE)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E47" s="13">
        <f>HLOOKUP(REG_TRA_DEMANDS!AE$3,'BY-Demands'!$J$5:$AK$14,MATCH($E47,'BY-Demands'!$I$5:$I$14,0),FALSE)*HLOOKUP(REG_TRA_DEMANDS!$F47,DEMANDS!$G$2:$CN$25,MATCH($E47,DEMANDS!$E$2:$E$25,0),FALSE)/HLOOKUP(2018,DEMANDS!$G$2:$CN$25,MATCH($E47,DEMANDS!$E$2:$E$25,0),FALSE)</f>
        <v>0</v>
      </c>
      <c r="AF47" s="13">
        <f>HLOOKUP(REG_TRA_DEMANDS!AF$3,'BY-Demands'!$J$5:$AK$14,MATCH($E47,'BY-Demands'!$I$5:$I$14,0),FALSE)*HLOOKUP(REG_TRA_DEMANDS!$F47,DEMANDS!$G$2:$CN$25,MATCH($E47,DEMANDS!$E$2:$E$25,0),FALSE)/HLOOKUP(2018,DEMANDS!$G$2:$CN$25,MATCH($E47,DEMANDS!$E$2:$E$25,0),FALSE)</f>
        <v>0</v>
      </c>
    </row>
    <row r="48" spans="4:32" x14ac:dyDescent="0.25">
      <c r="D48" t="s">
        <v>59</v>
      </c>
      <c r="E48" t="str">
        <f>DEMANDS!$E$24</f>
        <v>TAVIDOM</v>
      </c>
      <c r="F48">
        <v>2021</v>
      </c>
      <c r="G48" s="13">
        <f>HLOOKUP(REG_TRA_DEMANDS!G$3,'BY-Demands'!$J$5:$AK$14,MATCH($E48,'BY-Demands'!$I$5:$I$14,0),FALSE)*HLOOKUP(REG_TRA_DEMANDS!$F48,DEMANDS!$G$2:$CN$25,MATCH($E48,DEMANDS!$E$2:$E$25,0),FALSE)/HLOOKUP(2018,DEMANDS!$G$2:$CN$25,MATCH($E48,DEMANDS!$E$2:$E$25,0),FALSE)</f>
        <v>0</v>
      </c>
      <c r="H48" s="13">
        <f>HLOOKUP(REG_TRA_DEMANDS!H$3,'BY-Demands'!$J$5:$AK$14,MATCH($E48,'BY-Demands'!$I$5:$I$14,0),FALSE)*HLOOKUP(REG_TRA_DEMANDS!$F48,DEMANDS!$G$2:$CN$25,MATCH($E48,DEMANDS!$E$2:$E$25,0),FALSE)/HLOOKUP(2018,DEMANDS!$G$2:$CN$25,MATCH($E48,DEMANDS!$E$2:$E$25,0),FALSE)</f>
        <v>6.9928010319333211E-2</v>
      </c>
      <c r="I48" s="13">
        <f>HLOOKUP(REG_TRA_DEMANDS!I$3,'BY-Demands'!$J$5:$AK$14,MATCH($E48,'BY-Demands'!$I$5:$I$14,0),FALSE)*HLOOKUP(REG_TRA_DEMANDS!$F48,DEMANDS!$G$2:$CN$25,MATCH($E48,DEMANDS!$E$2:$E$25,0),FALSE)/HLOOKUP(2018,DEMANDS!$G$2:$CN$25,MATCH($E48,DEMANDS!$E$2:$E$25,0),FALSE)</f>
        <v>0</v>
      </c>
      <c r="J48" s="13">
        <f>HLOOKUP(REG_TRA_DEMANDS!J$3,'BY-Demands'!$J$5:$AK$14,MATCH($E48,'BY-Demands'!$I$5:$I$14,0),FALSE)*HLOOKUP(REG_TRA_DEMANDS!$F48,DEMANDS!$G$2:$CN$25,MATCH($E48,DEMANDS!$E$2:$E$25,0),FALSE)/HLOOKUP(2018,DEMANDS!$G$2:$CN$25,MATCH($E48,DEMANDS!$E$2:$E$25,0),FALSE)</f>
        <v>0</v>
      </c>
      <c r="K48" s="13">
        <f>HLOOKUP(REG_TRA_DEMANDS!K$3,'BY-Demands'!$J$5:$AK$14,MATCH($E48,'BY-Demands'!$I$5:$I$14,0),FALSE)*HLOOKUP(REG_TRA_DEMANDS!$F48,DEMANDS!$G$2:$CN$25,MATCH($E48,DEMANDS!$E$2:$E$25,0),FALSE)/HLOOKUP(2018,DEMANDS!$G$2:$CN$25,MATCH($E48,DEMANDS!$E$2:$E$25,0),FALSE)</f>
        <v>0</v>
      </c>
      <c r="L48" s="13">
        <f>HLOOKUP(REG_TRA_DEMANDS!L$3,'BY-Demands'!$J$5:$AK$14,MATCH($E48,'BY-Demands'!$I$5:$I$14,0),FALSE)*HLOOKUP(REG_TRA_DEMANDS!$F48,DEMANDS!$G$2:$CN$25,MATCH($E48,DEMANDS!$E$2:$E$25,0),FALSE)/HLOOKUP(2018,DEMANDS!$G$2:$CN$25,MATCH($E48,DEMANDS!$E$2:$E$25,0),FALSE)</f>
        <v>0</v>
      </c>
      <c r="M48" s="13">
        <f>HLOOKUP(REG_TRA_DEMANDS!M$3,'BY-Demands'!$J$5:$AK$14,MATCH($E48,'BY-Demands'!$I$5:$I$14,0),FALSE)*HLOOKUP(REG_TRA_DEMANDS!$F48,DEMANDS!$G$2:$CN$25,MATCH($E48,DEMANDS!$E$2:$E$25,0),FALSE)/HLOOKUP(2018,DEMANDS!$G$2:$CN$25,MATCH($E48,DEMANDS!$E$2:$E$25,0),FALSE)</f>
        <v>0</v>
      </c>
      <c r="N48" s="13">
        <f>HLOOKUP(REG_TRA_DEMANDS!N$3,'BY-Demands'!$J$5:$AK$14,MATCH($E48,'BY-Demands'!$I$5:$I$14,0),FALSE)*HLOOKUP(REG_TRA_DEMANDS!$F48,DEMANDS!$G$2:$CN$25,MATCH($E48,DEMANDS!$E$2:$E$25,0),FALSE)/HLOOKUP(2018,DEMANDS!$G$2:$CN$25,MATCH($E48,DEMANDS!$E$2:$E$25,0),FALSE)</f>
        <v>0</v>
      </c>
      <c r="O48" s="13">
        <f>HLOOKUP(REG_TRA_DEMANDS!O$3,'BY-Demands'!$J$5:$AK$14,MATCH($E48,'BY-Demands'!$I$5:$I$14,0),FALSE)*HLOOKUP(REG_TRA_DEMANDS!$F48,DEMANDS!$G$2:$CN$25,MATCH($E48,DEMANDS!$E$2:$E$25,0),FALSE)/HLOOKUP(2018,DEMANDS!$G$2:$CN$25,MATCH($E48,DEMANDS!$E$2:$E$25,0),FALSE)</f>
        <v>0</v>
      </c>
      <c r="P48" s="13">
        <f>HLOOKUP(REG_TRA_DEMANDS!P$3,'BY-Demands'!$J$5:$AK$14,MATCH($E48,'BY-Demands'!$I$5:$I$14,0),FALSE)*HLOOKUP(REG_TRA_DEMANDS!$F48,DEMANDS!$G$2:$CN$25,MATCH($E48,DEMANDS!$E$2:$E$25,0),FALSE)/HLOOKUP(2018,DEMANDS!$G$2:$CN$25,MATCH($E48,DEMANDS!$E$2:$E$25,0),FALSE)</f>
        <v>0</v>
      </c>
      <c r="Q48" s="13">
        <f>HLOOKUP(REG_TRA_DEMANDS!Q$3,'BY-Demands'!$J$5:$AK$14,MATCH($E48,'BY-Demands'!$I$5:$I$14,0),FALSE)*HLOOKUP(REG_TRA_DEMANDS!$F48,DEMANDS!$G$2:$CN$25,MATCH($E48,DEMANDS!$E$2:$E$25,0),FALSE)/HLOOKUP(2018,DEMANDS!$G$2:$CN$25,MATCH($E48,DEMANDS!$E$2:$E$25,0),FALSE)</f>
        <v>0</v>
      </c>
      <c r="R48" s="13">
        <f>HLOOKUP(REG_TRA_DEMANDS!R$3,'BY-Demands'!$J$5:$AK$14,MATCH($E48,'BY-Demands'!$I$5:$I$14,0),FALSE)*HLOOKUP(REG_TRA_DEMANDS!$F48,DEMANDS!$G$2:$CN$25,MATCH($E48,DEMANDS!$E$2:$E$25,0),FALSE)/HLOOKUP(2018,DEMANDS!$G$2:$CN$25,MATCH($E48,DEMANDS!$E$2:$E$25,0),FALSE)</f>
        <v>0</v>
      </c>
      <c r="S48" s="13">
        <f>HLOOKUP(REG_TRA_DEMANDS!S$3,'BY-Demands'!$J$5:$AK$14,MATCH($E48,'BY-Demands'!$I$5:$I$14,0),FALSE)*HLOOKUP(REG_TRA_DEMANDS!$F48,DEMANDS!$G$2:$CN$25,MATCH($E48,DEMANDS!$E$2:$E$25,0),FALSE)/HLOOKUP(2018,DEMANDS!$G$2:$CN$25,MATCH($E48,DEMANDS!$E$2:$E$25,0),FALSE)</f>
        <v>2.4419572931335776E-2</v>
      </c>
      <c r="T48" s="13">
        <f>HLOOKUP(REG_TRA_DEMANDS!T$3,'BY-Demands'!$J$5:$AK$14,MATCH($E48,'BY-Demands'!$I$5:$I$14,0),FALSE)*HLOOKUP(REG_TRA_DEMANDS!$F48,DEMANDS!$G$2:$CN$25,MATCH($E48,DEMANDS!$E$2:$E$25,0),FALSE)/HLOOKUP(2018,DEMANDS!$G$2:$CN$25,MATCH($E48,DEMANDS!$E$2:$E$25,0),FALSE)</f>
        <v>2.4196779772804261E-4</v>
      </c>
      <c r="U48" s="13">
        <f>HLOOKUP(REG_TRA_DEMANDS!U$3,'BY-Demands'!$J$5:$AK$14,MATCH($E48,'BY-Demands'!$I$5:$I$14,0),FALSE)*HLOOKUP(REG_TRA_DEMANDS!$F48,DEMANDS!$G$2:$CN$25,MATCH($E48,DEMANDS!$E$2:$E$25,0),FALSE)/HLOOKUP(2018,DEMANDS!$G$2:$CN$25,MATCH($E48,DEMANDS!$E$2:$E$25,0),FALSE)</f>
        <v>2.4289086006752381E-2</v>
      </c>
      <c r="V48" s="13">
        <f>HLOOKUP(REG_TRA_DEMANDS!V$3,'BY-Demands'!$J$5:$AK$14,MATCH($E48,'BY-Demands'!$I$5:$I$14,0),FALSE)*HLOOKUP(REG_TRA_DEMANDS!$F48,DEMANDS!$G$2:$CN$25,MATCH($E48,DEMANDS!$E$2:$E$25,0),FALSE)/HLOOKUP(2018,DEMANDS!$G$2:$CN$25,MATCH($E48,DEMANDS!$E$2:$E$25,0),FALSE)</f>
        <v>0</v>
      </c>
      <c r="W48" s="13">
        <f>HLOOKUP(REG_TRA_DEMANDS!W$3,'BY-Demands'!$J$5:$AK$14,MATCH($E48,'BY-Demands'!$I$5:$I$14,0),FALSE)*HLOOKUP(REG_TRA_DEMANDS!$F48,DEMANDS!$G$2:$CN$25,MATCH($E48,DEMANDS!$E$2:$E$25,0),FALSE)/HLOOKUP(2018,DEMANDS!$G$2:$CN$25,MATCH($E48,DEMANDS!$E$2:$E$25,0),FALSE)</f>
        <v>0</v>
      </c>
      <c r="X48" s="13">
        <f>HLOOKUP(REG_TRA_DEMANDS!X$3,'BY-Demands'!$J$5:$AK$14,MATCH($E48,'BY-Demands'!$I$5:$I$14,0),FALSE)*HLOOKUP(REG_TRA_DEMANDS!$F48,DEMANDS!$G$2:$CN$25,MATCH($E48,DEMANDS!$E$2:$E$25,0),FALSE)/HLOOKUP(2018,DEMANDS!$G$2:$CN$25,MATCH($E48,DEMANDS!$E$2:$E$25,0),FALSE)</f>
        <v>0</v>
      </c>
      <c r="Y48" s="13">
        <f>HLOOKUP(REG_TRA_DEMANDS!Y$3,'BY-Demands'!$J$5:$AK$14,MATCH($E48,'BY-Demands'!$I$5:$I$14,0),FALSE)*HLOOKUP(REG_TRA_DEMANDS!$F48,DEMANDS!$G$2:$CN$25,MATCH($E48,DEMANDS!$E$2:$E$25,0),FALSE)/HLOOKUP(2018,DEMANDS!$G$2:$CN$25,MATCH($E48,DEMANDS!$E$2:$E$25,0),FALSE)</f>
        <v>0</v>
      </c>
      <c r="Z48" s="13">
        <f>HLOOKUP(REG_TRA_DEMANDS!Z$3,'BY-Demands'!$J$5:$AK$14,MATCH($E48,'BY-Demands'!$I$5:$I$14,0),FALSE)*HLOOKUP(REG_TRA_DEMANDS!$F48,DEMANDS!$G$2:$CN$25,MATCH($E48,DEMANDS!$E$2:$E$25,0),FALSE)/HLOOKUP(2018,DEMANDS!$G$2:$CN$25,MATCH($E48,DEMANDS!$E$2:$E$25,0),FALSE)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A48" s="13">
        <f>HLOOKUP(REG_TRA_DEMANDS!AA$3,'BY-Demands'!$J$5:$AK$14,MATCH($E48,'BY-Demands'!$I$5:$I$14,0),FALSE)*HLOOKUP(REG_TRA_DEMANDS!$F48,DEMANDS!$G$2:$CN$25,MATCH($E48,DEMANDS!$E$2:$E$25,0),FALSE)/HLOOKUP(2018,DEMANDS!$G$2:$CN$25,MATCH($E48,DEMANDS!$E$2:$E$25,0),FALSE)</f>
        <v>4.839355954560858E-5</v>
      </c>
      <c r="AB48" s="13">
        <f>HLOOKUP(REG_TRA_DEMANDS!AB$3,'BY-Demands'!$J$5:$AK$14,MATCH($E48,'BY-Demands'!$I$5:$I$14,0),FALSE)*HLOOKUP(REG_TRA_DEMANDS!$F48,DEMANDS!$G$2:$CN$25,MATCH($E48,DEMANDS!$E$2:$E$25,0),FALSE)/HLOOKUP(2018,DEMANDS!$G$2:$CN$25,MATCH($E48,DEMANDS!$E$2:$E$25,0),FALSE)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C48" s="13">
        <f>HLOOKUP(REG_TRA_DEMANDS!AC$3,'BY-Demands'!$J$5:$AK$14,MATCH($E48,'BY-Demands'!$I$5:$I$14,0),FALSE)*HLOOKUP(REG_TRA_DEMANDS!$F48,DEMANDS!$G$2:$CN$25,MATCH($E48,DEMANDS!$E$2:$E$25,0),FALSE)/HLOOKUP(2018,DEMANDS!$G$2:$CN$25,MATCH($E48,DEMANDS!$E$2:$E$25,0),FALSE)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D48" s="13">
        <f>HLOOKUP(REG_TRA_DEMANDS!AD$3,'BY-Demands'!$J$5:$AK$14,MATCH($E48,'BY-Demands'!$I$5:$I$14,0),FALSE)*HLOOKUP(REG_TRA_DEMANDS!$F48,DEMANDS!$G$2:$CN$25,MATCH($E48,DEMANDS!$E$2:$E$25,0),FALSE)/HLOOKUP(2018,DEMANDS!$G$2:$CN$25,MATCH($E48,DEMANDS!$E$2:$E$25,0),FALSE)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E48" s="13">
        <f>HLOOKUP(REG_TRA_DEMANDS!AE$3,'BY-Demands'!$J$5:$AK$14,MATCH($E48,'BY-Demands'!$I$5:$I$14,0),FALSE)*HLOOKUP(REG_TRA_DEMANDS!$F48,DEMANDS!$G$2:$CN$25,MATCH($E48,DEMANDS!$E$2:$E$25,0),FALSE)/HLOOKUP(2018,DEMANDS!$G$2:$CN$25,MATCH($E48,DEMANDS!$E$2:$E$25,0),FALSE)</f>
        <v>0</v>
      </c>
      <c r="AF48" s="13">
        <f>HLOOKUP(REG_TRA_DEMANDS!AF$3,'BY-Demands'!$J$5:$AK$14,MATCH($E48,'BY-Demands'!$I$5:$I$14,0),FALSE)*HLOOKUP(REG_TRA_DEMANDS!$F48,DEMANDS!$G$2:$CN$25,MATCH($E48,DEMANDS!$E$2:$E$25,0),FALSE)/HLOOKUP(2018,DEMANDS!$G$2:$CN$25,MATCH($E48,DEMANDS!$E$2:$E$25,0),FALSE)</f>
        <v>0</v>
      </c>
    </row>
    <row r="49" spans="4:32" x14ac:dyDescent="0.25">
      <c r="D49" t="s">
        <v>59</v>
      </c>
      <c r="E49" t="str">
        <f>DEMANDS!$E$24</f>
        <v>TAVIDOM</v>
      </c>
      <c r="F49">
        <v>2022</v>
      </c>
      <c r="G49" s="13">
        <f>HLOOKUP(REG_TRA_DEMANDS!G$3,'BY-Demands'!$J$5:$AK$14,MATCH($E49,'BY-Demands'!$I$5:$I$14,0),FALSE)*HLOOKUP(REG_TRA_DEMANDS!$F49,DEMANDS!$G$2:$CN$25,MATCH($E49,DEMANDS!$E$2:$E$25,0),FALSE)/HLOOKUP(2018,DEMANDS!$G$2:$CN$25,MATCH($E49,DEMANDS!$E$2:$E$25,0),FALSE)</f>
        <v>0</v>
      </c>
      <c r="H49" s="13">
        <f>HLOOKUP(REG_TRA_DEMANDS!H$3,'BY-Demands'!$J$5:$AK$14,MATCH($E49,'BY-Demands'!$I$5:$I$14,0),FALSE)*HLOOKUP(REG_TRA_DEMANDS!$F49,DEMANDS!$G$2:$CN$25,MATCH($E49,DEMANDS!$E$2:$E$25,0),FALSE)/HLOOKUP(2018,DEMANDS!$G$2:$CN$25,MATCH($E49,DEMANDS!$E$2:$E$25,0),FALSE)</f>
        <v>0.13395677260860595</v>
      </c>
      <c r="I49" s="13">
        <f>HLOOKUP(REG_TRA_DEMANDS!I$3,'BY-Demands'!$J$5:$AK$14,MATCH($E49,'BY-Demands'!$I$5:$I$14,0),FALSE)*HLOOKUP(REG_TRA_DEMANDS!$F49,DEMANDS!$G$2:$CN$25,MATCH($E49,DEMANDS!$E$2:$E$25,0),FALSE)/HLOOKUP(2018,DEMANDS!$G$2:$CN$25,MATCH($E49,DEMANDS!$E$2:$E$25,0),FALSE)</f>
        <v>0</v>
      </c>
      <c r="J49" s="13">
        <f>HLOOKUP(REG_TRA_DEMANDS!J$3,'BY-Demands'!$J$5:$AK$14,MATCH($E49,'BY-Demands'!$I$5:$I$14,0),FALSE)*HLOOKUP(REG_TRA_DEMANDS!$F49,DEMANDS!$G$2:$CN$25,MATCH($E49,DEMANDS!$E$2:$E$25,0),FALSE)/HLOOKUP(2018,DEMANDS!$G$2:$CN$25,MATCH($E49,DEMANDS!$E$2:$E$25,0),FALSE)</f>
        <v>0</v>
      </c>
      <c r="K49" s="13">
        <f>HLOOKUP(REG_TRA_DEMANDS!K$3,'BY-Demands'!$J$5:$AK$14,MATCH($E49,'BY-Demands'!$I$5:$I$14,0),FALSE)*HLOOKUP(REG_TRA_DEMANDS!$F49,DEMANDS!$G$2:$CN$25,MATCH($E49,DEMANDS!$E$2:$E$25,0),FALSE)/HLOOKUP(2018,DEMANDS!$G$2:$CN$25,MATCH($E49,DEMANDS!$E$2:$E$25,0),FALSE)</f>
        <v>0</v>
      </c>
      <c r="L49" s="13">
        <f>HLOOKUP(REG_TRA_DEMANDS!L$3,'BY-Demands'!$J$5:$AK$14,MATCH($E49,'BY-Demands'!$I$5:$I$14,0),FALSE)*HLOOKUP(REG_TRA_DEMANDS!$F49,DEMANDS!$G$2:$CN$25,MATCH($E49,DEMANDS!$E$2:$E$25,0),FALSE)/HLOOKUP(2018,DEMANDS!$G$2:$CN$25,MATCH($E49,DEMANDS!$E$2:$E$25,0),FALSE)</f>
        <v>0</v>
      </c>
      <c r="M49" s="13">
        <f>HLOOKUP(REG_TRA_DEMANDS!M$3,'BY-Demands'!$J$5:$AK$14,MATCH($E49,'BY-Demands'!$I$5:$I$14,0),FALSE)*HLOOKUP(REG_TRA_DEMANDS!$F49,DEMANDS!$G$2:$CN$25,MATCH($E49,DEMANDS!$E$2:$E$25,0),FALSE)/HLOOKUP(2018,DEMANDS!$G$2:$CN$25,MATCH($E49,DEMANDS!$E$2:$E$25,0),FALSE)</f>
        <v>0</v>
      </c>
      <c r="N49" s="13">
        <f>HLOOKUP(REG_TRA_DEMANDS!N$3,'BY-Demands'!$J$5:$AK$14,MATCH($E49,'BY-Demands'!$I$5:$I$14,0),FALSE)*HLOOKUP(REG_TRA_DEMANDS!$F49,DEMANDS!$G$2:$CN$25,MATCH($E49,DEMANDS!$E$2:$E$25,0),FALSE)/HLOOKUP(2018,DEMANDS!$G$2:$CN$25,MATCH($E49,DEMANDS!$E$2:$E$25,0),FALSE)</f>
        <v>0</v>
      </c>
      <c r="O49" s="13">
        <f>HLOOKUP(REG_TRA_DEMANDS!O$3,'BY-Demands'!$J$5:$AK$14,MATCH($E49,'BY-Demands'!$I$5:$I$14,0),FALSE)*HLOOKUP(REG_TRA_DEMANDS!$F49,DEMANDS!$G$2:$CN$25,MATCH($E49,DEMANDS!$E$2:$E$25,0),FALSE)/HLOOKUP(2018,DEMANDS!$G$2:$CN$25,MATCH($E49,DEMANDS!$E$2:$E$25,0),FALSE)</f>
        <v>0</v>
      </c>
      <c r="P49" s="13">
        <f>HLOOKUP(REG_TRA_DEMANDS!P$3,'BY-Demands'!$J$5:$AK$14,MATCH($E49,'BY-Demands'!$I$5:$I$14,0),FALSE)*HLOOKUP(REG_TRA_DEMANDS!$F49,DEMANDS!$G$2:$CN$25,MATCH($E49,DEMANDS!$E$2:$E$25,0),FALSE)/HLOOKUP(2018,DEMANDS!$G$2:$CN$25,MATCH($E49,DEMANDS!$E$2:$E$25,0),FALSE)</f>
        <v>0</v>
      </c>
      <c r="Q49" s="13">
        <f>HLOOKUP(REG_TRA_DEMANDS!Q$3,'BY-Demands'!$J$5:$AK$14,MATCH($E49,'BY-Demands'!$I$5:$I$14,0),FALSE)*HLOOKUP(REG_TRA_DEMANDS!$F49,DEMANDS!$G$2:$CN$25,MATCH($E49,DEMANDS!$E$2:$E$25,0),FALSE)/HLOOKUP(2018,DEMANDS!$G$2:$CN$25,MATCH($E49,DEMANDS!$E$2:$E$25,0),FALSE)</f>
        <v>0</v>
      </c>
      <c r="R49" s="13">
        <f>HLOOKUP(REG_TRA_DEMANDS!R$3,'BY-Demands'!$J$5:$AK$14,MATCH($E49,'BY-Demands'!$I$5:$I$14,0),FALSE)*HLOOKUP(REG_TRA_DEMANDS!$F49,DEMANDS!$G$2:$CN$25,MATCH($E49,DEMANDS!$E$2:$E$25,0),FALSE)/HLOOKUP(2018,DEMANDS!$G$2:$CN$25,MATCH($E49,DEMANDS!$E$2:$E$25,0),FALSE)</f>
        <v>0</v>
      </c>
      <c r="S49" s="13">
        <f>HLOOKUP(REG_TRA_DEMANDS!S$3,'BY-Demands'!$J$5:$AK$14,MATCH($E49,'BY-Demands'!$I$5:$I$14,0),FALSE)*HLOOKUP(REG_TRA_DEMANDS!$F49,DEMANDS!$G$2:$CN$25,MATCH($E49,DEMANDS!$E$2:$E$25,0),FALSE)/HLOOKUP(2018,DEMANDS!$G$2:$CN$25,MATCH($E49,DEMANDS!$E$2:$E$25,0),FALSE)</f>
        <v>4.6779068407982807E-2</v>
      </c>
      <c r="T49" s="13">
        <f>HLOOKUP(REG_TRA_DEMANDS!T$3,'BY-Demands'!$J$5:$AK$14,MATCH($E49,'BY-Demands'!$I$5:$I$14,0),FALSE)*HLOOKUP(REG_TRA_DEMANDS!$F49,DEMANDS!$G$2:$CN$25,MATCH($E49,DEMANDS!$E$2:$E$25,0),FALSE)/HLOOKUP(2018,DEMANDS!$G$2:$CN$25,MATCH($E49,DEMANDS!$E$2:$E$25,0),FALSE)</f>
        <v>4.6352277307537207E-4</v>
      </c>
      <c r="U49" s="13">
        <f>HLOOKUP(REG_TRA_DEMANDS!U$3,'BY-Demands'!$J$5:$AK$14,MATCH($E49,'BY-Demands'!$I$5:$I$14,0),FALSE)*HLOOKUP(REG_TRA_DEMANDS!$F49,DEMANDS!$G$2:$CN$25,MATCH($E49,DEMANDS!$E$2:$E$25,0),FALSE)/HLOOKUP(2018,DEMANDS!$G$2:$CN$25,MATCH($E49,DEMANDS!$E$2:$E$25,0),FALSE)</f>
        <v>4.6529102661710439E-2</v>
      </c>
      <c r="V49" s="13">
        <f>HLOOKUP(REG_TRA_DEMANDS!V$3,'BY-Demands'!$J$5:$AK$14,MATCH($E49,'BY-Demands'!$I$5:$I$14,0),FALSE)*HLOOKUP(REG_TRA_DEMANDS!$F49,DEMANDS!$G$2:$CN$25,MATCH($E49,DEMANDS!$E$2:$E$25,0),FALSE)/HLOOKUP(2018,DEMANDS!$G$2:$CN$25,MATCH($E49,DEMANDS!$E$2:$E$25,0),FALSE)</f>
        <v>0</v>
      </c>
      <c r="W49" s="13">
        <f>HLOOKUP(REG_TRA_DEMANDS!W$3,'BY-Demands'!$J$5:$AK$14,MATCH($E49,'BY-Demands'!$I$5:$I$14,0),FALSE)*HLOOKUP(REG_TRA_DEMANDS!$F49,DEMANDS!$G$2:$CN$25,MATCH($E49,DEMANDS!$E$2:$E$25,0),FALSE)/HLOOKUP(2018,DEMANDS!$G$2:$CN$25,MATCH($E49,DEMANDS!$E$2:$E$25,0),FALSE)</f>
        <v>0</v>
      </c>
      <c r="X49" s="13">
        <f>HLOOKUP(REG_TRA_DEMANDS!X$3,'BY-Demands'!$J$5:$AK$14,MATCH($E49,'BY-Demands'!$I$5:$I$14,0),FALSE)*HLOOKUP(REG_TRA_DEMANDS!$F49,DEMANDS!$G$2:$CN$25,MATCH($E49,DEMANDS!$E$2:$E$25,0),FALSE)/HLOOKUP(2018,DEMANDS!$G$2:$CN$25,MATCH($E49,DEMANDS!$E$2:$E$25,0),FALSE)</f>
        <v>0</v>
      </c>
      <c r="Y49" s="13">
        <f>HLOOKUP(REG_TRA_DEMANDS!Y$3,'BY-Demands'!$J$5:$AK$14,MATCH($E49,'BY-Demands'!$I$5:$I$14,0),FALSE)*HLOOKUP(REG_TRA_DEMANDS!$F49,DEMANDS!$G$2:$CN$25,MATCH($E49,DEMANDS!$E$2:$E$25,0),FALSE)/HLOOKUP(2018,DEMANDS!$G$2:$CN$25,MATCH($E49,DEMANDS!$E$2:$E$25,0),FALSE)</f>
        <v>0</v>
      </c>
      <c r="Z49" s="13">
        <f>HLOOKUP(REG_TRA_DEMANDS!Z$3,'BY-Demands'!$J$5:$AK$14,MATCH($E49,'BY-Demands'!$I$5:$I$14,0),FALSE)*HLOOKUP(REG_TRA_DEMANDS!$F49,DEMANDS!$G$2:$CN$25,MATCH($E49,DEMANDS!$E$2:$E$25,0),FALSE)/HLOOKUP(2018,DEMANDS!$G$2:$CN$25,MATCH($E49,DEMANDS!$E$2:$E$25,0),FALSE)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A49" s="13">
        <f>HLOOKUP(REG_TRA_DEMANDS!AA$3,'BY-Demands'!$J$5:$AK$14,MATCH($E49,'BY-Demands'!$I$5:$I$14,0),FALSE)*HLOOKUP(REG_TRA_DEMANDS!$F49,DEMANDS!$G$2:$CN$25,MATCH($E49,DEMANDS!$E$2:$E$25,0),FALSE)/HLOOKUP(2018,DEMANDS!$G$2:$CN$25,MATCH($E49,DEMANDS!$E$2:$E$25,0),FALSE)</f>
        <v>9.2704554615074527E-5</v>
      </c>
      <c r="AB49" s="13">
        <f>HLOOKUP(REG_TRA_DEMANDS!AB$3,'BY-Demands'!$J$5:$AK$14,MATCH($E49,'BY-Demands'!$I$5:$I$14,0),FALSE)*HLOOKUP(REG_TRA_DEMANDS!$F49,DEMANDS!$G$2:$CN$25,MATCH($E49,DEMANDS!$E$2:$E$25,0),FALSE)/HLOOKUP(2018,DEMANDS!$G$2:$CN$25,MATCH($E49,DEMANDS!$E$2:$E$25,0),FALSE)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C49" s="13">
        <f>HLOOKUP(REG_TRA_DEMANDS!AC$3,'BY-Demands'!$J$5:$AK$14,MATCH($E49,'BY-Demands'!$I$5:$I$14,0),FALSE)*HLOOKUP(REG_TRA_DEMANDS!$F49,DEMANDS!$G$2:$CN$25,MATCH($E49,DEMANDS!$E$2:$E$25,0),FALSE)/HLOOKUP(2018,DEMANDS!$G$2:$CN$25,MATCH($E49,DEMANDS!$E$2:$E$25,0),FALSE)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D49" s="13">
        <f>HLOOKUP(REG_TRA_DEMANDS!AD$3,'BY-Demands'!$J$5:$AK$14,MATCH($E49,'BY-Demands'!$I$5:$I$14,0),FALSE)*HLOOKUP(REG_TRA_DEMANDS!$F49,DEMANDS!$G$2:$CN$25,MATCH($E49,DEMANDS!$E$2:$E$25,0),FALSE)/HLOOKUP(2018,DEMANDS!$G$2:$CN$25,MATCH($E49,DEMANDS!$E$2:$E$25,0),FALSE)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E49" s="13">
        <f>HLOOKUP(REG_TRA_DEMANDS!AE$3,'BY-Demands'!$J$5:$AK$14,MATCH($E49,'BY-Demands'!$I$5:$I$14,0),FALSE)*HLOOKUP(REG_TRA_DEMANDS!$F49,DEMANDS!$G$2:$CN$25,MATCH($E49,DEMANDS!$E$2:$E$25,0),FALSE)/HLOOKUP(2018,DEMANDS!$G$2:$CN$25,MATCH($E49,DEMANDS!$E$2:$E$25,0),FALSE)</f>
        <v>0</v>
      </c>
      <c r="AF49" s="13">
        <f>HLOOKUP(REG_TRA_DEMANDS!AF$3,'BY-Demands'!$J$5:$AK$14,MATCH($E49,'BY-Demands'!$I$5:$I$14,0),FALSE)*HLOOKUP(REG_TRA_DEMANDS!$F49,DEMANDS!$G$2:$CN$25,MATCH($E49,DEMANDS!$E$2:$E$25,0),FALSE)/HLOOKUP(2018,DEMANDS!$G$2:$CN$25,MATCH($E49,DEMANDS!$E$2:$E$25,0),FALSE)</f>
        <v>0</v>
      </c>
    </row>
    <row r="50" spans="4:32" x14ac:dyDescent="0.25">
      <c r="D50" t="s">
        <v>59</v>
      </c>
      <c r="E50" t="str">
        <f>DEMANDS!$E$24</f>
        <v>TAVIDOM</v>
      </c>
      <c r="F50">
        <v>2030</v>
      </c>
      <c r="G50" s="13">
        <f>HLOOKUP(REG_TRA_DEMANDS!G$3,'BY-Demands'!$J$5:$AK$14,MATCH($E50,'BY-Demands'!$I$5:$I$14,0),FALSE)*HLOOKUP(REG_TRA_DEMANDS!$F50,DEMANDS!$G$2:$CN$25,MATCH($E50,DEMANDS!$E$2:$E$25,0),FALSE)/HLOOKUP(2018,DEMANDS!$G$2:$CN$25,MATCH($E50,DEMANDS!$E$2:$E$25,0),FALSE)</f>
        <v>0</v>
      </c>
      <c r="H50" s="13">
        <f>HLOOKUP(REG_TRA_DEMANDS!H$3,'BY-Demands'!$J$5:$AK$14,MATCH($E50,'BY-Demands'!$I$5:$I$14,0),FALSE)*HLOOKUP(REG_TRA_DEMANDS!$F50,DEMANDS!$G$2:$CN$25,MATCH($E50,DEMANDS!$E$2:$E$25,0),FALSE)/HLOOKUP(2018,DEMANDS!$G$2:$CN$25,MATCH($E50,DEMANDS!$E$2:$E$25,0),FALSE)</f>
        <v>0.1346349433860923</v>
      </c>
      <c r="I50" s="13">
        <f>HLOOKUP(REG_TRA_DEMANDS!I$3,'BY-Demands'!$J$5:$AK$14,MATCH($E50,'BY-Demands'!$I$5:$I$14,0),FALSE)*HLOOKUP(REG_TRA_DEMANDS!$F50,DEMANDS!$G$2:$CN$25,MATCH($E50,DEMANDS!$E$2:$E$25,0),FALSE)/HLOOKUP(2018,DEMANDS!$G$2:$CN$25,MATCH($E50,DEMANDS!$E$2:$E$25,0),FALSE)</f>
        <v>0</v>
      </c>
      <c r="J50" s="13">
        <f>HLOOKUP(REG_TRA_DEMANDS!J$3,'BY-Demands'!$J$5:$AK$14,MATCH($E50,'BY-Demands'!$I$5:$I$14,0),FALSE)*HLOOKUP(REG_TRA_DEMANDS!$F50,DEMANDS!$G$2:$CN$25,MATCH($E50,DEMANDS!$E$2:$E$25,0),FALSE)/HLOOKUP(2018,DEMANDS!$G$2:$CN$25,MATCH($E50,DEMANDS!$E$2:$E$25,0),FALSE)</f>
        <v>0</v>
      </c>
      <c r="K50" s="13">
        <f>HLOOKUP(REG_TRA_DEMANDS!K$3,'BY-Demands'!$J$5:$AK$14,MATCH($E50,'BY-Demands'!$I$5:$I$14,0),FALSE)*HLOOKUP(REG_TRA_DEMANDS!$F50,DEMANDS!$G$2:$CN$25,MATCH($E50,DEMANDS!$E$2:$E$25,0),FALSE)/HLOOKUP(2018,DEMANDS!$G$2:$CN$25,MATCH($E50,DEMANDS!$E$2:$E$25,0),FALSE)</f>
        <v>0</v>
      </c>
      <c r="L50" s="13">
        <f>HLOOKUP(REG_TRA_DEMANDS!L$3,'BY-Demands'!$J$5:$AK$14,MATCH($E50,'BY-Demands'!$I$5:$I$14,0),FALSE)*HLOOKUP(REG_TRA_DEMANDS!$F50,DEMANDS!$G$2:$CN$25,MATCH($E50,DEMANDS!$E$2:$E$25,0),FALSE)/HLOOKUP(2018,DEMANDS!$G$2:$CN$25,MATCH($E50,DEMANDS!$E$2:$E$25,0),FALSE)</f>
        <v>0</v>
      </c>
      <c r="M50" s="13">
        <f>HLOOKUP(REG_TRA_DEMANDS!M$3,'BY-Demands'!$J$5:$AK$14,MATCH($E50,'BY-Demands'!$I$5:$I$14,0),FALSE)*HLOOKUP(REG_TRA_DEMANDS!$F50,DEMANDS!$G$2:$CN$25,MATCH($E50,DEMANDS!$E$2:$E$25,0),FALSE)/HLOOKUP(2018,DEMANDS!$G$2:$CN$25,MATCH($E50,DEMANDS!$E$2:$E$25,0),FALSE)</f>
        <v>0</v>
      </c>
      <c r="N50" s="13">
        <f>HLOOKUP(REG_TRA_DEMANDS!N$3,'BY-Demands'!$J$5:$AK$14,MATCH($E50,'BY-Demands'!$I$5:$I$14,0),FALSE)*HLOOKUP(REG_TRA_DEMANDS!$F50,DEMANDS!$G$2:$CN$25,MATCH($E50,DEMANDS!$E$2:$E$25,0),FALSE)/HLOOKUP(2018,DEMANDS!$G$2:$CN$25,MATCH($E50,DEMANDS!$E$2:$E$25,0),FALSE)</f>
        <v>0</v>
      </c>
      <c r="O50" s="13">
        <f>HLOOKUP(REG_TRA_DEMANDS!O$3,'BY-Demands'!$J$5:$AK$14,MATCH($E50,'BY-Demands'!$I$5:$I$14,0),FALSE)*HLOOKUP(REG_TRA_DEMANDS!$F50,DEMANDS!$G$2:$CN$25,MATCH($E50,DEMANDS!$E$2:$E$25,0),FALSE)/HLOOKUP(2018,DEMANDS!$G$2:$CN$25,MATCH($E50,DEMANDS!$E$2:$E$25,0),FALSE)</f>
        <v>0</v>
      </c>
      <c r="P50" s="13">
        <f>HLOOKUP(REG_TRA_DEMANDS!P$3,'BY-Demands'!$J$5:$AK$14,MATCH($E50,'BY-Demands'!$I$5:$I$14,0),FALSE)*HLOOKUP(REG_TRA_DEMANDS!$F50,DEMANDS!$G$2:$CN$25,MATCH($E50,DEMANDS!$E$2:$E$25,0),FALSE)/HLOOKUP(2018,DEMANDS!$G$2:$CN$25,MATCH($E50,DEMANDS!$E$2:$E$25,0),FALSE)</f>
        <v>0</v>
      </c>
      <c r="Q50" s="13">
        <f>HLOOKUP(REG_TRA_DEMANDS!Q$3,'BY-Demands'!$J$5:$AK$14,MATCH($E50,'BY-Demands'!$I$5:$I$14,0),FALSE)*HLOOKUP(REG_TRA_DEMANDS!$F50,DEMANDS!$G$2:$CN$25,MATCH($E50,DEMANDS!$E$2:$E$25,0),FALSE)/HLOOKUP(2018,DEMANDS!$G$2:$CN$25,MATCH($E50,DEMANDS!$E$2:$E$25,0),FALSE)</f>
        <v>0</v>
      </c>
      <c r="R50" s="13">
        <f>HLOOKUP(REG_TRA_DEMANDS!R$3,'BY-Demands'!$J$5:$AK$14,MATCH($E50,'BY-Demands'!$I$5:$I$14,0),FALSE)*HLOOKUP(REG_TRA_DEMANDS!$F50,DEMANDS!$G$2:$CN$25,MATCH($E50,DEMANDS!$E$2:$E$25,0),FALSE)/HLOOKUP(2018,DEMANDS!$G$2:$CN$25,MATCH($E50,DEMANDS!$E$2:$E$25,0),FALSE)</f>
        <v>0</v>
      </c>
      <c r="S50" s="13">
        <f>HLOOKUP(REG_TRA_DEMANDS!S$3,'BY-Demands'!$J$5:$AK$14,MATCH($E50,'BY-Demands'!$I$5:$I$14,0),FALSE)*HLOOKUP(REG_TRA_DEMANDS!$F50,DEMANDS!$G$2:$CN$25,MATCH($E50,DEMANDS!$E$2:$E$25,0),FALSE)/HLOOKUP(2018,DEMANDS!$G$2:$CN$25,MATCH($E50,DEMANDS!$E$2:$E$25,0),FALSE)</f>
        <v>4.7015892545908405E-2</v>
      </c>
      <c r="T50" s="13">
        <f>HLOOKUP(REG_TRA_DEMANDS!T$3,'BY-Demands'!$J$5:$AK$14,MATCH($E50,'BY-Demands'!$I$5:$I$14,0),FALSE)*HLOOKUP(REG_TRA_DEMANDS!$F50,DEMANDS!$G$2:$CN$25,MATCH($E50,DEMANDS!$E$2:$E$25,0),FALSE)/HLOOKUP(2018,DEMANDS!$G$2:$CN$25,MATCH($E50,DEMANDS!$E$2:$E$25,0),FALSE)</f>
        <v>4.6586940768949213E-4</v>
      </c>
      <c r="U50" s="13">
        <f>HLOOKUP(REG_TRA_DEMANDS!U$3,'BY-Demands'!$J$5:$AK$14,MATCH($E50,'BY-Demands'!$I$5:$I$14,0),FALSE)*HLOOKUP(REG_TRA_DEMANDS!$F50,DEMANDS!$G$2:$CN$25,MATCH($E50,DEMANDS!$E$2:$E$25,0),FALSE)/HLOOKUP(2018,DEMANDS!$G$2:$CN$25,MATCH($E50,DEMANDS!$E$2:$E$25,0),FALSE)</f>
        <v>4.6764661320771533E-2</v>
      </c>
      <c r="V50" s="13">
        <f>HLOOKUP(REG_TRA_DEMANDS!V$3,'BY-Demands'!$J$5:$AK$14,MATCH($E50,'BY-Demands'!$I$5:$I$14,0),FALSE)*HLOOKUP(REG_TRA_DEMANDS!$F50,DEMANDS!$G$2:$CN$25,MATCH($E50,DEMANDS!$E$2:$E$25,0),FALSE)/HLOOKUP(2018,DEMANDS!$G$2:$CN$25,MATCH($E50,DEMANDS!$E$2:$E$25,0),FALSE)</f>
        <v>0</v>
      </c>
      <c r="W50" s="13">
        <f>HLOOKUP(REG_TRA_DEMANDS!W$3,'BY-Demands'!$J$5:$AK$14,MATCH($E50,'BY-Demands'!$I$5:$I$14,0),FALSE)*HLOOKUP(REG_TRA_DEMANDS!$F50,DEMANDS!$G$2:$CN$25,MATCH($E50,DEMANDS!$E$2:$E$25,0),FALSE)/HLOOKUP(2018,DEMANDS!$G$2:$CN$25,MATCH($E50,DEMANDS!$E$2:$E$25,0),FALSE)</f>
        <v>0</v>
      </c>
      <c r="X50" s="13">
        <f>HLOOKUP(REG_TRA_DEMANDS!X$3,'BY-Demands'!$J$5:$AK$14,MATCH($E50,'BY-Demands'!$I$5:$I$14,0),FALSE)*HLOOKUP(REG_TRA_DEMANDS!$F50,DEMANDS!$G$2:$CN$25,MATCH($E50,DEMANDS!$E$2:$E$25,0),FALSE)/HLOOKUP(2018,DEMANDS!$G$2:$CN$25,MATCH($E50,DEMANDS!$E$2:$E$25,0),FALSE)</f>
        <v>0</v>
      </c>
      <c r="Y50" s="13">
        <f>HLOOKUP(REG_TRA_DEMANDS!Y$3,'BY-Demands'!$J$5:$AK$14,MATCH($E50,'BY-Demands'!$I$5:$I$14,0),FALSE)*HLOOKUP(REG_TRA_DEMANDS!$F50,DEMANDS!$G$2:$CN$25,MATCH($E50,DEMANDS!$E$2:$E$25,0),FALSE)/HLOOKUP(2018,DEMANDS!$G$2:$CN$25,MATCH($E50,DEMANDS!$E$2:$E$25,0),FALSE)</f>
        <v>0</v>
      </c>
      <c r="Z50" s="13">
        <f>HLOOKUP(REG_TRA_DEMANDS!Z$3,'BY-Demands'!$J$5:$AK$14,MATCH($E50,'BY-Demands'!$I$5:$I$14,0),FALSE)*HLOOKUP(REG_TRA_DEMANDS!$F50,DEMANDS!$G$2:$CN$25,MATCH($E50,DEMANDS!$E$2:$E$25,0),FALSE)/HLOOKUP(2018,DEMANDS!$G$2:$CN$25,MATCH($E50,DEMANDS!$E$2:$E$25,0),FALSE)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A50" s="13">
        <f>HLOOKUP(REG_TRA_DEMANDS!AA$3,'BY-Demands'!$J$5:$AK$14,MATCH($E50,'BY-Demands'!$I$5:$I$14,0),FALSE)*HLOOKUP(REG_TRA_DEMANDS!$F50,DEMANDS!$G$2:$CN$25,MATCH($E50,DEMANDS!$E$2:$E$25,0),FALSE)/HLOOKUP(2018,DEMANDS!$G$2:$CN$25,MATCH($E50,DEMANDS!$E$2:$E$25,0),FALSE)</f>
        <v>9.3173881537898516E-5</v>
      </c>
      <c r="AB50" s="13">
        <f>HLOOKUP(REG_TRA_DEMANDS!AB$3,'BY-Demands'!$J$5:$AK$14,MATCH($E50,'BY-Demands'!$I$5:$I$14,0),FALSE)*HLOOKUP(REG_TRA_DEMANDS!$F50,DEMANDS!$G$2:$CN$25,MATCH($E50,DEMANDS!$E$2:$E$25,0),FALSE)/HLOOKUP(2018,DEMANDS!$G$2:$CN$25,MATCH($E50,DEMANDS!$E$2:$E$25,0),FALSE)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C50" s="13">
        <f>HLOOKUP(REG_TRA_DEMANDS!AC$3,'BY-Demands'!$J$5:$AK$14,MATCH($E50,'BY-Demands'!$I$5:$I$14,0),FALSE)*HLOOKUP(REG_TRA_DEMANDS!$F50,DEMANDS!$G$2:$CN$25,MATCH($E50,DEMANDS!$E$2:$E$25,0),FALSE)/HLOOKUP(2018,DEMANDS!$G$2:$CN$25,MATCH($E50,DEMANDS!$E$2:$E$25,0),FALSE)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D50" s="13">
        <f>HLOOKUP(REG_TRA_DEMANDS!AD$3,'BY-Demands'!$J$5:$AK$14,MATCH($E50,'BY-Demands'!$I$5:$I$14,0),FALSE)*HLOOKUP(REG_TRA_DEMANDS!$F50,DEMANDS!$G$2:$CN$25,MATCH($E50,DEMANDS!$E$2:$E$25,0),FALSE)/HLOOKUP(2018,DEMANDS!$G$2:$CN$25,MATCH($E50,DEMANDS!$E$2:$E$25,0),FALSE)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E50" s="13">
        <f>HLOOKUP(REG_TRA_DEMANDS!AE$3,'BY-Demands'!$J$5:$AK$14,MATCH($E50,'BY-Demands'!$I$5:$I$14,0),FALSE)*HLOOKUP(REG_TRA_DEMANDS!$F50,DEMANDS!$G$2:$CN$25,MATCH($E50,DEMANDS!$E$2:$E$25,0),FALSE)/HLOOKUP(2018,DEMANDS!$G$2:$CN$25,MATCH($E50,DEMANDS!$E$2:$E$25,0),FALSE)</f>
        <v>0</v>
      </c>
      <c r="AF50" s="13">
        <f>HLOOKUP(REG_TRA_DEMANDS!AF$3,'BY-Demands'!$J$5:$AK$14,MATCH($E50,'BY-Demands'!$I$5:$I$14,0),FALSE)*HLOOKUP(REG_TRA_DEMANDS!$F50,DEMANDS!$G$2:$CN$25,MATCH($E50,DEMANDS!$E$2:$E$25,0),FALSE)/HLOOKUP(2018,DEMANDS!$G$2:$CN$25,MATCH($E50,DEMANDS!$E$2:$E$25,0),FALSE)</f>
        <v>0</v>
      </c>
    </row>
    <row r="51" spans="4:32" x14ac:dyDescent="0.25">
      <c r="D51" t="s">
        <v>59</v>
      </c>
      <c r="E51" t="str">
        <f>DEMANDS!$E$24</f>
        <v>TAVIDOM</v>
      </c>
      <c r="F51">
        <v>2050</v>
      </c>
      <c r="G51" s="13">
        <f>HLOOKUP(REG_TRA_DEMANDS!G$3,'BY-Demands'!$J$5:$AK$14,MATCH($E51,'BY-Demands'!$I$5:$I$14,0),FALSE)*HLOOKUP(REG_TRA_DEMANDS!$F51,DEMANDS!$G$2:$CN$25,MATCH($E51,DEMANDS!$E$2:$E$25,0),FALSE)/HLOOKUP(2018,DEMANDS!$G$2:$CN$25,MATCH($E51,DEMANDS!$E$2:$E$25,0),FALSE)</f>
        <v>0</v>
      </c>
      <c r="H51" s="13">
        <f>HLOOKUP(REG_TRA_DEMANDS!H$3,'BY-Demands'!$J$5:$AK$14,MATCH($E51,'BY-Demands'!$I$5:$I$14,0),FALSE)*HLOOKUP(REG_TRA_DEMANDS!$F51,DEMANDS!$G$2:$CN$25,MATCH($E51,DEMANDS!$E$2:$E$25,0),FALSE)/HLOOKUP(2018,DEMANDS!$G$2:$CN$25,MATCH($E51,DEMANDS!$E$2:$E$25,0),FALSE)</f>
        <v>0.13599128494106499</v>
      </c>
      <c r="I51" s="13">
        <f>HLOOKUP(REG_TRA_DEMANDS!I$3,'BY-Demands'!$J$5:$AK$14,MATCH($E51,'BY-Demands'!$I$5:$I$14,0),FALSE)*HLOOKUP(REG_TRA_DEMANDS!$F51,DEMANDS!$G$2:$CN$25,MATCH($E51,DEMANDS!$E$2:$E$25,0),FALSE)/HLOOKUP(2018,DEMANDS!$G$2:$CN$25,MATCH($E51,DEMANDS!$E$2:$E$25,0),FALSE)</f>
        <v>0</v>
      </c>
      <c r="J51" s="13">
        <f>HLOOKUP(REG_TRA_DEMANDS!J$3,'BY-Demands'!$J$5:$AK$14,MATCH($E51,'BY-Demands'!$I$5:$I$14,0),FALSE)*HLOOKUP(REG_TRA_DEMANDS!$F51,DEMANDS!$G$2:$CN$25,MATCH($E51,DEMANDS!$E$2:$E$25,0),FALSE)/HLOOKUP(2018,DEMANDS!$G$2:$CN$25,MATCH($E51,DEMANDS!$E$2:$E$25,0),FALSE)</f>
        <v>0</v>
      </c>
      <c r="K51" s="13">
        <f>HLOOKUP(REG_TRA_DEMANDS!K$3,'BY-Demands'!$J$5:$AK$14,MATCH($E51,'BY-Demands'!$I$5:$I$14,0),FALSE)*HLOOKUP(REG_TRA_DEMANDS!$F51,DEMANDS!$G$2:$CN$25,MATCH($E51,DEMANDS!$E$2:$E$25,0),FALSE)/HLOOKUP(2018,DEMANDS!$G$2:$CN$25,MATCH($E51,DEMANDS!$E$2:$E$25,0),FALSE)</f>
        <v>0</v>
      </c>
      <c r="L51" s="13">
        <f>HLOOKUP(REG_TRA_DEMANDS!L$3,'BY-Demands'!$J$5:$AK$14,MATCH($E51,'BY-Demands'!$I$5:$I$14,0),FALSE)*HLOOKUP(REG_TRA_DEMANDS!$F51,DEMANDS!$G$2:$CN$25,MATCH($E51,DEMANDS!$E$2:$E$25,0),FALSE)/HLOOKUP(2018,DEMANDS!$G$2:$CN$25,MATCH($E51,DEMANDS!$E$2:$E$25,0),FALSE)</f>
        <v>0</v>
      </c>
      <c r="M51" s="13">
        <f>HLOOKUP(REG_TRA_DEMANDS!M$3,'BY-Demands'!$J$5:$AK$14,MATCH($E51,'BY-Demands'!$I$5:$I$14,0),FALSE)*HLOOKUP(REG_TRA_DEMANDS!$F51,DEMANDS!$G$2:$CN$25,MATCH($E51,DEMANDS!$E$2:$E$25,0),FALSE)/HLOOKUP(2018,DEMANDS!$G$2:$CN$25,MATCH($E51,DEMANDS!$E$2:$E$25,0),FALSE)</f>
        <v>0</v>
      </c>
      <c r="N51" s="13">
        <f>HLOOKUP(REG_TRA_DEMANDS!N$3,'BY-Demands'!$J$5:$AK$14,MATCH($E51,'BY-Demands'!$I$5:$I$14,0),FALSE)*HLOOKUP(REG_TRA_DEMANDS!$F51,DEMANDS!$G$2:$CN$25,MATCH($E51,DEMANDS!$E$2:$E$25,0),FALSE)/HLOOKUP(2018,DEMANDS!$G$2:$CN$25,MATCH($E51,DEMANDS!$E$2:$E$25,0),FALSE)</f>
        <v>0</v>
      </c>
      <c r="O51" s="13">
        <f>HLOOKUP(REG_TRA_DEMANDS!O$3,'BY-Demands'!$J$5:$AK$14,MATCH($E51,'BY-Demands'!$I$5:$I$14,0),FALSE)*HLOOKUP(REG_TRA_DEMANDS!$F51,DEMANDS!$G$2:$CN$25,MATCH($E51,DEMANDS!$E$2:$E$25,0),FALSE)/HLOOKUP(2018,DEMANDS!$G$2:$CN$25,MATCH($E51,DEMANDS!$E$2:$E$25,0),FALSE)</f>
        <v>0</v>
      </c>
      <c r="P51" s="13">
        <f>HLOOKUP(REG_TRA_DEMANDS!P$3,'BY-Demands'!$J$5:$AK$14,MATCH($E51,'BY-Demands'!$I$5:$I$14,0),FALSE)*HLOOKUP(REG_TRA_DEMANDS!$F51,DEMANDS!$G$2:$CN$25,MATCH($E51,DEMANDS!$E$2:$E$25,0),FALSE)/HLOOKUP(2018,DEMANDS!$G$2:$CN$25,MATCH($E51,DEMANDS!$E$2:$E$25,0),FALSE)</f>
        <v>0</v>
      </c>
      <c r="Q51" s="13">
        <f>HLOOKUP(REG_TRA_DEMANDS!Q$3,'BY-Demands'!$J$5:$AK$14,MATCH($E51,'BY-Demands'!$I$5:$I$14,0),FALSE)*HLOOKUP(REG_TRA_DEMANDS!$F51,DEMANDS!$G$2:$CN$25,MATCH($E51,DEMANDS!$E$2:$E$25,0),FALSE)/HLOOKUP(2018,DEMANDS!$G$2:$CN$25,MATCH($E51,DEMANDS!$E$2:$E$25,0),FALSE)</f>
        <v>0</v>
      </c>
      <c r="R51" s="13">
        <f>HLOOKUP(REG_TRA_DEMANDS!R$3,'BY-Demands'!$J$5:$AK$14,MATCH($E51,'BY-Demands'!$I$5:$I$14,0),FALSE)*HLOOKUP(REG_TRA_DEMANDS!$F51,DEMANDS!$G$2:$CN$25,MATCH($E51,DEMANDS!$E$2:$E$25,0),FALSE)/HLOOKUP(2018,DEMANDS!$G$2:$CN$25,MATCH($E51,DEMANDS!$E$2:$E$25,0),FALSE)</f>
        <v>0</v>
      </c>
      <c r="S51" s="13">
        <f>HLOOKUP(REG_TRA_DEMANDS!S$3,'BY-Demands'!$J$5:$AK$14,MATCH($E51,'BY-Demands'!$I$5:$I$14,0),FALSE)*HLOOKUP(REG_TRA_DEMANDS!$F51,DEMANDS!$G$2:$CN$25,MATCH($E51,DEMANDS!$E$2:$E$25,0),FALSE)/HLOOKUP(2018,DEMANDS!$G$2:$CN$25,MATCH($E51,DEMANDS!$E$2:$E$25,0),FALSE)</f>
        <v>4.7489540821759602E-2</v>
      </c>
      <c r="T51" s="13">
        <f>HLOOKUP(REG_TRA_DEMANDS!T$3,'BY-Demands'!$J$5:$AK$14,MATCH($E51,'BY-Demands'!$I$5:$I$14,0),FALSE)*HLOOKUP(REG_TRA_DEMANDS!$F51,DEMANDS!$G$2:$CN$25,MATCH($E51,DEMANDS!$E$2:$E$25,0),FALSE)/HLOOKUP(2018,DEMANDS!$G$2:$CN$25,MATCH($E51,DEMANDS!$E$2:$E$25,0),FALSE)</f>
        <v>4.7056267691773199E-4</v>
      </c>
      <c r="U51" s="13">
        <f>HLOOKUP(REG_TRA_DEMANDS!U$3,'BY-Demands'!$J$5:$AK$14,MATCH($E51,'BY-Demands'!$I$5:$I$14,0),FALSE)*HLOOKUP(REG_TRA_DEMANDS!$F51,DEMANDS!$G$2:$CN$25,MATCH($E51,DEMANDS!$E$2:$E$25,0),FALSE)/HLOOKUP(2018,DEMANDS!$G$2:$CN$25,MATCH($E51,DEMANDS!$E$2:$E$25,0),FALSE)</f>
        <v>4.7235778638893701E-2</v>
      </c>
      <c r="V51" s="13">
        <f>HLOOKUP(REG_TRA_DEMANDS!V$3,'BY-Demands'!$J$5:$AK$14,MATCH($E51,'BY-Demands'!$I$5:$I$14,0),FALSE)*HLOOKUP(REG_TRA_DEMANDS!$F51,DEMANDS!$G$2:$CN$25,MATCH($E51,DEMANDS!$E$2:$E$25,0),FALSE)/HLOOKUP(2018,DEMANDS!$G$2:$CN$25,MATCH($E51,DEMANDS!$E$2:$E$25,0),FALSE)</f>
        <v>0</v>
      </c>
      <c r="W51" s="13">
        <f>HLOOKUP(REG_TRA_DEMANDS!W$3,'BY-Demands'!$J$5:$AK$14,MATCH($E51,'BY-Demands'!$I$5:$I$14,0),FALSE)*HLOOKUP(REG_TRA_DEMANDS!$F51,DEMANDS!$G$2:$CN$25,MATCH($E51,DEMANDS!$E$2:$E$25,0),FALSE)/HLOOKUP(2018,DEMANDS!$G$2:$CN$25,MATCH($E51,DEMANDS!$E$2:$E$25,0),FALSE)</f>
        <v>0</v>
      </c>
      <c r="X51" s="13">
        <f>HLOOKUP(REG_TRA_DEMANDS!X$3,'BY-Demands'!$J$5:$AK$14,MATCH($E51,'BY-Demands'!$I$5:$I$14,0),FALSE)*HLOOKUP(REG_TRA_DEMANDS!$F51,DEMANDS!$G$2:$CN$25,MATCH($E51,DEMANDS!$E$2:$E$25,0),FALSE)/HLOOKUP(2018,DEMANDS!$G$2:$CN$25,MATCH($E51,DEMANDS!$E$2:$E$25,0),FALSE)</f>
        <v>0</v>
      </c>
      <c r="Y51" s="13">
        <f>HLOOKUP(REG_TRA_DEMANDS!Y$3,'BY-Demands'!$J$5:$AK$14,MATCH($E51,'BY-Demands'!$I$5:$I$14,0),FALSE)*HLOOKUP(REG_TRA_DEMANDS!$F51,DEMANDS!$G$2:$CN$25,MATCH($E51,DEMANDS!$E$2:$E$25,0),FALSE)/HLOOKUP(2018,DEMANDS!$G$2:$CN$25,MATCH($E51,DEMANDS!$E$2:$E$25,0),FALSE)</f>
        <v>0</v>
      </c>
      <c r="Z51" s="13">
        <f>HLOOKUP(REG_TRA_DEMANDS!Z$3,'BY-Demands'!$J$5:$AK$14,MATCH($E51,'BY-Demands'!$I$5:$I$14,0),FALSE)*HLOOKUP(REG_TRA_DEMANDS!$F51,DEMANDS!$G$2:$CN$25,MATCH($E51,DEMANDS!$E$2:$E$25,0),FALSE)/HLOOKUP(2018,DEMANDS!$G$2:$CN$25,MATCH($E51,DEMANDS!$E$2:$E$25,0),FALSE)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A51" s="13">
        <f>HLOOKUP(REG_TRA_DEMANDS!AA$3,'BY-Demands'!$J$5:$AK$14,MATCH($E51,'BY-Demands'!$I$5:$I$14,0),FALSE)*HLOOKUP(REG_TRA_DEMANDS!$F51,DEMANDS!$G$2:$CN$25,MATCH($E51,DEMANDS!$E$2:$E$25,0),FALSE)/HLOOKUP(2018,DEMANDS!$G$2:$CN$25,MATCH($E51,DEMANDS!$E$2:$E$25,0),FALSE)</f>
        <v>9.4112535383546506E-5</v>
      </c>
      <c r="AB51" s="13">
        <f>HLOOKUP(REG_TRA_DEMANDS!AB$3,'BY-Demands'!$J$5:$AK$14,MATCH($E51,'BY-Demands'!$I$5:$I$14,0),FALSE)*HLOOKUP(REG_TRA_DEMANDS!$F51,DEMANDS!$G$2:$CN$25,MATCH($E51,DEMANDS!$E$2:$E$25,0),FALSE)/HLOOKUP(2018,DEMANDS!$G$2:$CN$25,MATCH($E51,DEMANDS!$E$2:$E$25,0),FALSE)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C51" s="13">
        <f>HLOOKUP(REG_TRA_DEMANDS!AC$3,'BY-Demands'!$J$5:$AK$14,MATCH($E51,'BY-Demands'!$I$5:$I$14,0),FALSE)*HLOOKUP(REG_TRA_DEMANDS!$F51,DEMANDS!$G$2:$CN$25,MATCH($E51,DEMANDS!$E$2:$E$25,0),FALSE)/HLOOKUP(2018,DEMANDS!$G$2:$CN$25,MATCH($E51,DEMANDS!$E$2:$E$25,0),FALSE)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D51" s="13">
        <f>HLOOKUP(REG_TRA_DEMANDS!AD$3,'BY-Demands'!$J$5:$AK$14,MATCH($E51,'BY-Demands'!$I$5:$I$14,0),FALSE)*HLOOKUP(REG_TRA_DEMANDS!$F51,DEMANDS!$G$2:$CN$25,MATCH($E51,DEMANDS!$E$2:$E$25,0),FALSE)/HLOOKUP(2018,DEMANDS!$G$2:$CN$25,MATCH($E51,DEMANDS!$E$2:$E$25,0),FALSE)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E51" s="13">
        <f>HLOOKUP(REG_TRA_DEMANDS!AE$3,'BY-Demands'!$J$5:$AK$14,MATCH($E51,'BY-Demands'!$I$5:$I$14,0),FALSE)*HLOOKUP(REG_TRA_DEMANDS!$F51,DEMANDS!$G$2:$CN$25,MATCH($E51,DEMANDS!$E$2:$E$25,0),FALSE)/HLOOKUP(2018,DEMANDS!$G$2:$CN$25,MATCH($E51,DEMANDS!$E$2:$E$25,0),FALSE)</f>
        <v>0</v>
      </c>
      <c r="AF51" s="13">
        <f>HLOOKUP(REG_TRA_DEMANDS!AF$3,'BY-Demands'!$J$5:$AK$14,MATCH($E51,'BY-Demands'!$I$5:$I$14,0),FALSE)*HLOOKUP(REG_TRA_DEMANDS!$F51,DEMANDS!$G$2:$CN$25,MATCH($E51,DEMANDS!$E$2:$E$25,0),FALSE)/HLOOKUP(2018,DEMANDS!$G$2:$CN$25,MATCH($E51,DEMANDS!$E$2:$E$25,0),FALSE)</f>
        <v>0</v>
      </c>
    </row>
    <row r="52" spans="4:32" x14ac:dyDescent="0.25">
      <c r="D52" t="s">
        <v>59</v>
      </c>
      <c r="E52" t="str">
        <f>DEMANDS!$E$25</f>
        <v>TAVIINT</v>
      </c>
      <c r="F52">
        <v>2019</v>
      </c>
      <c r="G52" s="13">
        <f>HLOOKUP(REG_TRA_DEMANDS!G$3,'BY-Demands'!$J$5:$AK$14,MATCH($E52,'BY-Demands'!$I$5:$I$14,0),FALSE)*HLOOKUP(REG_TRA_DEMANDS!$F52,DEMANDS!$G$2:$CN$25,MATCH($E52,DEMANDS!$E$2:$E$25,0),FALSE)/HLOOKUP(2018,DEMANDS!$G$2:$CN$25,MATCH($E52,DEMANDS!$E$2:$E$25,0),FALSE)</f>
        <v>0</v>
      </c>
      <c r="H52" s="13">
        <f>HLOOKUP(REG_TRA_DEMANDS!H$3,'BY-Demands'!$J$5:$AK$14,MATCH($E52,'BY-Demands'!$I$5:$I$14,0),FALSE)*HLOOKUP(REG_TRA_DEMANDS!$F52,DEMANDS!$G$2:$CN$25,MATCH($E52,DEMANDS!$E$2:$E$25,0),FALSE)/HLOOKUP(2018,DEMANDS!$G$2:$CN$25,MATCH($E52,DEMANDS!$E$2:$E$25,0),FALSE)</f>
        <v>40.899618894914909</v>
      </c>
      <c r="I52" s="13">
        <f>HLOOKUP(REG_TRA_DEMANDS!I$3,'BY-Demands'!$J$5:$AK$14,MATCH($E52,'BY-Demands'!$I$5:$I$14,0),FALSE)*HLOOKUP(REG_TRA_DEMANDS!$F52,DEMANDS!$G$2:$CN$25,MATCH($E52,DEMANDS!$E$2:$E$25,0),FALSE)/HLOOKUP(2018,DEMANDS!$G$2:$CN$25,MATCH($E52,DEMANDS!$E$2:$E$25,0),FALSE)</f>
        <v>0</v>
      </c>
      <c r="J52" s="13">
        <f>HLOOKUP(REG_TRA_DEMANDS!J$3,'BY-Demands'!$J$5:$AK$14,MATCH($E52,'BY-Demands'!$I$5:$I$14,0),FALSE)*HLOOKUP(REG_TRA_DEMANDS!$F52,DEMANDS!$G$2:$CN$25,MATCH($E52,DEMANDS!$E$2:$E$25,0),FALSE)/HLOOKUP(2018,DEMANDS!$G$2:$CN$25,MATCH($E52,DEMANDS!$E$2:$E$25,0),FALSE)</f>
        <v>0</v>
      </c>
      <c r="K52" s="13">
        <f>HLOOKUP(REG_TRA_DEMANDS!K$3,'BY-Demands'!$J$5:$AK$14,MATCH($E52,'BY-Demands'!$I$5:$I$14,0),FALSE)*HLOOKUP(REG_TRA_DEMANDS!$F52,DEMANDS!$G$2:$CN$25,MATCH($E52,DEMANDS!$E$2:$E$25,0),FALSE)/HLOOKUP(2018,DEMANDS!$G$2:$CN$25,MATCH($E52,DEMANDS!$E$2:$E$25,0),FALSE)</f>
        <v>0</v>
      </c>
      <c r="L52" s="13">
        <f>HLOOKUP(REG_TRA_DEMANDS!L$3,'BY-Demands'!$J$5:$AK$14,MATCH($E52,'BY-Demands'!$I$5:$I$14,0),FALSE)*HLOOKUP(REG_TRA_DEMANDS!$F52,DEMANDS!$G$2:$CN$25,MATCH($E52,DEMANDS!$E$2:$E$25,0),FALSE)/HLOOKUP(2018,DEMANDS!$G$2:$CN$25,MATCH($E52,DEMANDS!$E$2:$E$25,0),FALSE)</f>
        <v>0</v>
      </c>
      <c r="M52" s="13">
        <f>HLOOKUP(REG_TRA_DEMANDS!M$3,'BY-Demands'!$J$5:$AK$14,MATCH($E52,'BY-Demands'!$I$5:$I$14,0),FALSE)*HLOOKUP(REG_TRA_DEMANDS!$F52,DEMANDS!$G$2:$CN$25,MATCH($E52,DEMANDS!$E$2:$E$25,0),FALSE)/HLOOKUP(2018,DEMANDS!$G$2:$CN$25,MATCH($E52,DEMANDS!$E$2:$E$25,0),FALSE)</f>
        <v>0</v>
      </c>
      <c r="N52" s="13">
        <f>HLOOKUP(REG_TRA_DEMANDS!N$3,'BY-Demands'!$J$5:$AK$14,MATCH($E52,'BY-Demands'!$I$5:$I$14,0),FALSE)*HLOOKUP(REG_TRA_DEMANDS!$F52,DEMANDS!$G$2:$CN$25,MATCH($E52,DEMANDS!$E$2:$E$25,0),FALSE)/HLOOKUP(2018,DEMANDS!$G$2:$CN$25,MATCH($E52,DEMANDS!$E$2:$E$25,0),FALSE)</f>
        <v>0</v>
      </c>
      <c r="O52" s="13">
        <f>HLOOKUP(REG_TRA_DEMANDS!O$3,'BY-Demands'!$J$5:$AK$14,MATCH($E52,'BY-Demands'!$I$5:$I$14,0),FALSE)*HLOOKUP(REG_TRA_DEMANDS!$F52,DEMANDS!$G$2:$CN$25,MATCH($E52,DEMANDS!$E$2:$E$25,0),FALSE)/HLOOKUP(2018,DEMANDS!$G$2:$CN$25,MATCH($E52,DEMANDS!$E$2:$E$25,0),FALSE)</f>
        <v>0</v>
      </c>
      <c r="P52" s="13">
        <f>HLOOKUP(REG_TRA_DEMANDS!P$3,'BY-Demands'!$J$5:$AK$14,MATCH($E52,'BY-Demands'!$I$5:$I$14,0),FALSE)*HLOOKUP(REG_TRA_DEMANDS!$F52,DEMANDS!$G$2:$CN$25,MATCH($E52,DEMANDS!$E$2:$E$25,0),FALSE)/HLOOKUP(2018,DEMANDS!$G$2:$CN$25,MATCH($E52,DEMANDS!$E$2:$E$25,0),FALSE)</f>
        <v>0</v>
      </c>
      <c r="Q52" s="13">
        <f>HLOOKUP(REG_TRA_DEMANDS!Q$3,'BY-Demands'!$J$5:$AK$14,MATCH($E52,'BY-Demands'!$I$5:$I$14,0),FALSE)*HLOOKUP(REG_TRA_DEMANDS!$F52,DEMANDS!$G$2:$CN$25,MATCH($E52,DEMANDS!$E$2:$E$25,0),FALSE)/HLOOKUP(2018,DEMANDS!$G$2:$CN$25,MATCH($E52,DEMANDS!$E$2:$E$25,0),FALSE)</f>
        <v>0</v>
      </c>
      <c r="R52" s="13">
        <f>HLOOKUP(REG_TRA_DEMANDS!R$3,'BY-Demands'!$J$5:$AK$14,MATCH($E52,'BY-Demands'!$I$5:$I$14,0),FALSE)*HLOOKUP(REG_TRA_DEMANDS!$F52,DEMANDS!$G$2:$CN$25,MATCH($E52,DEMANDS!$E$2:$E$25,0),FALSE)/HLOOKUP(2018,DEMANDS!$G$2:$CN$25,MATCH($E52,DEMANDS!$E$2:$E$25,0),FALSE)</f>
        <v>0</v>
      </c>
      <c r="S52" s="13">
        <f>HLOOKUP(REG_TRA_DEMANDS!S$3,'BY-Demands'!$J$5:$AK$14,MATCH($E52,'BY-Demands'!$I$5:$I$14,0),FALSE)*HLOOKUP(REG_TRA_DEMANDS!$F52,DEMANDS!$G$2:$CN$25,MATCH($E52,DEMANDS!$E$2:$E$25,0),FALSE)/HLOOKUP(2018,DEMANDS!$G$2:$CN$25,MATCH($E52,DEMANDS!$E$2:$E$25,0),FALSE)</f>
        <v>2.4217125367922945</v>
      </c>
      <c r="T52" s="13">
        <f>HLOOKUP(REG_TRA_DEMANDS!T$3,'BY-Demands'!$J$5:$AK$14,MATCH($E52,'BY-Demands'!$I$5:$I$14,0),FALSE)*HLOOKUP(REG_TRA_DEMANDS!$F52,DEMANDS!$G$2:$CN$25,MATCH($E52,DEMANDS!$E$2:$E$25,0),FALSE)/HLOOKUP(2018,DEMANDS!$G$2:$CN$25,MATCH($E52,DEMANDS!$E$2:$E$25,0),FALSE)</f>
        <v>2.2391611872891475</v>
      </c>
      <c r="U52" s="13">
        <f>HLOOKUP(REG_TRA_DEMANDS!U$3,'BY-Demands'!$J$5:$AK$14,MATCH($E52,'BY-Demands'!$I$5:$I$14,0),FALSE)*HLOOKUP(REG_TRA_DEMANDS!$F52,DEMANDS!$G$2:$CN$25,MATCH($E52,DEMANDS!$E$2:$E$25,0),FALSE)/HLOOKUP(2018,DEMANDS!$G$2:$CN$25,MATCH($E52,DEMANDS!$E$2:$E$25,0),FALSE)</f>
        <v>0.24401444810974202</v>
      </c>
      <c r="V52" s="13">
        <f>HLOOKUP(REG_TRA_DEMANDS!V$3,'BY-Demands'!$J$5:$AK$14,MATCH($E52,'BY-Demands'!$I$5:$I$14,0),FALSE)*HLOOKUP(REG_TRA_DEMANDS!$F52,DEMANDS!$G$2:$CN$25,MATCH($E52,DEMANDS!$E$2:$E$25,0),FALSE)/HLOOKUP(2018,DEMANDS!$G$2:$CN$25,MATCH($E52,DEMANDS!$E$2:$E$25,0),FALSE)</f>
        <v>0</v>
      </c>
      <c r="W52" s="13">
        <f>HLOOKUP(REG_TRA_DEMANDS!W$3,'BY-Demands'!$J$5:$AK$14,MATCH($E52,'BY-Demands'!$I$5:$I$14,0),FALSE)*HLOOKUP(REG_TRA_DEMANDS!$F52,DEMANDS!$G$2:$CN$25,MATCH($E52,DEMANDS!$E$2:$E$25,0),FALSE)/HLOOKUP(2018,DEMANDS!$G$2:$CN$25,MATCH($E52,DEMANDS!$E$2:$E$25,0),FALSE)</f>
        <v>0</v>
      </c>
      <c r="X52" s="13">
        <f>HLOOKUP(REG_TRA_DEMANDS!X$3,'BY-Demands'!$J$5:$AK$14,MATCH($E52,'BY-Demands'!$I$5:$I$14,0),FALSE)*HLOOKUP(REG_TRA_DEMANDS!$F52,DEMANDS!$G$2:$CN$25,MATCH($E52,DEMANDS!$E$2:$E$25,0),FALSE)/HLOOKUP(2018,DEMANDS!$G$2:$CN$25,MATCH($E52,DEMANDS!$E$2:$E$25,0),FALSE)</f>
        <v>0</v>
      </c>
      <c r="Y52" s="13">
        <f>HLOOKUP(REG_TRA_DEMANDS!Y$3,'BY-Demands'!$J$5:$AK$14,MATCH($E52,'BY-Demands'!$I$5:$I$14,0),FALSE)*HLOOKUP(REG_TRA_DEMANDS!$F52,DEMANDS!$G$2:$CN$25,MATCH($E52,DEMANDS!$E$2:$E$25,0),FALSE)/HLOOKUP(2018,DEMANDS!$G$2:$CN$25,MATCH($E52,DEMANDS!$E$2:$E$25,0),FALSE)</f>
        <v>0</v>
      </c>
      <c r="Z52" s="13">
        <f>HLOOKUP(REG_TRA_DEMANDS!Z$3,'BY-Demands'!$J$5:$AK$14,MATCH($E52,'BY-Demands'!$I$5:$I$14,0),FALSE)*HLOOKUP(REG_TRA_DEMANDS!$F52,DEMANDS!$G$2:$CN$25,MATCH($E52,DEMANDS!$E$2:$E$25,0),FALSE)/HLOOKUP(2018,DEMANDS!$G$2:$CN$25,MATCH($E52,DEMANDS!$E$2:$E$25,0),FALSE)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A52" s="13">
        <f>HLOOKUP(REG_TRA_DEMANDS!AA$3,'BY-Demands'!$J$5:$AK$14,MATCH($E52,'BY-Demands'!$I$5:$I$14,0),FALSE)*HLOOKUP(REG_TRA_DEMANDS!$F52,DEMANDS!$G$2:$CN$25,MATCH($E52,DEMANDS!$E$2:$E$25,0),FALSE)/HLOOKUP(2018,DEMANDS!$G$2:$CN$25,MATCH($E52,DEMANDS!$E$2:$E$25,0),FALSE)</f>
        <v>0.6966413840567377</v>
      </c>
      <c r="AB52" s="13">
        <f>HLOOKUP(REG_TRA_DEMANDS!AB$3,'BY-Demands'!$J$5:$AK$14,MATCH($E52,'BY-Demands'!$I$5:$I$14,0),FALSE)*HLOOKUP(REG_TRA_DEMANDS!$F52,DEMANDS!$G$2:$CN$25,MATCH($E52,DEMANDS!$E$2:$E$25,0),FALSE)/HLOOKUP(2018,DEMANDS!$G$2:$CN$25,MATCH($E52,DEMANDS!$E$2:$E$25,0),FALSE)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C52" s="13">
        <f>HLOOKUP(REG_TRA_DEMANDS!AC$3,'BY-Demands'!$J$5:$AK$14,MATCH($E52,'BY-Demands'!$I$5:$I$14,0),FALSE)*HLOOKUP(REG_TRA_DEMANDS!$F52,DEMANDS!$G$2:$CN$25,MATCH($E52,DEMANDS!$E$2:$E$25,0),FALSE)/HLOOKUP(2018,DEMANDS!$G$2:$CN$25,MATCH($E52,DEMANDS!$E$2:$E$25,0),FALSE)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D52" s="13">
        <f>HLOOKUP(REG_TRA_DEMANDS!AD$3,'BY-Demands'!$J$5:$AK$14,MATCH($E52,'BY-Demands'!$I$5:$I$14,0),FALSE)*HLOOKUP(REG_TRA_DEMANDS!$F52,DEMANDS!$G$2:$CN$25,MATCH($E52,DEMANDS!$E$2:$E$25,0),FALSE)/HLOOKUP(2018,DEMANDS!$G$2:$CN$25,MATCH($E52,DEMANDS!$E$2:$E$25,0),FALSE)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E52" s="13">
        <f>HLOOKUP(REG_TRA_DEMANDS!AE$3,'BY-Demands'!$J$5:$AK$14,MATCH($E52,'BY-Demands'!$I$5:$I$14,0),FALSE)*HLOOKUP(REG_TRA_DEMANDS!$F52,DEMANDS!$G$2:$CN$25,MATCH($E52,DEMANDS!$E$2:$E$25,0),FALSE)/HLOOKUP(2018,DEMANDS!$G$2:$CN$25,MATCH($E52,DEMANDS!$E$2:$E$25,0),FALSE)</f>
        <v>0</v>
      </c>
      <c r="AF52" s="13">
        <f>HLOOKUP(REG_TRA_DEMANDS!AF$3,'BY-Demands'!$J$5:$AK$14,MATCH($E52,'BY-Demands'!$I$5:$I$14,0),FALSE)*HLOOKUP(REG_TRA_DEMANDS!$F52,DEMANDS!$G$2:$CN$25,MATCH($E52,DEMANDS!$E$2:$E$25,0),FALSE)/HLOOKUP(2018,DEMANDS!$G$2:$CN$25,MATCH($E52,DEMANDS!$E$2:$E$25,0),FALSE)</f>
        <v>0</v>
      </c>
    </row>
    <row r="53" spans="4:32" x14ac:dyDescent="0.25">
      <c r="D53" t="s">
        <v>59</v>
      </c>
      <c r="E53" t="str">
        <f>DEMANDS!$E$25</f>
        <v>TAVIINT</v>
      </c>
      <c r="F53">
        <v>2020</v>
      </c>
      <c r="G53" s="13">
        <f>HLOOKUP(REG_TRA_DEMANDS!G$3,'BY-Demands'!$J$5:$AK$14,MATCH($E53,'BY-Demands'!$I$5:$I$14,0),FALSE)*HLOOKUP(REG_TRA_DEMANDS!$F53,DEMANDS!$G$2:$CN$25,MATCH($E53,DEMANDS!$E$2:$E$25,0),FALSE)/HLOOKUP(2018,DEMANDS!$G$2:$CN$25,MATCH($E53,DEMANDS!$E$2:$E$25,0),FALSE)</f>
        <v>0</v>
      </c>
      <c r="H53" s="13">
        <f>HLOOKUP(REG_TRA_DEMANDS!H$3,'BY-Demands'!$J$5:$AK$14,MATCH($E53,'BY-Demands'!$I$5:$I$14,0),FALSE)*HLOOKUP(REG_TRA_DEMANDS!$F53,DEMANDS!$G$2:$CN$25,MATCH($E53,DEMANDS!$E$2:$E$25,0),FALSE)/HLOOKUP(2018,DEMANDS!$G$2:$CN$25,MATCH($E53,DEMANDS!$E$2:$E$25,0),FALSE)</f>
        <v>14.586505081244802</v>
      </c>
      <c r="I53" s="13">
        <f>HLOOKUP(REG_TRA_DEMANDS!I$3,'BY-Demands'!$J$5:$AK$14,MATCH($E53,'BY-Demands'!$I$5:$I$14,0),FALSE)*HLOOKUP(REG_TRA_DEMANDS!$F53,DEMANDS!$G$2:$CN$25,MATCH($E53,DEMANDS!$E$2:$E$25,0),FALSE)/HLOOKUP(2018,DEMANDS!$G$2:$CN$25,MATCH($E53,DEMANDS!$E$2:$E$25,0),FALSE)</f>
        <v>0</v>
      </c>
      <c r="J53" s="13">
        <f>HLOOKUP(REG_TRA_DEMANDS!J$3,'BY-Demands'!$J$5:$AK$14,MATCH($E53,'BY-Demands'!$I$5:$I$14,0),FALSE)*HLOOKUP(REG_TRA_DEMANDS!$F53,DEMANDS!$G$2:$CN$25,MATCH($E53,DEMANDS!$E$2:$E$25,0),FALSE)/HLOOKUP(2018,DEMANDS!$G$2:$CN$25,MATCH($E53,DEMANDS!$E$2:$E$25,0),FALSE)</f>
        <v>0</v>
      </c>
      <c r="K53" s="13">
        <f>HLOOKUP(REG_TRA_DEMANDS!K$3,'BY-Demands'!$J$5:$AK$14,MATCH($E53,'BY-Demands'!$I$5:$I$14,0),FALSE)*HLOOKUP(REG_TRA_DEMANDS!$F53,DEMANDS!$G$2:$CN$25,MATCH($E53,DEMANDS!$E$2:$E$25,0),FALSE)/HLOOKUP(2018,DEMANDS!$G$2:$CN$25,MATCH($E53,DEMANDS!$E$2:$E$25,0),FALSE)</f>
        <v>0</v>
      </c>
      <c r="L53" s="13">
        <f>HLOOKUP(REG_TRA_DEMANDS!L$3,'BY-Demands'!$J$5:$AK$14,MATCH($E53,'BY-Demands'!$I$5:$I$14,0),FALSE)*HLOOKUP(REG_TRA_DEMANDS!$F53,DEMANDS!$G$2:$CN$25,MATCH($E53,DEMANDS!$E$2:$E$25,0),FALSE)/HLOOKUP(2018,DEMANDS!$G$2:$CN$25,MATCH($E53,DEMANDS!$E$2:$E$25,0),FALSE)</f>
        <v>0</v>
      </c>
      <c r="M53" s="13">
        <f>HLOOKUP(REG_TRA_DEMANDS!M$3,'BY-Demands'!$J$5:$AK$14,MATCH($E53,'BY-Demands'!$I$5:$I$14,0),FALSE)*HLOOKUP(REG_TRA_DEMANDS!$F53,DEMANDS!$G$2:$CN$25,MATCH($E53,DEMANDS!$E$2:$E$25,0),FALSE)/HLOOKUP(2018,DEMANDS!$G$2:$CN$25,MATCH($E53,DEMANDS!$E$2:$E$25,0),FALSE)</f>
        <v>0</v>
      </c>
      <c r="N53" s="13">
        <f>HLOOKUP(REG_TRA_DEMANDS!N$3,'BY-Demands'!$J$5:$AK$14,MATCH($E53,'BY-Demands'!$I$5:$I$14,0),FALSE)*HLOOKUP(REG_TRA_DEMANDS!$F53,DEMANDS!$G$2:$CN$25,MATCH($E53,DEMANDS!$E$2:$E$25,0),FALSE)/HLOOKUP(2018,DEMANDS!$G$2:$CN$25,MATCH($E53,DEMANDS!$E$2:$E$25,0),FALSE)</f>
        <v>0</v>
      </c>
      <c r="O53" s="13">
        <f>HLOOKUP(REG_TRA_DEMANDS!O$3,'BY-Demands'!$J$5:$AK$14,MATCH($E53,'BY-Demands'!$I$5:$I$14,0),FALSE)*HLOOKUP(REG_TRA_DEMANDS!$F53,DEMANDS!$G$2:$CN$25,MATCH($E53,DEMANDS!$E$2:$E$25,0),FALSE)/HLOOKUP(2018,DEMANDS!$G$2:$CN$25,MATCH($E53,DEMANDS!$E$2:$E$25,0),FALSE)</f>
        <v>0</v>
      </c>
      <c r="P53" s="13">
        <f>HLOOKUP(REG_TRA_DEMANDS!P$3,'BY-Demands'!$J$5:$AK$14,MATCH($E53,'BY-Demands'!$I$5:$I$14,0),FALSE)*HLOOKUP(REG_TRA_DEMANDS!$F53,DEMANDS!$G$2:$CN$25,MATCH($E53,DEMANDS!$E$2:$E$25,0),FALSE)/HLOOKUP(2018,DEMANDS!$G$2:$CN$25,MATCH($E53,DEMANDS!$E$2:$E$25,0),FALSE)</f>
        <v>0</v>
      </c>
      <c r="Q53" s="13">
        <f>HLOOKUP(REG_TRA_DEMANDS!Q$3,'BY-Demands'!$J$5:$AK$14,MATCH($E53,'BY-Demands'!$I$5:$I$14,0),FALSE)*HLOOKUP(REG_TRA_DEMANDS!$F53,DEMANDS!$G$2:$CN$25,MATCH($E53,DEMANDS!$E$2:$E$25,0),FALSE)/HLOOKUP(2018,DEMANDS!$G$2:$CN$25,MATCH($E53,DEMANDS!$E$2:$E$25,0),FALSE)</f>
        <v>0</v>
      </c>
      <c r="R53" s="13">
        <f>HLOOKUP(REG_TRA_DEMANDS!R$3,'BY-Demands'!$J$5:$AK$14,MATCH($E53,'BY-Demands'!$I$5:$I$14,0),FALSE)*HLOOKUP(REG_TRA_DEMANDS!$F53,DEMANDS!$G$2:$CN$25,MATCH($E53,DEMANDS!$E$2:$E$25,0),FALSE)/HLOOKUP(2018,DEMANDS!$G$2:$CN$25,MATCH($E53,DEMANDS!$E$2:$E$25,0),FALSE)</f>
        <v>0</v>
      </c>
      <c r="S53" s="13">
        <f>HLOOKUP(REG_TRA_DEMANDS!S$3,'BY-Demands'!$J$5:$AK$14,MATCH($E53,'BY-Demands'!$I$5:$I$14,0),FALSE)*HLOOKUP(REG_TRA_DEMANDS!$F53,DEMANDS!$G$2:$CN$25,MATCH($E53,DEMANDS!$E$2:$E$25,0),FALSE)/HLOOKUP(2018,DEMANDS!$G$2:$CN$25,MATCH($E53,DEMANDS!$E$2:$E$25,0),FALSE)</f>
        <v>0.86368340775974672</v>
      </c>
      <c r="T53" s="13">
        <f>HLOOKUP(REG_TRA_DEMANDS!T$3,'BY-Demands'!$J$5:$AK$14,MATCH($E53,'BY-Demands'!$I$5:$I$14,0),FALSE)*HLOOKUP(REG_TRA_DEMANDS!$F53,DEMANDS!$G$2:$CN$25,MATCH($E53,DEMANDS!$E$2:$E$25,0),FALSE)/HLOOKUP(2018,DEMANDS!$G$2:$CN$25,MATCH($E53,DEMANDS!$E$2:$E$25,0),FALSE)</f>
        <v>0.79857800435837634</v>
      </c>
      <c r="U53" s="13">
        <f>HLOOKUP(REG_TRA_DEMANDS!U$3,'BY-Demands'!$J$5:$AK$14,MATCH($E53,'BY-Demands'!$I$5:$I$14,0),FALSE)*HLOOKUP(REG_TRA_DEMANDS!$F53,DEMANDS!$G$2:$CN$25,MATCH($E53,DEMANDS!$E$2:$E$25,0),FALSE)/HLOOKUP(2018,DEMANDS!$G$2:$CN$25,MATCH($E53,DEMANDS!$E$2:$E$25,0),FALSE)</f>
        <v>8.7025700566917275E-2</v>
      </c>
      <c r="V53" s="13">
        <f>HLOOKUP(REG_TRA_DEMANDS!V$3,'BY-Demands'!$J$5:$AK$14,MATCH($E53,'BY-Demands'!$I$5:$I$14,0),FALSE)*HLOOKUP(REG_TRA_DEMANDS!$F53,DEMANDS!$G$2:$CN$25,MATCH($E53,DEMANDS!$E$2:$E$25,0),FALSE)/HLOOKUP(2018,DEMANDS!$G$2:$CN$25,MATCH($E53,DEMANDS!$E$2:$E$25,0),FALSE)</f>
        <v>0</v>
      </c>
      <c r="W53" s="13">
        <f>HLOOKUP(REG_TRA_DEMANDS!W$3,'BY-Demands'!$J$5:$AK$14,MATCH($E53,'BY-Demands'!$I$5:$I$14,0),FALSE)*HLOOKUP(REG_TRA_DEMANDS!$F53,DEMANDS!$G$2:$CN$25,MATCH($E53,DEMANDS!$E$2:$E$25,0),FALSE)/HLOOKUP(2018,DEMANDS!$G$2:$CN$25,MATCH($E53,DEMANDS!$E$2:$E$25,0),FALSE)</f>
        <v>0</v>
      </c>
      <c r="X53" s="13">
        <f>HLOOKUP(REG_TRA_DEMANDS!X$3,'BY-Demands'!$J$5:$AK$14,MATCH($E53,'BY-Demands'!$I$5:$I$14,0),FALSE)*HLOOKUP(REG_TRA_DEMANDS!$F53,DEMANDS!$G$2:$CN$25,MATCH($E53,DEMANDS!$E$2:$E$25,0),FALSE)/HLOOKUP(2018,DEMANDS!$G$2:$CN$25,MATCH($E53,DEMANDS!$E$2:$E$25,0),FALSE)</f>
        <v>0</v>
      </c>
      <c r="Y53" s="13">
        <f>HLOOKUP(REG_TRA_DEMANDS!Y$3,'BY-Demands'!$J$5:$AK$14,MATCH($E53,'BY-Demands'!$I$5:$I$14,0),FALSE)*HLOOKUP(REG_TRA_DEMANDS!$F53,DEMANDS!$G$2:$CN$25,MATCH($E53,DEMANDS!$E$2:$E$25,0),FALSE)/HLOOKUP(2018,DEMANDS!$G$2:$CN$25,MATCH($E53,DEMANDS!$E$2:$E$25,0),FALSE)</f>
        <v>0</v>
      </c>
      <c r="Z53" s="13">
        <f>HLOOKUP(REG_TRA_DEMANDS!Z$3,'BY-Demands'!$J$5:$AK$14,MATCH($E53,'BY-Demands'!$I$5:$I$14,0),FALSE)*HLOOKUP(REG_TRA_DEMANDS!$F53,DEMANDS!$G$2:$CN$25,MATCH($E53,DEMANDS!$E$2:$E$25,0),FALSE)/HLOOKUP(2018,DEMANDS!$G$2:$CN$25,MATCH($E53,DEMANDS!$E$2:$E$25,0),FALSE)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A53" s="13">
        <f>HLOOKUP(REG_TRA_DEMANDS!AA$3,'BY-Demands'!$J$5:$AK$14,MATCH($E53,'BY-Demands'!$I$5:$I$14,0),FALSE)*HLOOKUP(REG_TRA_DEMANDS!$F53,DEMANDS!$G$2:$CN$25,MATCH($E53,DEMANDS!$E$2:$E$25,0),FALSE)/HLOOKUP(2018,DEMANDS!$G$2:$CN$25,MATCH($E53,DEMANDS!$E$2:$E$25,0),FALSE)</f>
        <v>0.24845129032760774</v>
      </c>
      <c r="AB53" s="13">
        <f>HLOOKUP(REG_TRA_DEMANDS!AB$3,'BY-Demands'!$J$5:$AK$14,MATCH($E53,'BY-Demands'!$I$5:$I$14,0),FALSE)*HLOOKUP(REG_TRA_DEMANDS!$F53,DEMANDS!$G$2:$CN$25,MATCH($E53,DEMANDS!$E$2:$E$25,0),FALSE)/HLOOKUP(2018,DEMANDS!$G$2:$CN$25,MATCH($E53,DEMANDS!$E$2:$E$25,0),FALSE)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C53" s="13">
        <f>HLOOKUP(REG_TRA_DEMANDS!AC$3,'BY-Demands'!$J$5:$AK$14,MATCH($E53,'BY-Demands'!$I$5:$I$14,0),FALSE)*HLOOKUP(REG_TRA_DEMANDS!$F53,DEMANDS!$G$2:$CN$25,MATCH($E53,DEMANDS!$E$2:$E$25,0),FALSE)/HLOOKUP(2018,DEMANDS!$G$2:$CN$25,MATCH($E53,DEMANDS!$E$2:$E$25,0),FALSE)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D53" s="13">
        <f>HLOOKUP(REG_TRA_DEMANDS!AD$3,'BY-Demands'!$J$5:$AK$14,MATCH($E53,'BY-Demands'!$I$5:$I$14,0),FALSE)*HLOOKUP(REG_TRA_DEMANDS!$F53,DEMANDS!$G$2:$CN$25,MATCH($E53,DEMANDS!$E$2:$E$25,0),FALSE)/HLOOKUP(2018,DEMANDS!$G$2:$CN$25,MATCH($E53,DEMANDS!$E$2:$E$25,0),FALSE)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E53" s="13">
        <f>HLOOKUP(REG_TRA_DEMANDS!AE$3,'BY-Demands'!$J$5:$AK$14,MATCH($E53,'BY-Demands'!$I$5:$I$14,0),FALSE)*HLOOKUP(REG_TRA_DEMANDS!$F53,DEMANDS!$G$2:$CN$25,MATCH($E53,DEMANDS!$E$2:$E$25,0),FALSE)/HLOOKUP(2018,DEMANDS!$G$2:$CN$25,MATCH($E53,DEMANDS!$E$2:$E$25,0),FALSE)</f>
        <v>0</v>
      </c>
      <c r="AF53" s="13">
        <f>HLOOKUP(REG_TRA_DEMANDS!AF$3,'BY-Demands'!$J$5:$AK$14,MATCH($E53,'BY-Demands'!$I$5:$I$14,0),FALSE)*HLOOKUP(REG_TRA_DEMANDS!$F53,DEMANDS!$G$2:$CN$25,MATCH($E53,DEMANDS!$E$2:$E$25,0),FALSE)/HLOOKUP(2018,DEMANDS!$G$2:$CN$25,MATCH($E53,DEMANDS!$E$2:$E$25,0),FALSE)</f>
        <v>0</v>
      </c>
    </row>
    <row r="54" spans="4:32" x14ac:dyDescent="0.25">
      <c r="D54" t="s">
        <v>59</v>
      </c>
      <c r="E54" t="str">
        <f>DEMANDS!$E$25</f>
        <v>TAVIINT</v>
      </c>
      <c r="F54">
        <v>2021</v>
      </c>
      <c r="G54" s="13">
        <f>HLOOKUP(REG_TRA_DEMANDS!G$3,'BY-Demands'!$J$5:$AK$14,MATCH($E54,'BY-Demands'!$I$5:$I$14,0),FALSE)*HLOOKUP(REG_TRA_DEMANDS!$F54,DEMANDS!$G$2:$CN$25,MATCH($E54,DEMANDS!$E$2:$E$25,0),FALSE)/HLOOKUP(2018,DEMANDS!$G$2:$CN$25,MATCH($E54,DEMANDS!$E$2:$E$25,0),FALSE)</f>
        <v>0</v>
      </c>
      <c r="H54" s="13">
        <f>HLOOKUP(REG_TRA_DEMANDS!H$3,'BY-Demands'!$J$5:$AK$14,MATCH($E54,'BY-Demands'!$I$5:$I$14,0),FALSE)*HLOOKUP(REG_TRA_DEMANDS!$F54,DEMANDS!$G$2:$CN$25,MATCH($E54,DEMANDS!$E$2:$E$25,0),FALSE)/HLOOKUP(2018,DEMANDS!$G$2:$CN$25,MATCH($E54,DEMANDS!$E$2:$E$25,0),FALSE)</f>
        <v>16.341785735482759</v>
      </c>
      <c r="I54" s="13">
        <f>HLOOKUP(REG_TRA_DEMANDS!I$3,'BY-Demands'!$J$5:$AK$14,MATCH($E54,'BY-Demands'!$I$5:$I$14,0),FALSE)*HLOOKUP(REG_TRA_DEMANDS!$F54,DEMANDS!$G$2:$CN$25,MATCH($E54,DEMANDS!$E$2:$E$25,0),FALSE)/HLOOKUP(2018,DEMANDS!$G$2:$CN$25,MATCH($E54,DEMANDS!$E$2:$E$25,0),FALSE)</f>
        <v>0</v>
      </c>
      <c r="J54" s="13">
        <f>HLOOKUP(REG_TRA_DEMANDS!J$3,'BY-Demands'!$J$5:$AK$14,MATCH($E54,'BY-Demands'!$I$5:$I$14,0),FALSE)*HLOOKUP(REG_TRA_DEMANDS!$F54,DEMANDS!$G$2:$CN$25,MATCH($E54,DEMANDS!$E$2:$E$25,0),FALSE)/HLOOKUP(2018,DEMANDS!$G$2:$CN$25,MATCH($E54,DEMANDS!$E$2:$E$25,0),FALSE)</f>
        <v>0</v>
      </c>
      <c r="K54" s="13">
        <f>HLOOKUP(REG_TRA_DEMANDS!K$3,'BY-Demands'!$J$5:$AK$14,MATCH($E54,'BY-Demands'!$I$5:$I$14,0),FALSE)*HLOOKUP(REG_TRA_DEMANDS!$F54,DEMANDS!$G$2:$CN$25,MATCH($E54,DEMANDS!$E$2:$E$25,0),FALSE)/HLOOKUP(2018,DEMANDS!$G$2:$CN$25,MATCH($E54,DEMANDS!$E$2:$E$25,0),FALSE)</f>
        <v>0</v>
      </c>
      <c r="L54" s="13">
        <f>HLOOKUP(REG_TRA_DEMANDS!L$3,'BY-Demands'!$J$5:$AK$14,MATCH($E54,'BY-Demands'!$I$5:$I$14,0),FALSE)*HLOOKUP(REG_TRA_DEMANDS!$F54,DEMANDS!$G$2:$CN$25,MATCH($E54,DEMANDS!$E$2:$E$25,0),FALSE)/HLOOKUP(2018,DEMANDS!$G$2:$CN$25,MATCH($E54,DEMANDS!$E$2:$E$25,0),FALSE)</f>
        <v>0</v>
      </c>
      <c r="M54" s="13">
        <f>HLOOKUP(REG_TRA_DEMANDS!M$3,'BY-Demands'!$J$5:$AK$14,MATCH($E54,'BY-Demands'!$I$5:$I$14,0),FALSE)*HLOOKUP(REG_TRA_DEMANDS!$F54,DEMANDS!$G$2:$CN$25,MATCH($E54,DEMANDS!$E$2:$E$25,0),FALSE)/HLOOKUP(2018,DEMANDS!$G$2:$CN$25,MATCH($E54,DEMANDS!$E$2:$E$25,0),FALSE)</f>
        <v>0</v>
      </c>
      <c r="N54" s="13">
        <f>HLOOKUP(REG_TRA_DEMANDS!N$3,'BY-Demands'!$J$5:$AK$14,MATCH($E54,'BY-Demands'!$I$5:$I$14,0),FALSE)*HLOOKUP(REG_TRA_DEMANDS!$F54,DEMANDS!$G$2:$CN$25,MATCH($E54,DEMANDS!$E$2:$E$25,0),FALSE)/HLOOKUP(2018,DEMANDS!$G$2:$CN$25,MATCH($E54,DEMANDS!$E$2:$E$25,0),FALSE)</f>
        <v>0</v>
      </c>
      <c r="O54" s="13">
        <f>HLOOKUP(REG_TRA_DEMANDS!O$3,'BY-Demands'!$J$5:$AK$14,MATCH($E54,'BY-Demands'!$I$5:$I$14,0),FALSE)*HLOOKUP(REG_TRA_DEMANDS!$F54,DEMANDS!$G$2:$CN$25,MATCH($E54,DEMANDS!$E$2:$E$25,0),FALSE)/HLOOKUP(2018,DEMANDS!$G$2:$CN$25,MATCH($E54,DEMANDS!$E$2:$E$25,0),FALSE)</f>
        <v>0</v>
      </c>
      <c r="P54" s="13">
        <f>HLOOKUP(REG_TRA_DEMANDS!P$3,'BY-Demands'!$J$5:$AK$14,MATCH($E54,'BY-Demands'!$I$5:$I$14,0),FALSE)*HLOOKUP(REG_TRA_DEMANDS!$F54,DEMANDS!$G$2:$CN$25,MATCH($E54,DEMANDS!$E$2:$E$25,0),FALSE)/HLOOKUP(2018,DEMANDS!$G$2:$CN$25,MATCH($E54,DEMANDS!$E$2:$E$25,0),FALSE)</f>
        <v>0</v>
      </c>
      <c r="Q54" s="13">
        <f>HLOOKUP(REG_TRA_DEMANDS!Q$3,'BY-Demands'!$J$5:$AK$14,MATCH($E54,'BY-Demands'!$I$5:$I$14,0),FALSE)*HLOOKUP(REG_TRA_DEMANDS!$F54,DEMANDS!$G$2:$CN$25,MATCH($E54,DEMANDS!$E$2:$E$25,0),FALSE)/HLOOKUP(2018,DEMANDS!$G$2:$CN$25,MATCH($E54,DEMANDS!$E$2:$E$25,0),FALSE)</f>
        <v>0</v>
      </c>
      <c r="R54" s="13">
        <f>HLOOKUP(REG_TRA_DEMANDS!R$3,'BY-Demands'!$J$5:$AK$14,MATCH($E54,'BY-Demands'!$I$5:$I$14,0),FALSE)*HLOOKUP(REG_TRA_DEMANDS!$F54,DEMANDS!$G$2:$CN$25,MATCH($E54,DEMANDS!$E$2:$E$25,0),FALSE)/HLOOKUP(2018,DEMANDS!$G$2:$CN$25,MATCH($E54,DEMANDS!$E$2:$E$25,0),FALSE)</f>
        <v>0</v>
      </c>
      <c r="S54" s="13">
        <f>HLOOKUP(REG_TRA_DEMANDS!S$3,'BY-Demands'!$J$5:$AK$14,MATCH($E54,'BY-Demands'!$I$5:$I$14,0),FALSE)*HLOOKUP(REG_TRA_DEMANDS!$F54,DEMANDS!$G$2:$CN$25,MATCH($E54,DEMANDS!$E$2:$E$25,0),FALSE)/HLOOKUP(2018,DEMANDS!$G$2:$CN$25,MATCH($E54,DEMANDS!$E$2:$E$25,0),FALSE)</f>
        <v>0.96761555384841225</v>
      </c>
      <c r="T54" s="13">
        <f>HLOOKUP(REG_TRA_DEMANDS!T$3,'BY-Demands'!$J$5:$AK$14,MATCH($E54,'BY-Demands'!$I$5:$I$14,0),FALSE)*HLOOKUP(REG_TRA_DEMANDS!$F54,DEMANDS!$G$2:$CN$25,MATCH($E54,DEMANDS!$E$2:$E$25,0),FALSE)/HLOOKUP(2018,DEMANDS!$G$2:$CN$25,MATCH($E54,DEMANDS!$E$2:$E$25,0),FALSE)</f>
        <v>0.89467563118144178</v>
      </c>
      <c r="U54" s="13">
        <f>HLOOKUP(REG_TRA_DEMANDS!U$3,'BY-Demands'!$J$5:$AK$14,MATCH($E54,'BY-Demands'!$I$5:$I$14,0),FALSE)*HLOOKUP(REG_TRA_DEMANDS!$F54,DEMANDS!$G$2:$CN$25,MATCH($E54,DEMANDS!$E$2:$E$25,0),FALSE)/HLOOKUP(2018,DEMANDS!$G$2:$CN$25,MATCH($E54,DEMANDS!$E$2:$E$25,0),FALSE)</f>
        <v>9.7498019177564163E-2</v>
      </c>
      <c r="V54" s="13">
        <f>HLOOKUP(REG_TRA_DEMANDS!V$3,'BY-Demands'!$J$5:$AK$14,MATCH($E54,'BY-Demands'!$I$5:$I$14,0),FALSE)*HLOOKUP(REG_TRA_DEMANDS!$F54,DEMANDS!$G$2:$CN$25,MATCH($E54,DEMANDS!$E$2:$E$25,0),FALSE)/HLOOKUP(2018,DEMANDS!$G$2:$CN$25,MATCH($E54,DEMANDS!$E$2:$E$25,0),FALSE)</f>
        <v>0</v>
      </c>
      <c r="W54" s="13">
        <f>HLOOKUP(REG_TRA_DEMANDS!W$3,'BY-Demands'!$J$5:$AK$14,MATCH($E54,'BY-Demands'!$I$5:$I$14,0),FALSE)*HLOOKUP(REG_TRA_DEMANDS!$F54,DEMANDS!$G$2:$CN$25,MATCH($E54,DEMANDS!$E$2:$E$25,0),FALSE)/HLOOKUP(2018,DEMANDS!$G$2:$CN$25,MATCH($E54,DEMANDS!$E$2:$E$25,0),FALSE)</f>
        <v>0</v>
      </c>
      <c r="X54" s="13">
        <f>HLOOKUP(REG_TRA_DEMANDS!X$3,'BY-Demands'!$J$5:$AK$14,MATCH($E54,'BY-Demands'!$I$5:$I$14,0),FALSE)*HLOOKUP(REG_TRA_DEMANDS!$F54,DEMANDS!$G$2:$CN$25,MATCH($E54,DEMANDS!$E$2:$E$25,0),FALSE)/HLOOKUP(2018,DEMANDS!$G$2:$CN$25,MATCH($E54,DEMANDS!$E$2:$E$25,0),FALSE)</f>
        <v>0</v>
      </c>
      <c r="Y54" s="13">
        <f>HLOOKUP(REG_TRA_DEMANDS!Y$3,'BY-Demands'!$J$5:$AK$14,MATCH($E54,'BY-Demands'!$I$5:$I$14,0),FALSE)*HLOOKUP(REG_TRA_DEMANDS!$F54,DEMANDS!$G$2:$CN$25,MATCH($E54,DEMANDS!$E$2:$E$25,0),FALSE)/HLOOKUP(2018,DEMANDS!$G$2:$CN$25,MATCH($E54,DEMANDS!$E$2:$E$25,0),FALSE)</f>
        <v>0</v>
      </c>
      <c r="Z54" s="13">
        <f>HLOOKUP(REG_TRA_DEMANDS!Z$3,'BY-Demands'!$J$5:$AK$14,MATCH($E54,'BY-Demands'!$I$5:$I$14,0),FALSE)*HLOOKUP(REG_TRA_DEMANDS!$F54,DEMANDS!$G$2:$CN$25,MATCH($E54,DEMANDS!$E$2:$E$25,0),FALSE)/HLOOKUP(2018,DEMANDS!$G$2:$CN$25,MATCH($E54,DEMANDS!$E$2:$E$25,0),FALSE)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A54" s="13">
        <f>HLOOKUP(REG_TRA_DEMANDS!AA$3,'BY-Demands'!$J$5:$AK$14,MATCH($E54,'BY-Demands'!$I$5:$I$14,0),FALSE)*HLOOKUP(REG_TRA_DEMANDS!$F54,DEMANDS!$G$2:$CN$25,MATCH($E54,DEMANDS!$E$2:$E$25,0),FALSE)/HLOOKUP(2018,DEMANDS!$G$2:$CN$25,MATCH($E54,DEMANDS!$E$2:$E$25,0),FALSE)</f>
        <v>0.27834890740609786</v>
      </c>
      <c r="AB54" s="13">
        <f>HLOOKUP(REG_TRA_DEMANDS!AB$3,'BY-Demands'!$J$5:$AK$14,MATCH($E54,'BY-Demands'!$I$5:$I$14,0),FALSE)*HLOOKUP(REG_TRA_DEMANDS!$F54,DEMANDS!$G$2:$CN$25,MATCH($E54,DEMANDS!$E$2:$E$25,0),FALSE)/HLOOKUP(2018,DEMANDS!$G$2:$CN$25,MATCH($E54,DEMANDS!$E$2:$E$25,0),FALSE)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C54" s="13">
        <f>HLOOKUP(REG_TRA_DEMANDS!AC$3,'BY-Demands'!$J$5:$AK$14,MATCH($E54,'BY-Demands'!$I$5:$I$14,0),FALSE)*HLOOKUP(REG_TRA_DEMANDS!$F54,DEMANDS!$G$2:$CN$25,MATCH($E54,DEMANDS!$E$2:$E$25,0),FALSE)/HLOOKUP(2018,DEMANDS!$G$2:$CN$25,MATCH($E54,DEMANDS!$E$2:$E$25,0),FALSE)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D54" s="13">
        <f>HLOOKUP(REG_TRA_DEMANDS!AD$3,'BY-Demands'!$J$5:$AK$14,MATCH($E54,'BY-Demands'!$I$5:$I$14,0),FALSE)*HLOOKUP(REG_TRA_DEMANDS!$F54,DEMANDS!$G$2:$CN$25,MATCH($E54,DEMANDS!$E$2:$E$25,0),FALSE)/HLOOKUP(2018,DEMANDS!$G$2:$CN$25,MATCH($E54,DEMANDS!$E$2:$E$25,0),FALSE)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E54" s="13">
        <f>HLOOKUP(REG_TRA_DEMANDS!AE$3,'BY-Demands'!$J$5:$AK$14,MATCH($E54,'BY-Demands'!$I$5:$I$14,0),FALSE)*HLOOKUP(REG_TRA_DEMANDS!$F54,DEMANDS!$G$2:$CN$25,MATCH($E54,DEMANDS!$E$2:$E$25,0),FALSE)/HLOOKUP(2018,DEMANDS!$G$2:$CN$25,MATCH($E54,DEMANDS!$E$2:$E$25,0),FALSE)</f>
        <v>0</v>
      </c>
      <c r="AF54" s="13">
        <f>HLOOKUP(REG_TRA_DEMANDS!AF$3,'BY-Demands'!$J$5:$AK$14,MATCH($E54,'BY-Demands'!$I$5:$I$14,0),FALSE)*HLOOKUP(REG_TRA_DEMANDS!$F54,DEMANDS!$G$2:$CN$25,MATCH($E54,DEMANDS!$E$2:$E$25,0),FALSE)/HLOOKUP(2018,DEMANDS!$G$2:$CN$25,MATCH($E54,DEMANDS!$E$2:$E$25,0),FALSE)</f>
        <v>0</v>
      </c>
    </row>
    <row r="55" spans="4:32" x14ac:dyDescent="0.25">
      <c r="D55" t="s">
        <v>59</v>
      </c>
      <c r="E55" t="str">
        <f>DEMANDS!$E$25</f>
        <v>TAVIINT</v>
      </c>
      <c r="F55">
        <v>2022</v>
      </c>
      <c r="G55" s="13">
        <f>HLOOKUP(REG_TRA_DEMANDS!G$3,'BY-Demands'!$J$5:$AK$14,MATCH($E55,'BY-Demands'!$I$5:$I$14,0),FALSE)*HLOOKUP(REG_TRA_DEMANDS!$F55,DEMANDS!$G$2:$CN$25,MATCH($E55,DEMANDS!$E$2:$E$25,0),FALSE)/HLOOKUP(2018,DEMANDS!$G$2:$CN$25,MATCH($E55,DEMANDS!$E$2:$E$25,0),FALSE)</f>
        <v>0</v>
      </c>
      <c r="H55" s="13">
        <f>HLOOKUP(REG_TRA_DEMANDS!H$3,'BY-Demands'!$J$5:$AK$14,MATCH($E55,'BY-Demands'!$I$5:$I$14,0),FALSE)*HLOOKUP(REG_TRA_DEMANDS!$F55,DEMANDS!$G$2:$CN$25,MATCH($E55,DEMANDS!$E$2:$E$25,0),FALSE)/HLOOKUP(2018,DEMANDS!$G$2:$CN$25,MATCH($E55,DEMANDS!$E$2:$E$25,0),FALSE)</f>
        <v>42.396731488180166</v>
      </c>
      <c r="I55" s="13">
        <f>HLOOKUP(REG_TRA_DEMANDS!I$3,'BY-Demands'!$J$5:$AK$14,MATCH($E55,'BY-Demands'!$I$5:$I$14,0),FALSE)*HLOOKUP(REG_TRA_DEMANDS!$F55,DEMANDS!$G$2:$CN$25,MATCH($E55,DEMANDS!$E$2:$E$25,0),FALSE)/HLOOKUP(2018,DEMANDS!$G$2:$CN$25,MATCH($E55,DEMANDS!$E$2:$E$25,0),FALSE)</f>
        <v>0</v>
      </c>
      <c r="J55" s="13">
        <f>HLOOKUP(REG_TRA_DEMANDS!J$3,'BY-Demands'!$J$5:$AK$14,MATCH($E55,'BY-Demands'!$I$5:$I$14,0),FALSE)*HLOOKUP(REG_TRA_DEMANDS!$F55,DEMANDS!$G$2:$CN$25,MATCH($E55,DEMANDS!$E$2:$E$25,0),FALSE)/HLOOKUP(2018,DEMANDS!$G$2:$CN$25,MATCH($E55,DEMANDS!$E$2:$E$25,0),FALSE)</f>
        <v>0</v>
      </c>
      <c r="K55" s="13">
        <f>HLOOKUP(REG_TRA_DEMANDS!K$3,'BY-Demands'!$J$5:$AK$14,MATCH($E55,'BY-Demands'!$I$5:$I$14,0),FALSE)*HLOOKUP(REG_TRA_DEMANDS!$F55,DEMANDS!$G$2:$CN$25,MATCH($E55,DEMANDS!$E$2:$E$25,0),FALSE)/HLOOKUP(2018,DEMANDS!$G$2:$CN$25,MATCH($E55,DEMANDS!$E$2:$E$25,0),FALSE)</f>
        <v>0</v>
      </c>
      <c r="L55" s="13">
        <f>HLOOKUP(REG_TRA_DEMANDS!L$3,'BY-Demands'!$J$5:$AK$14,MATCH($E55,'BY-Demands'!$I$5:$I$14,0),FALSE)*HLOOKUP(REG_TRA_DEMANDS!$F55,DEMANDS!$G$2:$CN$25,MATCH($E55,DEMANDS!$E$2:$E$25,0),FALSE)/HLOOKUP(2018,DEMANDS!$G$2:$CN$25,MATCH($E55,DEMANDS!$E$2:$E$25,0),FALSE)</f>
        <v>0</v>
      </c>
      <c r="M55" s="13">
        <f>HLOOKUP(REG_TRA_DEMANDS!M$3,'BY-Demands'!$J$5:$AK$14,MATCH($E55,'BY-Demands'!$I$5:$I$14,0),FALSE)*HLOOKUP(REG_TRA_DEMANDS!$F55,DEMANDS!$G$2:$CN$25,MATCH($E55,DEMANDS!$E$2:$E$25,0),FALSE)/HLOOKUP(2018,DEMANDS!$G$2:$CN$25,MATCH($E55,DEMANDS!$E$2:$E$25,0),FALSE)</f>
        <v>0</v>
      </c>
      <c r="N55" s="13">
        <f>HLOOKUP(REG_TRA_DEMANDS!N$3,'BY-Demands'!$J$5:$AK$14,MATCH($E55,'BY-Demands'!$I$5:$I$14,0),FALSE)*HLOOKUP(REG_TRA_DEMANDS!$F55,DEMANDS!$G$2:$CN$25,MATCH($E55,DEMANDS!$E$2:$E$25,0),FALSE)/HLOOKUP(2018,DEMANDS!$G$2:$CN$25,MATCH($E55,DEMANDS!$E$2:$E$25,0),FALSE)</f>
        <v>0</v>
      </c>
      <c r="O55" s="13">
        <f>HLOOKUP(REG_TRA_DEMANDS!O$3,'BY-Demands'!$J$5:$AK$14,MATCH($E55,'BY-Demands'!$I$5:$I$14,0),FALSE)*HLOOKUP(REG_TRA_DEMANDS!$F55,DEMANDS!$G$2:$CN$25,MATCH($E55,DEMANDS!$E$2:$E$25,0),FALSE)/HLOOKUP(2018,DEMANDS!$G$2:$CN$25,MATCH($E55,DEMANDS!$E$2:$E$25,0),FALSE)</f>
        <v>0</v>
      </c>
      <c r="P55" s="13">
        <f>HLOOKUP(REG_TRA_DEMANDS!P$3,'BY-Demands'!$J$5:$AK$14,MATCH($E55,'BY-Demands'!$I$5:$I$14,0),FALSE)*HLOOKUP(REG_TRA_DEMANDS!$F55,DEMANDS!$G$2:$CN$25,MATCH($E55,DEMANDS!$E$2:$E$25,0),FALSE)/HLOOKUP(2018,DEMANDS!$G$2:$CN$25,MATCH($E55,DEMANDS!$E$2:$E$25,0),FALSE)</f>
        <v>0</v>
      </c>
      <c r="Q55" s="13">
        <f>HLOOKUP(REG_TRA_DEMANDS!Q$3,'BY-Demands'!$J$5:$AK$14,MATCH($E55,'BY-Demands'!$I$5:$I$14,0),FALSE)*HLOOKUP(REG_TRA_DEMANDS!$F55,DEMANDS!$G$2:$CN$25,MATCH($E55,DEMANDS!$E$2:$E$25,0),FALSE)/HLOOKUP(2018,DEMANDS!$G$2:$CN$25,MATCH($E55,DEMANDS!$E$2:$E$25,0),FALSE)</f>
        <v>0</v>
      </c>
      <c r="R55" s="13">
        <f>HLOOKUP(REG_TRA_DEMANDS!R$3,'BY-Demands'!$J$5:$AK$14,MATCH($E55,'BY-Demands'!$I$5:$I$14,0),FALSE)*HLOOKUP(REG_TRA_DEMANDS!$F55,DEMANDS!$G$2:$CN$25,MATCH($E55,DEMANDS!$E$2:$E$25,0),FALSE)/HLOOKUP(2018,DEMANDS!$G$2:$CN$25,MATCH($E55,DEMANDS!$E$2:$E$25,0),FALSE)</f>
        <v>0</v>
      </c>
      <c r="S55" s="13">
        <f>HLOOKUP(REG_TRA_DEMANDS!S$3,'BY-Demands'!$J$5:$AK$14,MATCH($E55,'BY-Demands'!$I$5:$I$14,0),FALSE)*HLOOKUP(REG_TRA_DEMANDS!$F55,DEMANDS!$G$2:$CN$25,MATCH($E55,DEMANDS!$E$2:$E$25,0),FALSE)/HLOOKUP(2018,DEMANDS!$G$2:$CN$25,MATCH($E55,DEMANDS!$E$2:$E$25,0),FALSE)</f>
        <v>2.5103582609838924</v>
      </c>
      <c r="T55" s="13">
        <f>HLOOKUP(REG_TRA_DEMANDS!T$3,'BY-Demands'!$J$5:$AK$14,MATCH($E55,'BY-Demands'!$I$5:$I$14,0),FALSE)*HLOOKUP(REG_TRA_DEMANDS!$F55,DEMANDS!$G$2:$CN$25,MATCH($E55,DEMANDS!$E$2:$E$25,0),FALSE)/HLOOKUP(2018,DEMANDS!$G$2:$CN$25,MATCH($E55,DEMANDS!$E$2:$E$25,0),FALSE)</f>
        <v>2.3211246994786991</v>
      </c>
      <c r="U55" s="13">
        <f>HLOOKUP(REG_TRA_DEMANDS!U$3,'BY-Demands'!$J$5:$AK$14,MATCH($E55,'BY-Demands'!$I$5:$I$14,0),FALSE)*HLOOKUP(REG_TRA_DEMANDS!$F55,DEMANDS!$G$2:$CN$25,MATCH($E55,DEMANDS!$E$2:$E$25,0),FALSE)/HLOOKUP(2018,DEMANDS!$G$2:$CN$25,MATCH($E55,DEMANDS!$E$2:$E$25,0),FALSE)</f>
        <v>0.25294648985180301</v>
      </c>
      <c r="V55" s="13">
        <f>HLOOKUP(REG_TRA_DEMANDS!V$3,'BY-Demands'!$J$5:$AK$14,MATCH($E55,'BY-Demands'!$I$5:$I$14,0),FALSE)*HLOOKUP(REG_TRA_DEMANDS!$F55,DEMANDS!$G$2:$CN$25,MATCH($E55,DEMANDS!$E$2:$E$25,0),FALSE)/HLOOKUP(2018,DEMANDS!$G$2:$CN$25,MATCH($E55,DEMANDS!$E$2:$E$25,0),FALSE)</f>
        <v>0</v>
      </c>
      <c r="W55" s="13">
        <f>HLOOKUP(REG_TRA_DEMANDS!W$3,'BY-Demands'!$J$5:$AK$14,MATCH($E55,'BY-Demands'!$I$5:$I$14,0),FALSE)*HLOOKUP(REG_TRA_DEMANDS!$F55,DEMANDS!$G$2:$CN$25,MATCH($E55,DEMANDS!$E$2:$E$25,0),FALSE)/HLOOKUP(2018,DEMANDS!$G$2:$CN$25,MATCH($E55,DEMANDS!$E$2:$E$25,0),FALSE)</f>
        <v>0</v>
      </c>
      <c r="X55" s="13">
        <f>HLOOKUP(REG_TRA_DEMANDS!X$3,'BY-Demands'!$J$5:$AK$14,MATCH($E55,'BY-Demands'!$I$5:$I$14,0),FALSE)*HLOOKUP(REG_TRA_DEMANDS!$F55,DEMANDS!$G$2:$CN$25,MATCH($E55,DEMANDS!$E$2:$E$25,0),FALSE)/HLOOKUP(2018,DEMANDS!$G$2:$CN$25,MATCH($E55,DEMANDS!$E$2:$E$25,0),FALSE)</f>
        <v>0</v>
      </c>
      <c r="Y55" s="13">
        <f>HLOOKUP(REG_TRA_DEMANDS!Y$3,'BY-Demands'!$J$5:$AK$14,MATCH($E55,'BY-Demands'!$I$5:$I$14,0),FALSE)*HLOOKUP(REG_TRA_DEMANDS!$F55,DEMANDS!$G$2:$CN$25,MATCH($E55,DEMANDS!$E$2:$E$25,0),FALSE)/HLOOKUP(2018,DEMANDS!$G$2:$CN$25,MATCH($E55,DEMANDS!$E$2:$E$25,0),FALSE)</f>
        <v>0</v>
      </c>
      <c r="Z55" s="13">
        <f>HLOOKUP(REG_TRA_DEMANDS!Z$3,'BY-Demands'!$J$5:$AK$14,MATCH($E55,'BY-Demands'!$I$5:$I$14,0),FALSE)*HLOOKUP(REG_TRA_DEMANDS!$F55,DEMANDS!$G$2:$CN$25,MATCH($E55,DEMANDS!$E$2:$E$25,0),FALSE)/HLOOKUP(2018,DEMANDS!$G$2:$CN$25,MATCH($E55,DEMANDS!$E$2:$E$25,0),FALSE)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A55" s="13">
        <f>HLOOKUP(REG_TRA_DEMANDS!AA$3,'BY-Demands'!$J$5:$AK$14,MATCH($E55,'BY-Demands'!$I$5:$I$14,0),FALSE)*HLOOKUP(REG_TRA_DEMANDS!$F55,DEMANDS!$G$2:$CN$25,MATCH($E55,DEMANDS!$E$2:$E$25,0),FALSE)/HLOOKUP(2018,DEMANDS!$G$2:$CN$25,MATCH($E55,DEMANDS!$E$2:$E$25,0),FALSE)</f>
        <v>0.72214163606986215</v>
      </c>
      <c r="AB55" s="13">
        <f>HLOOKUP(REG_TRA_DEMANDS!AB$3,'BY-Demands'!$J$5:$AK$14,MATCH($E55,'BY-Demands'!$I$5:$I$14,0),FALSE)*HLOOKUP(REG_TRA_DEMANDS!$F55,DEMANDS!$G$2:$CN$25,MATCH($E55,DEMANDS!$E$2:$E$25,0),FALSE)/HLOOKUP(2018,DEMANDS!$G$2:$CN$25,MATCH($E55,DEMANDS!$E$2:$E$25,0),FALSE)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C55" s="13">
        <f>HLOOKUP(REG_TRA_DEMANDS!AC$3,'BY-Demands'!$J$5:$AK$14,MATCH($E55,'BY-Demands'!$I$5:$I$14,0),FALSE)*HLOOKUP(REG_TRA_DEMANDS!$F55,DEMANDS!$G$2:$CN$25,MATCH($E55,DEMANDS!$E$2:$E$25,0),FALSE)/HLOOKUP(2018,DEMANDS!$G$2:$CN$25,MATCH($E55,DEMANDS!$E$2:$E$25,0),FALSE)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D55" s="13">
        <f>HLOOKUP(REG_TRA_DEMANDS!AD$3,'BY-Demands'!$J$5:$AK$14,MATCH($E55,'BY-Demands'!$I$5:$I$14,0),FALSE)*HLOOKUP(REG_TRA_DEMANDS!$F55,DEMANDS!$G$2:$CN$25,MATCH($E55,DEMANDS!$E$2:$E$25,0),FALSE)/HLOOKUP(2018,DEMANDS!$G$2:$CN$25,MATCH($E55,DEMANDS!$E$2:$E$25,0),FALSE)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E55" s="13">
        <f>HLOOKUP(REG_TRA_DEMANDS!AE$3,'BY-Demands'!$J$5:$AK$14,MATCH($E55,'BY-Demands'!$I$5:$I$14,0),FALSE)*HLOOKUP(REG_TRA_DEMANDS!$F55,DEMANDS!$G$2:$CN$25,MATCH($E55,DEMANDS!$E$2:$E$25,0),FALSE)/HLOOKUP(2018,DEMANDS!$G$2:$CN$25,MATCH($E55,DEMANDS!$E$2:$E$25,0),FALSE)</f>
        <v>0</v>
      </c>
      <c r="AF55" s="13">
        <f>HLOOKUP(REG_TRA_DEMANDS!AF$3,'BY-Demands'!$J$5:$AK$14,MATCH($E55,'BY-Demands'!$I$5:$I$14,0),FALSE)*HLOOKUP(REG_TRA_DEMANDS!$F55,DEMANDS!$G$2:$CN$25,MATCH($E55,DEMANDS!$E$2:$E$25,0),FALSE)/HLOOKUP(2018,DEMANDS!$G$2:$CN$25,MATCH($E55,DEMANDS!$E$2:$E$25,0),FALSE)</f>
        <v>0</v>
      </c>
    </row>
    <row r="56" spans="4:32" x14ac:dyDescent="0.25">
      <c r="D56" t="s">
        <v>59</v>
      </c>
      <c r="E56" t="str">
        <f>DEMANDS!$E$25</f>
        <v>TAVIINT</v>
      </c>
      <c r="F56">
        <v>2030</v>
      </c>
      <c r="G56" s="13">
        <f>HLOOKUP(REG_TRA_DEMANDS!G$3,'BY-Demands'!$J$5:$AK$14,MATCH($E56,'BY-Demands'!$I$5:$I$14,0),FALSE)*HLOOKUP(REG_TRA_DEMANDS!$F56,DEMANDS!$G$2:$CN$25,MATCH($E56,DEMANDS!$E$2:$E$25,0),FALSE)/HLOOKUP(2018,DEMANDS!$G$2:$CN$25,MATCH($E56,DEMANDS!$E$2:$E$25,0),FALSE)</f>
        <v>0</v>
      </c>
      <c r="H56" s="13">
        <f>HLOOKUP(REG_TRA_DEMANDS!H$3,'BY-Demands'!$J$5:$AK$14,MATCH($E56,'BY-Demands'!$I$5:$I$14,0),FALSE)*HLOOKUP(REG_TRA_DEMANDS!$F56,DEMANDS!$G$2:$CN$25,MATCH($E56,DEMANDS!$E$2:$E$25,0),FALSE)/HLOOKUP(2018,DEMANDS!$G$2:$CN$25,MATCH($E56,DEMANDS!$E$2:$E$25,0),FALSE)</f>
        <v>41.744541929737572</v>
      </c>
      <c r="I56" s="13">
        <f>HLOOKUP(REG_TRA_DEMANDS!I$3,'BY-Demands'!$J$5:$AK$14,MATCH($E56,'BY-Demands'!$I$5:$I$14,0),FALSE)*HLOOKUP(REG_TRA_DEMANDS!$F56,DEMANDS!$G$2:$CN$25,MATCH($E56,DEMANDS!$E$2:$E$25,0),FALSE)/HLOOKUP(2018,DEMANDS!$G$2:$CN$25,MATCH($E56,DEMANDS!$E$2:$E$25,0),FALSE)</f>
        <v>0</v>
      </c>
      <c r="J56" s="13">
        <f>HLOOKUP(REG_TRA_DEMANDS!J$3,'BY-Demands'!$J$5:$AK$14,MATCH($E56,'BY-Demands'!$I$5:$I$14,0),FALSE)*HLOOKUP(REG_TRA_DEMANDS!$F56,DEMANDS!$G$2:$CN$25,MATCH($E56,DEMANDS!$E$2:$E$25,0),FALSE)/HLOOKUP(2018,DEMANDS!$G$2:$CN$25,MATCH($E56,DEMANDS!$E$2:$E$25,0),FALSE)</f>
        <v>0</v>
      </c>
      <c r="K56" s="13">
        <f>HLOOKUP(REG_TRA_DEMANDS!K$3,'BY-Demands'!$J$5:$AK$14,MATCH($E56,'BY-Demands'!$I$5:$I$14,0),FALSE)*HLOOKUP(REG_TRA_DEMANDS!$F56,DEMANDS!$G$2:$CN$25,MATCH($E56,DEMANDS!$E$2:$E$25,0),FALSE)/HLOOKUP(2018,DEMANDS!$G$2:$CN$25,MATCH($E56,DEMANDS!$E$2:$E$25,0),FALSE)</f>
        <v>0</v>
      </c>
      <c r="L56" s="13">
        <f>HLOOKUP(REG_TRA_DEMANDS!L$3,'BY-Demands'!$J$5:$AK$14,MATCH($E56,'BY-Demands'!$I$5:$I$14,0),FALSE)*HLOOKUP(REG_TRA_DEMANDS!$F56,DEMANDS!$G$2:$CN$25,MATCH($E56,DEMANDS!$E$2:$E$25,0),FALSE)/HLOOKUP(2018,DEMANDS!$G$2:$CN$25,MATCH($E56,DEMANDS!$E$2:$E$25,0),FALSE)</f>
        <v>0</v>
      </c>
      <c r="M56" s="13">
        <f>HLOOKUP(REG_TRA_DEMANDS!M$3,'BY-Demands'!$J$5:$AK$14,MATCH($E56,'BY-Demands'!$I$5:$I$14,0),FALSE)*HLOOKUP(REG_TRA_DEMANDS!$F56,DEMANDS!$G$2:$CN$25,MATCH($E56,DEMANDS!$E$2:$E$25,0),FALSE)/HLOOKUP(2018,DEMANDS!$G$2:$CN$25,MATCH($E56,DEMANDS!$E$2:$E$25,0),FALSE)</f>
        <v>0</v>
      </c>
      <c r="N56" s="13">
        <f>HLOOKUP(REG_TRA_DEMANDS!N$3,'BY-Demands'!$J$5:$AK$14,MATCH($E56,'BY-Demands'!$I$5:$I$14,0),FALSE)*HLOOKUP(REG_TRA_DEMANDS!$F56,DEMANDS!$G$2:$CN$25,MATCH($E56,DEMANDS!$E$2:$E$25,0),FALSE)/HLOOKUP(2018,DEMANDS!$G$2:$CN$25,MATCH($E56,DEMANDS!$E$2:$E$25,0),FALSE)</f>
        <v>0</v>
      </c>
      <c r="O56" s="13">
        <f>HLOOKUP(REG_TRA_DEMANDS!O$3,'BY-Demands'!$J$5:$AK$14,MATCH($E56,'BY-Demands'!$I$5:$I$14,0),FALSE)*HLOOKUP(REG_TRA_DEMANDS!$F56,DEMANDS!$G$2:$CN$25,MATCH($E56,DEMANDS!$E$2:$E$25,0),FALSE)/HLOOKUP(2018,DEMANDS!$G$2:$CN$25,MATCH($E56,DEMANDS!$E$2:$E$25,0),FALSE)</f>
        <v>0</v>
      </c>
      <c r="P56" s="13">
        <f>HLOOKUP(REG_TRA_DEMANDS!P$3,'BY-Demands'!$J$5:$AK$14,MATCH($E56,'BY-Demands'!$I$5:$I$14,0),FALSE)*HLOOKUP(REG_TRA_DEMANDS!$F56,DEMANDS!$G$2:$CN$25,MATCH($E56,DEMANDS!$E$2:$E$25,0),FALSE)/HLOOKUP(2018,DEMANDS!$G$2:$CN$25,MATCH($E56,DEMANDS!$E$2:$E$25,0),FALSE)</f>
        <v>0</v>
      </c>
      <c r="Q56" s="13">
        <f>HLOOKUP(REG_TRA_DEMANDS!Q$3,'BY-Demands'!$J$5:$AK$14,MATCH($E56,'BY-Demands'!$I$5:$I$14,0),FALSE)*HLOOKUP(REG_TRA_DEMANDS!$F56,DEMANDS!$G$2:$CN$25,MATCH($E56,DEMANDS!$E$2:$E$25,0),FALSE)/HLOOKUP(2018,DEMANDS!$G$2:$CN$25,MATCH($E56,DEMANDS!$E$2:$E$25,0),FALSE)</f>
        <v>0</v>
      </c>
      <c r="R56" s="13">
        <f>HLOOKUP(REG_TRA_DEMANDS!R$3,'BY-Demands'!$J$5:$AK$14,MATCH($E56,'BY-Demands'!$I$5:$I$14,0),FALSE)*HLOOKUP(REG_TRA_DEMANDS!$F56,DEMANDS!$G$2:$CN$25,MATCH($E56,DEMANDS!$E$2:$E$25,0),FALSE)/HLOOKUP(2018,DEMANDS!$G$2:$CN$25,MATCH($E56,DEMANDS!$E$2:$E$25,0),FALSE)</f>
        <v>0</v>
      </c>
      <c r="S56" s="13">
        <f>HLOOKUP(REG_TRA_DEMANDS!S$3,'BY-Demands'!$J$5:$AK$14,MATCH($E56,'BY-Demands'!$I$5:$I$14,0),FALSE)*HLOOKUP(REG_TRA_DEMANDS!$F56,DEMANDS!$G$2:$CN$25,MATCH($E56,DEMANDS!$E$2:$E$25,0),FALSE)/HLOOKUP(2018,DEMANDS!$G$2:$CN$25,MATCH($E56,DEMANDS!$E$2:$E$25,0),FALSE)</f>
        <v>2.4717413820808516</v>
      </c>
      <c r="T56" s="13">
        <f>HLOOKUP(REG_TRA_DEMANDS!T$3,'BY-Demands'!$J$5:$AK$14,MATCH($E56,'BY-Demands'!$I$5:$I$14,0),FALSE)*HLOOKUP(REG_TRA_DEMANDS!$F56,DEMANDS!$G$2:$CN$25,MATCH($E56,DEMANDS!$E$2:$E$25,0),FALSE)/HLOOKUP(2018,DEMANDS!$G$2:$CN$25,MATCH($E56,DEMANDS!$E$2:$E$25,0),FALSE)</f>
        <v>2.2854188032997622</v>
      </c>
      <c r="U56" s="13">
        <f>HLOOKUP(REG_TRA_DEMANDS!U$3,'BY-Demands'!$J$5:$AK$14,MATCH($E56,'BY-Demands'!$I$5:$I$14,0),FALSE)*HLOOKUP(REG_TRA_DEMANDS!$F56,DEMANDS!$G$2:$CN$25,MATCH($E56,DEMANDS!$E$2:$E$25,0),FALSE)/HLOOKUP(2018,DEMANDS!$G$2:$CN$25,MATCH($E56,DEMANDS!$E$2:$E$25,0),FALSE)</f>
        <v>0.24905541019222963</v>
      </c>
      <c r="V56" s="13">
        <f>HLOOKUP(REG_TRA_DEMANDS!V$3,'BY-Demands'!$J$5:$AK$14,MATCH($E56,'BY-Demands'!$I$5:$I$14,0),FALSE)*HLOOKUP(REG_TRA_DEMANDS!$F56,DEMANDS!$G$2:$CN$25,MATCH($E56,DEMANDS!$E$2:$E$25,0),FALSE)/HLOOKUP(2018,DEMANDS!$G$2:$CN$25,MATCH($E56,DEMANDS!$E$2:$E$25,0),FALSE)</f>
        <v>0</v>
      </c>
      <c r="W56" s="13">
        <f>HLOOKUP(REG_TRA_DEMANDS!W$3,'BY-Demands'!$J$5:$AK$14,MATCH($E56,'BY-Demands'!$I$5:$I$14,0),FALSE)*HLOOKUP(REG_TRA_DEMANDS!$F56,DEMANDS!$G$2:$CN$25,MATCH($E56,DEMANDS!$E$2:$E$25,0),FALSE)/HLOOKUP(2018,DEMANDS!$G$2:$CN$25,MATCH($E56,DEMANDS!$E$2:$E$25,0),FALSE)</f>
        <v>0</v>
      </c>
      <c r="X56" s="13">
        <f>HLOOKUP(REG_TRA_DEMANDS!X$3,'BY-Demands'!$J$5:$AK$14,MATCH($E56,'BY-Demands'!$I$5:$I$14,0),FALSE)*HLOOKUP(REG_TRA_DEMANDS!$F56,DEMANDS!$G$2:$CN$25,MATCH($E56,DEMANDS!$E$2:$E$25,0),FALSE)/HLOOKUP(2018,DEMANDS!$G$2:$CN$25,MATCH($E56,DEMANDS!$E$2:$E$25,0),FALSE)</f>
        <v>0</v>
      </c>
      <c r="Y56" s="13">
        <f>HLOOKUP(REG_TRA_DEMANDS!Y$3,'BY-Demands'!$J$5:$AK$14,MATCH($E56,'BY-Demands'!$I$5:$I$14,0),FALSE)*HLOOKUP(REG_TRA_DEMANDS!$F56,DEMANDS!$G$2:$CN$25,MATCH($E56,DEMANDS!$E$2:$E$25,0),FALSE)/HLOOKUP(2018,DEMANDS!$G$2:$CN$25,MATCH($E56,DEMANDS!$E$2:$E$25,0),FALSE)</f>
        <v>0</v>
      </c>
      <c r="Z56" s="13">
        <f>HLOOKUP(REG_TRA_DEMANDS!Z$3,'BY-Demands'!$J$5:$AK$14,MATCH($E56,'BY-Demands'!$I$5:$I$14,0),FALSE)*HLOOKUP(REG_TRA_DEMANDS!$F56,DEMANDS!$G$2:$CN$25,MATCH($E56,DEMANDS!$E$2:$E$25,0),FALSE)/HLOOKUP(2018,DEMANDS!$G$2:$CN$25,MATCH($E56,DEMANDS!$E$2:$E$25,0),FALSE)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A56" s="13">
        <f>HLOOKUP(REG_TRA_DEMANDS!AA$3,'BY-Demands'!$J$5:$AK$14,MATCH($E56,'BY-Demands'!$I$5:$I$14,0),FALSE)*HLOOKUP(REG_TRA_DEMANDS!$F56,DEMANDS!$G$2:$CN$25,MATCH($E56,DEMANDS!$E$2:$E$25,0),FALSE)/HLOOKUP(2018,DEMANDS!$G$2:$CN$25,MATCH($E56,DEMANDS!$E$2:$E$25,0),FALSE)</f>
        <v>0.71103292041585675</v>
      </c>
      <c r="AB56" s="13">
        <f>HLOOKUP(REG_TRA_DEMANDS!AB$3,'BY-Demands'!$J$5:$AK$14,MATCH($E56,'BY-Demands'!$I$5:$I$14,0),FALSE)*HLOOKUP(REG_TRA_DEMANDS!$F56,DEMANDS!$G$2:$CN$25,MATCH($E56,DEMANDS!$E$2:$E$25,0),FALSE)/HLOOKUP(2018,DEMANDS!$G$2:$CN$25,MATCH($E56,DEMANDS!$E$2:$E$25,0),FALSE)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C56" s="13">
        <f>HLOOKUP(REG_TRA_DEMANDS!AC$3,'BY-Demands'!$J$5:$AK$14,MATCH($E56,'BY-Demands'!$I$5:$I$14,0),FALSE)*HLOOKUP(REG_TRA_DEMANDS!$F56,DEMANDS!$G$2:$CN$25,MATCH($E56,DEMANDS!$E$2:$E$25,0),FALSE)/HLOOKUP(2018,DEMANDS!$G$2:$CN$25,MATCH($E56,DEMANDS!$E$2:$E$25,0),FALSE)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D56" s="13">
        <f>HLOOKUP(REG_TRA_DEMANDS!AD$3,'BY-Demands'!$J$5:$AK$14,MATCH($E56,'BY-Demands'!$I$5:$I$14,0),FALSE)*HLOOKUP(REG_TRA_DEMANDS!$F56,DEMANDS!$G$2:$CN$25,MATCH($E56,DEMANDS!$E$2:$E$25,0),FALSE)/HLOOKUP(2018,DEMANDS!$G$2:$CN$25,MATCH($E56,DEMANDS!$E$2:$E$25,0),FALSE)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E56" s="13">
        <f>HLOOKUP(REG_TRA_DEMANDS!AE$3,'BY-Demands'!$J$5:$AK$14,MATCH($E56,'BY-Demands'!$I$5:$I$14,0),FALSE)*HLOOKUP(REG_TRA_DEMANDS!$F56,DEMANDS!$G$2:$CN$25,MATCH($E56,DEMANDS!$E$2:$E$25,0),FALSE)/HLOOKUP(2018,DEMANDS!$G$2:$CN$25,MATCH($E56,DEMANDS!$E$2:$E$25,0),FALSE)</f>
        <v>0</v>
      </c>
      <c r="AF56" s="13">
        <f>HLOOKUP(REG_TRA_DEMANDS!AF$3,'BY-Demands'!$J$5:$AK$14,MATCH($E56,'BY-Demands'!$I$5:$I$14,0),FALSE)*HLOOKUP(REG_TRA_DEMANDS!$F56,DEMANDS!$G$2:$CN$25,MATCH($E56,DEMANDS!$E$2:$E$25,0),FALSE)/HLOOKUP(2018,DEMANDS!$G$2:$CN$25,MATCH($E56,DEMANDS!$E$2:$E$25,0),FALSE)</f>
        <v>0</v>
      </c>
    </row>
    <row r="57" spans="4:32" x14ac:dyDescent="0.25">
      <c r="D57" t="s">
        <v>59</v>
      </c>
      <c r="E57" t="str">
        <f>DEMANDS!$E$25</f>
        <v>TAVIINT</v>
      </c>
      <c r="F57">
        <v>2050</v>
      </c>
      <c r="G57" s="13">
        <f>HLOOKUP(REG_TRA_DEMANDS!G$3,'BY-Demands'!$J$5:$AK$14,MATCH($E57,'BY-Demands'!$I$5:$I$14,0),FALSE)*HLOOKUP(REG_TRA_DEMANDS!$F57,DEMANDS!$G$2:$CN$25,MATCH($E57,DEMANDS!$E$2:$E$25,0),FALSE)/HLOOKUP(2018,DEMANDS!$G$2:$CN$25,MATCH($E57,DEMANDS!$E$2:$E$25,0),FALSE)</f>
        <v>0</v>
      </c>
      <c r="H57" s="13">
        <f>HLOOKUP(REG_TRA_DEMANDS!H$3,'BY-Demands'!$J$5:$AK$14,MATCH($E57,'BY-Demands'!$I$5:$I$14,0),FALSE)*HLOOKUP(REG_TRA_DEMANDS!$F57,DEMANDS!$G$2:$CN$25,MATCH($E57,DEMANDS!$E$2:$E$25,0),FALSE)/HLOOKUP(2018,DEMANDS!$G$2:$CN$25,MATCH($E57,DEMANDS!$E$2:$E$25,0),FALSE)</f>
        <v>40.4401628128524</v>
      </c>
      <c r="I57" s="13">
        <f>HLOOKUP(REG_TRA_DEMANDS!I$3,'BY-Demands'!$J$5:$AK$14,MATCH($E57,'BY-Demands'!$I$5:$I$14,0),FALSE)*HLOOKUP(REG_TRA_DEMANDS!$F57,DEMANDS!$G$2:$CN$25,MATCH($E57,DEMANDS!$E$2:$E$25,0),FALSE)/HLOOKUP(2018,DEMANDS!$G$2:$CN$25,MATCH($E57,DEMANDS!$E$2:$E$25,0),FALSE)</f>
        <v>0</v>
      </c>
      <c r="J57" s="13">
        <f>HLOOKUP(REG_TRA_DEMANDS!J$3,'BY-Demands'!$J$5:$AK$14,MATCH($E57,'BY-Demands'!$I$5:$I$14,0),FALSE)*HLOOKUP(REG_TRA_DEMANDS!$F57,DEMANDS!$G$2:$CN$25,MATCH($E57,DEMANDS!$E$2:$E$25,0),FALSE)/HLOOKUP(2018,DEMANDS!$G$2:$CN$25,MATCH($E57,DEMANDS!$E$2:$E$25,0),FALSE)</f>
        <v>0</v>
      </c>
      <c r="K57" s="13">
        <f>HLOOKUP(REG_TRA_DEMANDS!K$3,'BY-Demands'!$J$5:$AK$14,MATCH($E57,'BY-Demands'!$I$5:$I$14,0),FALSE)*HLOOKUP(REG_TRA_DEMANDS!$F57,DEMANDS!$G$2:$CN$25,MATCH($E57,DEMANDS!$E$2:$E$25,0),FALSE)/HLOOKUP(2018,DEMANDS!$G$2:$CN$25,MATCH($E57,DEMANDS!$E$2:$E$25,0),FALSE)</f>
        <v>0</v>
      </c>
      <c r="L57" s="13">
        <f>HLOOKUP(REG_TRA_DEMANDS!L$3,'BY-Demands'!$J$5:$AK$14,MATCH($E57,'BY-Demands'!$I$5:$I$14,0),FALSE)*HLOOKUP(REG_TRA_DEMANDS!$F57,DEMANDS!$G$2:$CN$25,MATCH($E57,DEMANDS!$E$2:$E$25,0),FALSE)/HLOOKUP(2018,DEMANDS!$G$2:$CN$25,MATCH($E57,DEMANDS!$E$2:$E$25,0),FALSE)</f>
        <v>0</v>
      </c>
      <c r="M57" s="13">
        <f>HLOOKUP(REG_TRA_DEMANDS!M$3,'BY-Demands'!$J$5:$AK$14,MATCH($E57,'BY-Demands'!$I$5:$I$14,0),FALSE)*HLOOKUP(REG_TRA_DEMANDS!$F57,DEMANDS!$G$2:$CN$25,MATCH($E57,DEMANDS!$E$2:$E$25,0),FALSE)/HLOOKUP(2018,DEMANDS!$G$2:$CN$25,MATCH($E57,DEMANDS!$E$2:$E$25,0),FALSE)</f>
        <v>0</v>
      </c>
      <c r="N57" s="13">
        <f>HLOOKUP(REG_TRA_DEMANDS!N$3,'BY-Demands'!$J$5:$AK$14,MATCH($E57,'BY-Demands'!$I$5:$I$14,0),FALSE)*HLOOKUP(REG_TRA_DEMANDS!$F57,DEMANDS!$G$2:$CN$25,MATCH($E57,DEMANDS!$E$2:$E$25,0),FALSE)/HLOOKUP(2018,DEMANDS!$G$2:$CN$25,MATCH($E57,DEMANDS!$E$2:$E$25,0),FALSE)</f>
        <v>0</v>
      </c>
      <c r="O57" s="13">
        <f>HLOOKUP(REG_TRA_DEMANDS!O$3,'BY-Demands'!$J$5:$AK$14,MATCH($E57,'BY-Demands'!$I$5:$I$14,0),FALSE)*HLOOKUP(REG_TRA_DEMANDS!$F57,DEMANDS!$G$2:$CN$25,MATCH($E57,DEMANDS!$E$2:$E$25,0),FALSE)/HLOOKUP(2018,DEMANDS!$G$2:$CN$25,MATCH($E57,DEMANDS!$E$2:$E$25,0),FALSE)</f>
        <v>0</v>
      </c>
      <c r="P57" s="13">
        <f>HLOOKUP(REG_TRA_DEMANDS!P$3,'BY-Demands'!$J$5:$AK$14,MATCH($E57,'BY-Demands'!$I$5:$I$14,0),FALSE)*HLOOKUP(REG_TRA_DEMANDS!$F57,DEMANDS!$G$2:$CN$25,MATCH($E57,DEMANDS!$E$2:$E$25,0),FALSE)/HLOOKUP(2018,DEMANDS!$G$2:$CN$25,MATCH($E57,DEMANDS!$E$2:$E$25,0),FALSE)</f>
        <v>0</v>
      </c>
      <c r="Q57" s="13">
        <f>HLOOKUP(REG_TRA_DEMANDS!Q$3,'BY-Demands'!$J$5:$AK$14,MATCH($E57,'BY-Demands'!$I$5:$I$14,0),FALSE)*HLOOKUP(REG_TRA_DEMANDS!$F57,DEMANDS!$G$2:$CN$25,MATCH($E57,DEMANDS!$E$2:$E$25,0),FALSE)/HLOOKUP(2018,DEMANDS!$G$2:$CN$25,MATCH($E57,DEMANDS!$E$2:$E$25,0),FALSE)</f>
        <v>0</v>
      </c>
      <c r="R57" s="13">
        <f>HLOOKUP(REG_TRA_DEMANDS!R$3,'BY-Demands'!$J$5:$AK$14,MATCH($E57,'BY-Demands'!$I$5:$I$14,0),FALSE)*HLOOKUP(REG_TRA_DEMANDS!$F57,DEMANDS!$G$2:$CN$25,MATCH($E57,DEMANDS!$E$2:$E$25,0),FALSE)/HLOOKUP(2018,DEMANDS!$G$2:$CN$25,MATCH($E57,DEMANDS!$E$2:$E$25,0),FALSE)</f>
        <v>0</v>
      </c>
      <c r="S57" s="13">
        <f>HLOOKUP(REG_TRA_DEMANDS!S$3,'BY-Demands'!$J$5:$AK$14,MATCH($E57,'BY-Demands'!$I$5:$I$14,0),FALSE)*HLOOKUP(REG_TRA_DEMANDS!$F57,DEMANDS!$G$2:$CN$25,MATCH($E57,DEMANDS!$E$2:$E$25,0),FALSE)/HLOOKUP(2018,DEMANDS!$G$2:$CN$25,MATCH($E57,DEMANDS!$E$2:$E$25,0),FALSE)</f>
        <v>2.39450762427477</v>
      </c>
      <c r="T57" s="13">
        <f>HLOOKUP(REG_TRA_DEMANDS!T$3,'BY-Demands'!$J$5:$AK$14,MATCH($E57,'BY-Demands'!$I$5:$I$14,0),FALSE)*HLOOKUP(REG_TRA_DEMANDS!$F57,DEMANDS!$G$2:$CN$25,MATCH($E57,DEMANDS!$E$2:$E$25,0),FALSE)/HLOOKUP(2018,DEMANDS!$G$2:$CN$25,MATCH($E57,DEMANDS!$E$2:$E$25,0),FALSE)</f>
        <v>2.2140070109418901</v>
      </c>
      <c r="U57" s="13">
        <f>HLOOKUP(REG_TRA_DEMANDS!U$3,'BY-Demands'!$J$5:$AK$14,MATCH($E57,'BY-Demands'!$I$5:$I$14,0),FALSE)*HLOOKUP(REG_TRA_DEMANDS!$F57,DEMANDS!$G$2:$CN$25,MATCH($E57,DEMANDS!$E$2:$E$25,0),FALSE)/HLOOKUP(2018,DEMANDS!$G$2:$CN$25,MATCH($E57,DEMANDS!$E$2:$E$25,0),FALSE)</f>
        <v>0.24127325087308299</v>
      </c>
      <c r="V57" s="13">
        <f>HLOOKUP(REG_TRA_DEMANDS!V$3,'BY-Demands'!$J$5:$AK$14,MATCH($E57,'BY-Demands'!$I$5:$I$14,0),FALSE)*HLOOKUP(REG_TRA_DEMANDS!$F57,DEMANDS!$G$2:$CN$25,MATCH($E57,DEMANDS!$E$2:$E$25,0),FALSE)/HLOOKUP(2018,DEMANDS!$G$2:$CN$25,MATCH($E57,DEMANDS!$E$2:$E$25,0),FALSE)</f>
        <v>0</v>
      </c>
      <c r="W57" s="13">
        <f>HLOOKUP(REG_TRA_DEMANDS!W$3,'BY-Demands'!$J$5:$AK$14,MATCH($E57,'BY-Demands'!$I$5:$I$14,0),FALSE)*HLOOKUP(REG_TRA_DEMANDS!$F57,DEMANDS!$G$2:$CN$25,MATCH($E57,DEMANDS!$E$2:$E$25,0),FALSE)/HLOOKUP(2018,DEMANDS!$G$2:$CN$25,MATCH($E57,DEMANDS!$E$2:$E$25,0),FALSE)</f>
        <v>0</v>
      </c>
      <c r="X57" s="13">
        <f>HLOOKUP(REG_TRA_DEMANDS!X$3,'BY-Demands'!$J$5:$AK$14,MATCH($E57,'BY-Demands'!$I$5:$I$14,0),FALSE)*HLOOKUP(REG_TRA_DEMANDS!$F57,DEMANDS!$G$2:$CN$25,MATCH($E57,DEMANDS!$E$2:$E$25,0),FALSE)/HLOOKUP(2018,DEMANDS!$G$2:$CN$25,MATCH($E57,DEMANDS!$E$2:$E$25,0),FALSE)</f>
        <v>0</v>
      </c>
      <c r="Y57" s="13">
        <f>HLOOKUP(REG_TRA_DEMANDS!Y$3,'BY-Demands'!$J$5:$AK$14,MATCH($E57,'BY-Demands'!$I$5:$I$14,0),FALSE)*HLOOKUP(REG_TRA_DEMANDS!$F57,DEMANDS!$G$2:$CN$25,MATCH($E57,DEMANDS!$E$2:$E$25,0),FALSE)/HLOOKUP(2018,DEMANDS!$G$2:$CN$25,MATCH($E57,DEMANDS!$E$2:$E$25,0),FALSE)</f>
        <v>0</v>
      </c>
      <c r="Z57" s="13">
        <f>HLOOKUP(REG_TRA_DEMANDS!Z$3,'BY-Demands'!$J$5:$AK$14,MATCH($E57,'BY-Demands'!$I$5:$I$14,0),FALSE)*HLOOKUP(REG_TRA_DEMANDS!$F57,DEMANDS!$G$2:$CN$25,MATCH($E57,DEMANDS!$E$2:$E$25,0),FALSE)/HLOOKUP(2018,DEMANDS!$G$2:$CN$25,MATCH($E57,DEMANDS!$E$2:$E$25,0),FALSE)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A57" s="13">
        <f>HLOOKUP(REG_TRA_DEMANDS!AA$3,'BY-Demands'!$J$5:$AK$14,MATCH($E57,'BY-Demands'!$I$5:$I$14,0),FALSE)*HLOOKUP(REG_TRA_DEMANDS!$F57,DEMANDS!$G$2:$CN$25,MATCH($E57,DEMANDS!$E$2:$E$25,0),FALSE)/HLOOKUP(2018,DEMANDS!$G$2:$CN$25,MATCH($E57,DEMANDS!$E$2:$E$25,0),FALSE)</f>
        <v>0.68881548910784596</v>
      </c>
      <c r="AB57" s="13">
        <f>HLOOKUP(REG_TRA_DEMANDS!AB$3,'BY-Demands'!$J$5:$AK$14,MATCH($E57,'BY-Demands'!$I$5:$I$14,0),FALSE)*HLOOKUP(REG_TRA_DEMANDS!$F57,DEMANDS!$G$2:$CN$25,MATCH($E57,DEMANDS!$E$2:$E$25,0),FALSE)/HLOOKUP(2018,DEMANDS!$G$2:$CN$25,MATCH($E57,DEMANDS!$E$2:$E$25,0),FALSE)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C57" s="13">
        <f>HLOOKUP(REG_TRA_DEMANDS!AC$3,'BY-Demands'!$J$5:$AK$14,MATCH($E57,'BY-Demands'!$I$5:$I$14,0),FALSE)*HLOOKUP(REG_TRA_DEMANDS!$F57,DEMANDS!$G$2:$CN$25,MATCH($E57,DEMANDS!$E$2:$E$25,0),FALSE)/HLOOKUP(2018,DEMANDS!$G$2:$CN$25,MATCH($E57,DEMANDS!$E$2:$E$25,0),FALSE)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D57" s="13">
        <f>HLOOKUP(REG_TRA_DEMANDS!AD$3,'BY-Demands'!$J$5:$AK$14,MATCH($E57,'BY-Demands'!$I$5:$I$14,0),FALSE)*HLOOKUP(REG_TRA_DEMANDS!$F57,DEMANDS!$G$2:$CN$25,MATCH($E57,DEMANDS!$E$2:$E$25,0),FALSE)/HLOOKUP(2018,DEMANDS!$G$2:$CN$25,MATCH($E57,DEMANDS!$E$2:$E$25,0),FALSE)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E57" s="13">
        <f>HLOOKUP(REG_TRA_DEMANDS!AE$3,'BY-Demands'!$J$5:$AK$14,MATCH($E57,'BY-Demands'!$I$5:$I$14,0),FALSE)*HLOOKUP(REG_TRA_DEMANDS!$F57,DEMANDS!$G$2:$CN$25,MATCH($E57,DEMANDS!$E$2:$E$25,0),FALSE)/HLOOKUP(2018,DEMANDS!$G$2:$CN$25,MATCH($E57,DEMANDS!$E$2:$E$25,0),FALSE)</f>
        <v>0</v>
      </c>
      <c r="AF57" s="13">
        <f>HLOOKUP(REG_TRA_DEMANDS!AF$3,'BY-Demands'!$J$5:$AK$14,MATCH($E57,'BY-Demands'!$I$5:$I$14,0),FALSE)*HLOOKUP(REG_TRA_DEMANDS!$F57,DEMANDS!$G$2:$CN$25,MATCH($E57,DEMANDS!$E$2:$E$25,0),FALSE)/HLOOKUP(2018,DEMANDS!$G$2:$CN$25,MATCH($E57,DEMANDS!$E$2:$E$25,0),FALSE)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sheetPr codeName="Sheet3"/>
  <dimension ref="A3:AD37"/>
  <sheetViews>
    <sheetView zoomScaleNormal="100" workbookViewId="0">
      <selection activeCell="J24" sqref="J24"/>
    </sheetView>
  </sheetViews>
  <sheetFormatPr defaultColWidth="9.140625" defaultRowHeight="15" x14ac:dyDescent="0.2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x14ac:dyDescent="0.25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x14ac:dyDescent="0.25">
      <c r="A6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x14ac:dyDescent="0.25">
      <c r="A7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.75" thickBot="1" x14ac:dyDescent="0.3">
      <c r="A10" s="17" t="s">
        <v>130</v>
      </c>
      <c r="B10" s="17" t="s">
        <v>129</v>
      </c>
    </row>
    <row r="11" spans="1:30" x14ac:dyDescent="0.25">
      <c r="A11" s="16" t="s">
        <v>76</v>
      </c>
      <c r="B11" s="16" t="s">
        <v>128</v>
      </c>
    </row>
    <row r="12" spans="1:30" x14ac:dyDescent="0.25">
      <c r="A12" s="15" t="s">
        <v>99</v>
      </c>
      <c r="B12" s="15" t="s">
        <v>127</v>
      </c>
    </row>
    <row r="13" spans="1:30" x14ac:dyDescent="0.25">
      <c r="A13" s="15" t="s">
        <v>88</v>
      </c>
      <c r="B13" s="15" t="s">
        <v>126</v>
      </c>
    </row>
    <row r="14" spans="1:30" x14ac:dyDescent="0.25">
      <c r="A14" s="15" t="s">
        <v>89</v>
      </c>
      <c r="B14" s="15" t="s">
        <v>125</v>
      </c>
    </row>
    <row r="15" spans="1:30" x14ac:dyDescent="0.25">
      <c r="A15" s="15" t="s">
        <v>100</v>
      </c>
      <c r="B15" s="15" t="s">
        <v>124</v>
      </c>
    </row>
    <row r="16" spans="1:30" x14ac:dyDescent="0.25">
      <c r="A16" s="15" t="s">
        <v>77</v>
      </c>
      <c r="B16" s="15" t="s">
        <v>123</v>
      </c>
    </row>
    <row r="17" spans="1:2" x14ac:dyDescent="0.25">
      <c r="A17" s="15" t="s">
        <v>94</v>
      </c>
      <c r="B17" s="15" t="s">
        <v>122</v>
      </c>
    </row>
    <row r="18" spans="1:2" x14ac:dyDescent="0.25">
      <c r="A18" s="15" t="s">
        <v>90</v>
      </c>
      <c r="B18" s="15" t="s">
        <v>121</v>
      </c>
    </row>
    <row r="19" spans="1:2" x14ac:dyDescent="0.25">
      <c r="A19" s="15" t="s">
        <v>78</v>
      </c>
      <c r="B19" s="15" t="s">
        <v>120</v>
      </c>
    </row>
    <row r="20" spans="1:2" x14ac:dyDescent="0.25">
      <c r="A20" s="15" t="s">
        <v>79</v>
      </c>
      <c r="B20" s="15" t="s">
        <v>119</v>
      </c>
    </row>
    <row r="21" spans="1:2" x14ac:dyDescent="0.25">
      <c r="A21" s="15" t="s">
        <v>80</v>
      </c>
      <c r="B21" s="15" t="s">
        <v>118</v>
      </c>
    </row>
    <row r="22" spans="1:2" x14ac:dyDescent="0.25">
      <c r="A22" s="15" t="s">
        <v>95</v>
      </c>
      <c r="B22" s="15" t="s">
        <v>117</v>
      </c>
    </row>
    <row r="23" spans="1:2" x14ac:dyDescent="0.25">
      <c r="A23" s="15" t="s">
        <v>91</v>
      </c>
      <c r="B23" s="15" t="s">
        <v>116</v>
      </c>
    </row>
    <row r="24" spans="1:2" x14ac:dyDescent="0.25">
      <c r="A24" s="15" t="s">
        <v>81</v>
      </c>
      <c r="B24" s="15" t="s">
        <v>115</v>
      </c>
    </row>
    <row r="25" spans="1:2" x14ac:dyDescent="0.25">
      <c r="A25" s="15" t="s">
        <v>82</v>
      </c>
      <c r="B25" s="15" t="s">
        <v>114</v>
      </c>
    </row>
    <row r="26" spans="1:2" x14ac:dyDescent="0.25">
      <c r="A26" s="15" t="s">
        <v>96</v>
      </c>
      <c r="B26" s="15" t="s">
        <v>113</v>
      </c>
    </row>
    <row r="27" spans="1:2" x14ac:dyDescent="0.25">
      <c r="A27" s="15" t="s">
        <v>83</v>
      </c>
      <c r="B27" s="15" t="s">
        <v>112</v>
      </c>
    </row>
    <row r="28" spans="1:2" x14ac:dyDescent="0.25">
      <c r="A28" s="15" t="s">
        <v>101</v>
      </c>
      <c r="B28" s="15" t="s">
        <v>111</v>
      </c>
    </row>
    <row r="29" spans="1:2" x14ac:dyDescent="0.25">
      <c r="A29" s="15" t="s">
        <v>84</v>
      </c>
      <c r="B29" s="15" t="s">
        <v>110</v>
      </c>
    </row>
    <row r="30" spans="1:2" x14ac:dyDescent="0.25">
      <c r="A30" s="15" t="s">
        <v>97</v>
      </c>
      <c r="B30" s="15" t="s">
        <v>109</v>
      </c>
    </row>
    <row r="31" spans="1:2" x14ac:dyDescent="0.25">
      <c r="A31" s="15" t="s">
        <v>98</v>
      </c>
      <c r="B31" s="15" t="s">
        <v>108</v>
      </c>
    </row>
    <row r="32" spans="1:2" x14ac:dyDescent="0.25">
      <c r="A32" s="15" t="s">
        <v>92</v>
      </c>
      <c r="B32" s="15" t="s">
        <v>107</v>
      </c>
    </row>
    <row r="33" spans="1:2" x14ac:dyDescent="0.25">
      <c r="A33" s="15" t="s">
        <v>93</v>
      </c>
      <c r="B33" s="15" t="s">
        <v>106</v>
      </c>
    </row>
    <row r="34" spans="1:2" x14ac:dyDescent="0.25">
      <c r="A34" s="15" t="s">
        <v>85</v>
      </c>
      <c r="B34" s="15" t="s">
        <v>105</v>
      </c>
    </row>
    <row r="35" spans="1:2" x14ac:dyDescent="0.25">
      <c r="A35" s="15" t="s">
        <v>86</v>
      </c>
      <c r="B35" s="15" t="s">
        <v>104</v>
      </c>
    </row>
    <row r="36" spans="1:2" x14ac:dyDescent="0.25">
      <c r="A36" s="15" t="s">
        <v>87</v>
      </c>
      <c r="B36" s="15" t="s">
        <v>103</v>
      </c>
    </row>
    <row r="37" spans="1:2" x14ac:dyDescent="0.25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AN42"/>
  <sheetViews>
    <sheetView tabSelected="1" workbookViewId="0">
      <selection activeCell="V19" sqref="V19"/>
    </sheetView>
  </sheetViews>
  <sheetFormatPr defaultRowHeight="15" x14ac:dyDescent="0.25"/>
  <cols>
    <col min="2" max="2" width="12.42578125" bestFit="1" customWidth="1"/>
    <col min="3" max="3" width="10.7109375" bestFit="1" customWidth="1"/>
    <col min="4" max="4" width="10.5703125" customWidth="1"/>
    <col min="5" max="5" width="11.5703125" bestFit="1" customWidth="1"/>
    <col min="6" max="6" width="48.5703125" bestFit="1" customWidth="1"/>
    <col min="7" max="40" width="8.7109375" customWidth="1"/>
  </cols>
  <sheetData>
    <row r="1" spans="2:15" x14ac:dyDescent="0.25">
      <c r="B1" t="s">
        <v>146</v>
      </c>
      <c r="C1" t="s">
        <v>0</v>
      </c>
    </row>
    <row r="2" spans="2:15" ht="15.75" thickBot="1" x14ac:dyDescent="0.3"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>
        <v>2018</v>
      </c>
      <c r="H2" s="12">
        <v>2019</v>
      </c>
      <c r="I2" s="12">
        <v>2020</v>
      </c>
      <c r="J2" s="12">
        <v>2021</v>
      </c>
      <c r="K2" s="12">
        <v>2022</v>
      </c>
      <c r="L2" s="12">
        <v>2030</v>
      </c>
      <c r="M2" s="12">
        <v>2031</v>
      </c>
      <c r="N2" s="12">
        <v>2050</v>
      </c>
      <c r="O2" s="12" t="s">
        <v>181</v>
      </c>
    </row>
    <row r="3" spans="2:15" x14ac:dyDescent="0.25">
      <c r="C3" t="s">
        <v>59</v>
      </c>
      <c r="D3" t="str">
        <f>_xlfn.TEXTJOIN(",",TRUE,Regions!$C$3,Regions!$D$3)</f>
        <v>IE,National</v>
      </c>
      <c r="E3" t="s">
        <v>6</v>
      </c>
      <c r="F3" t="s">
        <v>7</v>
      </c>
      <c r="G3" s="31">
        <f>VLOOKUP(E3,'BY-Demands'!$I$6:$J$42,2,FALSE)</f>
        <v>1.8983540603270901</v>
      </c>
      <c r="H3" s="30">
        <v>2.9169885814082672</v>
      </c>
      <c r="I3" s="30">
        <v>2.9233084199020065</v>
      </c>
      <c r="J3" s="30">
        <v>2.9160581250770159</v>
      </c>
      <c r="K3" s="30">
        <v>1.7028384806625201</v>
      </c>
      <c r="L3" s="30">
        <f>K3*2/3+N3/3</f>
        <v>1.1584060685789734</v>
      </c>
      <c r="N3" s="30">
        <v>6.9541244411880462E-2</v>
      </c>
      <c r="O3">
        <v>0</v>
      </c>
    </row>
    <row r="4" spans="2:15" x14ac:dyDescent="0.25">
      <c r="C4" t="s">
        <v>59</v>
      </c>
      <c r="D4" t="str">
        <f>_xlfn.TEXTJOIN(",",TRUE,Regions!$C$3,Regions!$D$3)</f>
        <v>IE,National</v>
      </c>
      <c r="E4" t="s">
        <v>8</v>
      </c>
      <c r="F4" t="s">
        <v>9</v>
      </c>
      <c r="G4" s="31">
        <f>VLOOKUP(E4,'BY-Demands'!$I$6:$J$42,2,FALSE)</f>
        <v>20.1128233846323</v>
      </c>
      <c r="H4" s="30">
        <v>20.829707214475608</v>
      </c>
      <c r="I4" s="30">
        <v>21.483394248547164</v>
      </c>
      <c r="J4" s="30">
        <v>20.570384916097975</v>
      </c>
      <c r="K4" s="30">
        <v>23.738094411807602</v>
      </c>
      <c r="L4" s="30">
        <f>K4*2/3+N4/3</f>
        <v>22.05783877515594</v>
      </c>
      <c r="N4" s="30">
        <v>18.697327501852616</v>
      </c>
      <c r="O4">
        <v>0</v>
      </c>
    </row>
    <row r="5" spans="2:15" x14ac:dyDescent="0.25">
      <c r="C5" t="s">
        <v>59</v>
      </c>
      <c r="D5" t="str">
        <f>_xlfn.TEXTJOIN(",",TRUE,Regions!$C$3,Regions!$D$3)</f>
        <v>IE,National</v>
      </c>
      <c r="E5" t="s">
        <v>10</v>
      </c>
      <c r="F5" t="s">
        <v>11</v>
      </c>
      <c r="G5" s="31">
        <f>VLOOKUP(E5,'BY-Demands'!$I$6:$J$42,2,FALSE)</f>
        <v>0.42769784899188301</v>
      </c>
      <c r="H5" s="30">
        <v>0.74181807651109255</v>
      </c>
      <c r="I5" s="30">
        <v>0.7440570217426532</v>
      </c>
      <c r="J5" s="30">
        <v>0.73064036372909791</v>
      </c>
      <c r="K5" s="30">
        <v>1.5478463345837199</v>
      </c>
      <c r="L5" s="30">
        <f>K5*2/3+N5/3</f>
        <v>1.9434753073389506</v>
      </c>
      <c r="N5" s="30">
        <v>2.7347332528494115</v>
      </c>
      <c r="O5">
        <v>0</v>
      </c>
    </row>
    <row r="6" spans="2:15" x14ac:dyDescent="0.25">
      <c r="C6" t="s">
        <v>59</v>
      </c>
      <c r="D6" t="str">
        <f>_xlfn.TEXTJOIN(",",TRUE,Regions!$C$3,Regions!$D$3)</f>
        <v>IE,National</v>
      </c>
      <c r="E6" t="s">
        <v>12</v>
      </c>
      <c r="F6" t="s">
        <v>13</v>
      </c>
      <c r="G6" s="31">
        <f>VLOOKUP(E6,'BY-Demands'!$I$6:$J$42,2,FALSE)</f>
        <v>6.9295287156334302</v>
      </c>
      <c r="H6" s="30">
        <v>6.5639975672352229</v>
      </c>
      <c r="I6" s="30">
        <v>5.780638065059601</v>
      </c>
      <c r="J6" s="30">
        <v>6.5949264310858817</v>
      </c>
      <c r="K6" s="30">
        <v>5.8166390635502099</v>
      </c>
      <c r="L6" s="30">
        <f>K6*2/3+N6/3</f>
        <v>5.2807562869892761</v>
      </c>
      <c r="N6" s="30">
        <v>4.2089907338674086</v>
      </c>
      <c r="O6">
        <v>0</v>
      </c>
    </row>
    <row r="7" spans="2:15" x14ac:dyDescent="0.25">
      <c r="C7" t="s">
        <v>59</v>
      </c>
      <c r="D7" t="str">
        <f>_xlfn.TEXTJOIN(",",TRUE,Regions!$C$3,Regions!$D$3)</f>
        <v>IE,National</v>
      </c>
      <c r="E7" t="s">
        <v>14</v>
      </c>
      <c r="F7" t="s">
        <v>15</v>
      </c>
      <c r="G7" s="31">
        <f>VLOOKUP(E7,'BY-Demands'!$I$6:$J$42,2,FALSE)</f>
        <v>1.09140526535876</v>
      </c>
      <c r="H7" s="30">
        <v>0.5707726774555677</v>
      </c>
      <c r="I7" s="30">
        <v>0.56119057639608538</v>
      </c>
      <c r="J7" s="30">
        <v>0.55161044480654198</v>
      </c>
      <c r="K7" s="30">
        <v>1.19927927754182</v>
      </c>
      <c r="L7" s="30">
        <f>K7*2/3+N7/3</f>
        <v>1.22325956804396</v>
      </c>
      <c r="N7" s="30">
        <v>1.2712201490482398</v>
      </c>
      <c r="O7">
        <v>0</v>
      </c>
    </row>
    <row r="8" spans="2:15" x14ac:dyDescent="0.25">
      <c r="C8" t="s">
        <v>59</v>
      </c>
      <c r="D8" t="str">
        <f>_xlfn.TEXTJOIN(",",TRUE,Regions!$C$3,Regions!$D$3)</f>
        <v>IE,National</v>
      </c>
      <c r="E8" t="s">
        <v>16</v>
      </c>
      <c r="F8" t="s">
        <v>17</v>
      </c>
      <c r="G8" s="31">
        <f>VLOOKUP(E8,'BY-Demands'!$I$6:$J$42,2,FALSE)</f>
        <v>9.5100483128062994</v>
      </c>
      <c r="H8" s="30">
        <v>9.7037603897089575</v>
      </c>
      <c r="I8" s="30">
        <v>9.435975307949354</v>
      </c>
      <c r="J8" s="30">
        <v>9.2516395819175106</v>
      </c>
      <c r="K8" s="30">
        <v>10.6043548094603</v>
      </c>
      <c r="L8" s="30">
        <f>K8*2/3+N8/3</f>
        <v>9.4725222533350699</v>
      </c>
      <c r="N8" s="30">
        <v>7.2088571410846098</v>
      </c>
      <c r="O8">
        <v>0</v>
      </c>
    </row>
    <row r="9" spans="2:15" x14ac:dyDescent="0.25">
      <c r="C9" t="s">
        <v>59</v>
      </c>
      <c r="D9" t="str">
        <f>_xlfn.TEXTJOIN(",",TRUE,Regions!$C$3,Regions!$D$3)</f>
        <v>IE,National</v>
      </c>
      <c r="E9" t="s">
        <v>18</v>
      </c>
      <c r="F9" t="s">
        <v>19</v>
      </c>
      <c r="G9" s="31">
        <f>VLOOKUP(E9,'BY-Demands'!$I$6:$J$42,2,FALSE)</f>
        <v>1.9556249526505201</v>
      </c>
      <c r="H9" s="30">
        <v>1.5498072549825794</v>
      </c>
      <c r="I9" s="30">
        <v>1.5053268122598555</v>
      </c>
      <c r="J9" s="30">
        <v>1.4894503267095116</v>
      </c>
      <c r="K9" s="30">
        <v>1.0410295169864401</v>
      </c>
      <c r="L9" s="30">
        <f>K9*2/3+N9/3</f>
        <v>0.85675812345956381</v>
      </c>
      <c r="N9" s="30">
        <v>0.48821533640581133</v>
      </c>
      <c r="O9">
        <v>0</v>
      </c>
    </row>
    <row r="10" spans="2:15" x14ac:dyDescent="0.25">
      <c r="C10" t="s">
        <v>59</v>
      </c>
      <c r="D10" t="str">
        <f>_xlfn.TEXTJOIN(",",TRUE,Regions!$C$3,Regions!$D$3)</f>
        <v>IE,National</v>
      </c>
      <c r="E10" t="s">
        <v>20</v>
      </c>
      <c r="F10" t="s">
        <v>21</v>
      </c>
      <c r="G10" s="31">
        <f>VLOOKUP(E10,'BY-Demands'!$I$6:$J$42,2,FALSE)</f>
        <v>19.482476804508799</v>
      </c>
      <c r="H10" s="30">
        <v>17.613308735917627</v>
      </c>
      <c r="I10" s="30">
        <v>17.067480468046199</v>
      </c>
      <c r="J10" s="30">
        <v>18.473544022536192</v>
      </c>
      <c r="K10" s="30">
        <v>18.752348682008719</v>
      </c>
      <c r="L10" s="30">
        <f>K10*2/3+N10/3</f>
        <v>15.463248848798345</v>
      </c>
      <c r="N10" s="30">
        <v>8.8850491823775997</v>
      </c>
      <c r="O10">
        <v>0</v>
      </c>
    </row>
    <row r="11" spans="2:15" x14ac:dyDescent="0.25">
      <c r="C11" t="s">
        <v>59</v>
      </c>
      <c r="D11" t="str">
        <f>_xlfn.TEXTJOIN(",",TRUE,Regions!$C$3,Regions!$D$3)</f>
        <v>IE,National</v>
      </c>
      <c r="E11" t="s">
        <v>22</v>
      </c>
      <c r="F11" t="s">
        <v>23</v>
      </c>
      <c r="G11" s="31">
        <f>VLOOKUP(E11,'BY-Demands'!$I$6:$J$42,2,FALSE)</f>
        <v>20.3153817696899</v>
      </c>
      <c r="H11" s="30">
        <v>20.746846228178715</v>
      </c>
      <c r="I11" s="30">
        <v>18.66727780331064</v>
      </c>
      <c r="J11" s="30">
        <v>19.411458005544933</v>
      </c>
      <c r="K11" s="30">
        <v>18.095637208589601</v>
      </c>
      <c r="L11" s="30">
        <f>K11*2/3+N11/3</f>
        <v>16.048363755990756</v>
      </c>
      <c r="N11" s="30">
        <v>11.953816850793071</v>
      </c>
      <c r="O11">
        <v>0</v>
      </c>
    </row>
    <row r="12" spans="2:15" x14ac:dyDescent="0.25">
      <c r="C12" t="s">
        <v>59</v>
      </c>
      <c r="D12" t="str">
        <f>_xlfn.TEXTJOIN(",",TRUE,Regions!$C$3,Regions!$D$3)</f>
        <v>IE,National</v>
      </c>
      <c r="E12" t="s">
        <v>24</v>
      </c>
      <c r="F12" t="s">
        <v>25</v>
      </c>
      <c r="G12" s="31">
        <f>VLOOKUP(E12,'BY-Demands'!$I$6:$J$42,2,FALSE)</f>
        <v>1.4729468330623701</v>
      </c>
      <c r="H12" s="30">
        <v>1.4943226387301358</v>
      </c>
      <c r="I12" s="30">
        <v>1.4634791461847667</v>
      </c>
      <c r="J12" s="30">
        <v>1.4446377495642824</v>
      </c>
      <c r="K12" s="30">
        <v>2.2584342466232901</v>
      </c>
      <c r="L12" s="30">
        <f>K12*2/3+N12/3</f>
        <v>1.8148484316492632</v>
      </c>
      <c r="N12" s="30">
        <v>0.92767680170120992</v>
      </c>
      <c r="O12">
        <v>0</v>
      </c>
    </row>
    <row r="13" spans="2:15" x14ac:dyDescent="0.25">
      <c r="C13" t="s">
        <v>59</v>
      </c>
      <c r="D13" t="str">
        <f>_xlfn.TEXTJOIN(",",TRUE,Regions!$C$3,Regions!$D$3)</f>
        <v>IE,National</v>
      </c>
      <c r="E13" t="s">
        <v>26</v>
      </c>
      <c r="F13" t="s">
        <v>27</v>
      </c>
      <c r="G13" s="31">
        <f>VLOOKUP(E13,'BY-Demands'!$I$6:$J$42,2,FALSE)</f>
        <v>4.65085642477431</v>
      </c>
      <c r="H13" s="30">
        <v>5.007589393109674</v>
      </c>
      <c r="I13" s="30">
        <v>4.7554316434518897</v>
      </c>
      <c r="J13" s="30">
        <v>4.7269471440454405</v>
      </c>
      <c r="K13" s="30">
        <v>6.2862087424890802</v>
      </c>
      <c r="L13" s="30">
        <f>K13*2/3+N13/3</f>
        <v>7.1919298250215675</v>
      </c>
      <c r="N13" s="30">
        <v>9.0033719900865421</v>
      </c>
      <c r="O13">
        <v>0</v>
      </c>
    </row>
    <row r="14" spans="2:15" x14ac:dyDescent="0.25">
      <c r="C14" t="s">
        <v>59</v>
      </c>
      <c r="D14" t="str">
        <f>_xlfn.TEXTJOIN(",",TRUE,Regions!$C$3,Regions!$D$3)</f>
        <v>IE,National</v>
      </c>
      <c r="E14" t="s">
        <v>28</v>
      </c>
      <c r="F14" t="s">
        <v>29</v>
      </c>
      <c r="G14" s="31">
        <f>VLOOKUP(E14,'BY-Demands'!$I$6:$J$42,2,FALSE)</f>
        <v>0.1947788154134</v>
      </c>
      <c r="H14" s="30">
        <v>0.26558264395501924</v>
      </c>
      <c r="I14" s="30">
        <v>0.2542796677646712</v>
      </c>
      <c r="J14" s="30">
        <v>0.25565928356184919</v>
      </c>
      <c r="K14" s="30">
        <v>0.187409320968947</v>
      </c>
      <c r="L14" s="30">
        <f>K14*2/3+N14/3</f>
        <v>0.1326581724749025</v>
      </c>
      <c r="N14" s="30">
        <v>2.3155875486813523E-2</v>
      </c>
      <c r="O14">
        <v>0</v>
      </c>
    </row>
    <row r="15" spans="2:15" x14ac:dyDescent="0.25">
      <c r="C15" t="s">
        <v>59</v>
      </c>
      <c r="D15" t="str">
        <f>_xlfn.TEXTJOIN(",",TRUE,Regions!$C$3,Regions!$D$3)</f>
        <v>IE,National</v>
      </c>
      <c r="E15" t="s">
        <v>30</v>
      </c>
      <c r="F15" t="s">
        <v>31</v>
      </c>
      <c r="G15" s="31">
        <f>VLOOKUP(E15,'BY-Demands'!$I$6:$J$42,2,FALSE)</f>
        <v>4.6984287524850101</v>
      </c>
      <c r="H15" s="30">
        <v>4.3090308460490396</v>
      </c>
      <c r="I15" s="30">
        <v>4.2602225832464828</v>
      </c>
      <c r="J15" s="30">
        <v>4.1432118323518896</v>
      </c>
      <c r="K15" s="30">
        <v>4.6924479738735299</v>
      </c>
      <c r="L15" s="30">
        <f>K15*2/3+N15/3</f>
        <v>4.2494582874450408</v>
      </c>
      <c r="N15" s="30">
        <v>3.3634789145880619</v>
      </c>
      <c r="O15">
        <v>0</v>
      </c>
    </row>
    <row r="16" spans="2:15" x14ac:dyDescent="0.25">
      <c r="C16" t="s">
        <v>59</v>
      </c>
      <c r="D16" t="str">
        <f>_xlfn.TEXTJOIN(",",TRUE,Regions!$C$3,Regions!$D$3)</f>
        <v>IE,National</v>
      </c>
      <c r="E16" t="s">
        <v>32</v>
      </c>
      <c r="F16" t="s">
        <v>33</v>
      </c>
      <c r="G16" s="31">
        <f>VLOOKUP(E16,'BY-Demands'!$I$6:$J$42,2,FALSE)</f>
        <v>1.9571195447376</v>
      </c>
      <c r="H16" s="30">
        <v>2.1699504611733866</v>
      </c>
      <c r="I16" s="30">
        <v>1.9706387130131231</v>
      </c>
      <c r="J16" s="30">
        <v>1.9076981609625141</v>
      </c>
      <c r="K16" s="30">
        <v>3.6347440465271599</v>
      </c>
      <c r="L16" s="30">
        <f>K16*2/3+N16/3</f>
        <v>3.5045513913327135</v>
      </c>
      <c r="N16" s="30">
        <v>3.2441660809438213</v>
      </c>
      <c r="O16">
        <v>0</v>
      </c>
    </row>
    <row r="17" spans="2:15" x14ac:dyDescent="0.25">
      <c r="C17" t="s">
        <v>59</v>
      </c>
      <c r="D17" t="str">
        <f>_xlfn.TEXTJOIN(",",TRUE,Regions!$C$3)</f>
        <v>IE</v>
      </c>
      <c r="E17" t="s">
        <v>34</v>
      </c>
      <c r="F17" t="s">
        <v>35</v>
      </c>
      <c r="G17" s="31">
        <f>VLOOKUP(E17,'BY-Demands'!$I$6:$J$42,2,FALSE)</f>
        <v>14.5565610923972</v>
      </c>
      <c r="H17" s="30">
        <v>14.87639834</v>
      </c>
      <c r="I17" s="30">
        <v>10.76129175</v>
      </c>
      <c r="J17" s="1">
        <f>G17*'TRA-2021'!$C$11</f>
        <v>13.576148085415543</v>
      </c>
      <c r="K17" s="30">
        <v>15.7055907873725</v>
      </c>
      <c r="L17" s="30">
        <v>16.798154247711324</v>
      </c>
      <c r="N17" s="30">
        <v>18.550648173612263</v>
      </c>
      <c r="O17">
        <v>0</v>
      </c>
    </row>
    <row r="18" spans="2:15" x14ac:dyDescent="0.25">
      <c r="C18" t="s">
        <v>59</v>
      </c>
      <c r="D18" t="str">
        <f>_xlfn.TEXTJOIN(",",TRUE,Regions!$C$3)</f>
        <v>IE</v>
      </c>
      <c r="E18" t="s">
        <v>36</v>
      </c>
      <c r="F18" t="s">
        <v>37</v>
      </c>
      <c r="G18" s="31">
        <f>VLOOKUP(E18,'BY-Demands'!$I$6:$J$42,2,FALSE)</f>
        <v>31.276118540281001</v>
      </c>
      <c r="H18" s="30">
        <v>31.984256429999999</v>
      </c>
      <c r="I18" s="30">
        <v>23.13677727</v>
      </c>
      <c r="J18" s="1">
        <f>G18*'TRA-2021'!$C$11</f>
        <v>29.169610469442279</v>
      </c>
      <c r="K18" s="30">
        <v>33.767020192851</v>
      </c>
      <c r="L18" s="30">
        <v>30.018312954312446</v>
      </c>
      <c r="N18" s="30">
        <v>30.011573675084005</v>
      </c>
      <c r="O18">
        <v>0</v>
      </c>
    </row>
    <row r="19" spans="2:15" x14ac:dyDescent="0.25">
      <c r="C19" t="s">
        <v>59</v>
      </c>
      <c r="D19" t="str">
        <f>_xlfn.TEXTJOIN(",",TRUE,Regions!$C$3)</f>
        <v>IE</v>
      </c>
      <c r="E19" t="s">
        <v>38</v>
      </c>
      <c r="F19" t="s">
        <v>39</v>
      </c>
      <c r="G19" s="31">
        <f>VLOOKUP(E19,'BY-Demands'!$I$6:$J$42,2,FALSE)</f>
        <v>27.131577542973599</v>
      </c>
      <c r="H19" s="30">
        <v>27.52133693</v>
      </c>
      <c r="I19" s="30">
        <v>19.908389740000001</v>
      </c>
      <c r="J19" s="1">
        <f>G19*'TRA-2021'!$C$11</f>
        <v>25.304212456246088</v>
      </c>
      <c r="K19" s="30">
        <v>29.055342956639201</v>
      </c>
      <c r="L19" s="30">
        <v>25.857221286837778</v>
      </c>
      <c r="N19" s="30">
        <v>25.788290151303741</v>
      </c>
      <c r="O19">
        <v>0</v>
      </c>
    </row>
    <row r="20" spans="2:15" x14ac:dyDescent="0.25">
      <c r="C20" t="s">
        <v>59</v>
      </c>
      <c r="D20" t="str">
        <f>_xlfn.TEXTJOIN(",",TRUE,Regions!$C$3)</f>
        <v>IE</v>
      </c>
      <c r="E20" t="s">
        <v>40</v>
      </c>
      <c r="F20" t="s">
        <v>41</v>
      </c>
      <c r="G20" s="31">
        <f>VLOOKUP(E20,'BY-Demands'!$I$6:$J$42,2,FALSE)</f>
        <v>11.625551</v>
      </c>
      <c r="H20" s="30">
        <f>(12444+72)/1000</f>
        <v>12.516</v>
      </c>
      <c r="I20" s="30">
        <f>(11424+74)/1000</f>
        <v>11.497999999999999</v>
      </c>
      <c r="J20" s="30">
        <f>(12493+70)/1000</f>
        <v>12.563000000000001</v>
      </c>
      <c r="K20" s="30">
        <v>13.183905282999998</v>
      </c>
      <c r="L20" s="30">
        <f>K20*2/3+N20/3</f>
        <v>11.939270188666665</v>
      </c>
      <c r="N20" s="30">
        <v>9.4499999999999993</v>
      </c>
      <c r="O20">
        <v>0</v>
      </c>
    </row>
    <row r="21" spans="2:15" x14ac:dyDescent="0.25">
      <c r="C21" t="s">
        <v>59</v>
      </c>
      <c r="D21" t="str">
        <f>_xlfn.TEXTJOIN(",",TRUE,Regions!$C$3)</f>
        <v>IE</v>
      </c>
      <c r="E21" t="s">
        <v>42</v>
      </c>
      <c r="F21" t="s">
        <v>43</v>
      </c>
      <c r="G21" s="31">
        <f>VLOOKUP(E21,'BY-Demands'!$I$6:$J$42,2,FALSE)</f>
        <v>7.7105748259750104</v>
      </c>
      <c r="H21" s="30">
        <v>10.277153740875089</v>
      </c>
      <c r="I21" s="30">
        <v>3.3705919303064187</v>
      </c>
      <c r="J21" s="30">
        <v>8.6157094085103783</v>
      </c>
      <c r="K21" s="30">
        <f t="shared" ref="K21" si="0">J21-($H$21/11)</f>
        <v>7.6814227047944605</v>
      </c>
      <c r="L21" s="30">
        <v>0</v>
      </c>
      <c r="N21" s="30">
        <v>0</v>
      </c>
      <c r="O21">
        <v>0</v>
      </c>
    </row>
    <row r="22" spans="2:15" x14ac:dyDescent="0.25">
      <c r="C22" t="s">
        <v>59</v>
      </c>
      <c r="D22" t="str">
        <f>_xlfn.TEXTJOIN(",",TRUE,Regions!$C$3)</f>
        <v>IE</v>
      </c>
      <c r="E22" t="s">
        <v>44</v>
      </c>
      <c r="F22" t="s">
        <v>45</v>
      </c>
      <c r="G22" s="31">
        <f>VLOOKUP(E22,'BY-Demands'!$I$6:$J$42,2,FALSE)</f>
        <v>3.5132998087277101</v>
      </c>
      <c r="H22" s="30">
        <v>3.7418117054559139</v>
      </c>
      <c r="I22" s="30">
        <v>4.5759806863218264</v>
      </c>
      <c r="J22" s="30">
        <v>5.0500849492972852</v>
      </c>
      <c r="K22" s="30">
        <v>4.6611834502685596</v>
      </c>
      <c r="L22" s="30">
        <f>K22*2/3+N22/3</f>
        <v>4.2785555697549427</v>
      </c>
      <c r="N22" s="30">
        <f>G22</f>
        <v>3.5132998087277101</v>
      </c>
      <c r="O22">
        <v>0</v>
      </c>
    </row>
    <row r="23" spans="2:15" x14ac:dyDescent="0.25">
      <c r="C23" t="s">
        <v>59</v>
      </c>
      <c r="D23" t="str">
        <f>_xlfn.TEXTJOIN(",",TRUE,Regions!$C$3)</f>
        <v>IE</v>
      </c>
      <c r="E23" t="s">
        <v>46</v>
      </c>
      <c r="F23" t="s">
        <v>47</v>
      </c>
      <c r="G23" s="31">
        <f>VLOOKUP(E23,'BY-Demands'!$I$6:$J$42,2,FALSE)</f>
        <v>20.831454920682301</v>
      </c>
      <c r="H23" s="30">
        <v>16.657128777768676</v>
      </c>
      <c r="I23" s="30">
        <v>22.750457116443403</v>
      </c>
      <c r="J23" s="30">
        <v>15.130660002348661</v>
      </c>
      <c r="K23" s="30">
        <v>13.161374650000001</v>
      </c>
      <c r="L23" s="30">
        <v>0</v>
      </c>
      <c r="N23" s="30">
        <v>0</v>
      </c>
      <c r="O23">
        <v>0</v>
      </c>
    </row>
    <row r="24" spans="2:15" x14ac:dyDescent="0.25">
      <c r="C24" t="s">
        <v>59</v>
      </c>
      <c r="D24" t="str">
        <f>_xlfn.TEXTJOIN(",",TRUE,Regions!$C$3)</f>
        <v>IE</v>
      </c>
      <c r="E24" t="s">
        <v>48</v>
      </c>
      <c r="F24" t="s">
        <v>49</v>
      </c>
      <c r="G24" s="31">
        <f>VLOOKUP(E24,'BY-Demands'!$I$6:$J$42,2,FALSE)</f>
        <v>0.23349320028657899</v>
      </c>
      <c r="H24" s="30">
        <v>0.25090920347352241</v>
      </c>
      <c r="I24" s="30">
        <v>0.11004689080374389</v>
      </c>
      <c r="J24" s="30">
        <v>0.12006442123265494</v>
      </c>
      <c r="K24" s="30">
        <v>0.23</v>
      </c>
      <c r="L24" s="30">
        <f>K24*2/3+N24/3</f>
        <v>0.23116440009552636</v>
      </c>
      <c r="N24" s="30">
        <f>G24</f>
        <v>0.23349320028657899</v>
      </c>
      <c r="O24">
        <v>0</v>
      </c>
    </row>
    <row r="25" spans="2:15" x14ac:dyDescent="0.25">
      <c r="C25" t="s">
        <v>59</v>
      </c>
      <c r="D25" t="str">
        <f>_xlfn.TEXTJOIN(",",TRUE,Regions!$C$3)</f>
        <v>IE</v>
      </c>
      <c r="E25" t="s">
        <v>50</v>
      </c>
      <c r="F25" t="s">
        <v>51</v>
      </c>
      <c r="G25" s="31">
        <f>VLOOKUP(E25,'BY-Demands'!$I$6:$J$42,2,FALSE)</f>
        <v>45.9683637522608</v>
      </c>
      <c r="H25" s="30">
        <v>46.490627829341264</v>
      </c>
      <c r="I25" s="30">
        <v>16.580491392971403</v>
      </c>
      <c r="J25" s="30">
        <v>18.575720244415919</v>
      </c>
      <c r="K25" s="30">
        <v>48.192396850000002</v>
      </c>
      <c r="L25" s="30">
        <f>K25*2/3+N25/3</f>
        <v>47.451052484086929</v>
      </c>
      <c r="N25" s="30">
        <f>G25</f>
        <v>45.9683637522608</v>
      </c>
      <c r="O25">
        <v>0</v>
      </c>
    </row>
    <row r="26" spans="2:15" x14ac:dyDescent="0.25">
      <c r="C26" t="s">
        <v>59</v>
      </c>
      <c r="D26" t="str">
        <f>_xlfn.TEXTJOIN(",",TRUE,Regions!$C$3,Regions!$D$3)</f>
        <v>IE,National</v>
      </c>
      <c r="E26" t="s">
        <v>157</v>
      </c>
      <c r="F26" t="s">
        <v>158</v>
      </c>
      <c r="G26" s="31">
        <f>VLOOKUP(E26,'BY-Demands'!$I$6:$J$42,2,FALSE)</f>
        <v>28.901664567933999</v>
      </c>
      <c r="H26" s="30">
        <v>29.285472960899106</v>
      </c>
      <c r="I26" s="30">
        <v>29.618106901468909</v>
      </c>
      <c r="J26" s="30">
        <v>30.592051000616877</v>
      </c>
      <c r="K26" s="30">
        <v>31.598021694557708</v>
      </c>
      <c r="L26" s="30">
        <f>K26*2/3+N26/3</f>
        <v>31.989398146398109</v>
      </c>
      <c r="N26" s="30">
        <v>32.772151050078904</v>
      </c>
      <c r="O26">
        <v>0</v>
      </c>
    </row>
    <row r="27" spans="2:15" x14ac:dyDescent="0.25">
      <c r="C27" t="s">
        <v>59</v>
      </c>
      <c r="D27" t="str">
        <f>_xlfn.TEXTJOIN(",",TRUE,Regions!$C$3,Regions!$D$3)</f>
        <v>IE,National</v>
      </c>
      <c r="E27" t="s">
        <v>159</v>
      </c>
      <c r="F27" t="s">
        <v>160</v>
      </c>
      <c r="G27" s="31">
        <f>VLOOKUP(E27,'BY-Demands'!$I$6:$J$42,2,FALSE)</f>
        <v>58.151541961987597</v>
      </c>
      <c r="H27" s="30">
        <v>58.923782945423504</v>
      </c>
      <c r="I27" s="30">
        <v>59.593058464401295</v>
      </c>
      <c r="J27" s="30">
        <v>61.552680928952022</v>
      </c>
      <c r="K27" s="30">
        <v>63.576742445676345</v>
      </c>
      <c r="L27" s="30">
        <f>K27*2/3+N27/3</f>
        <v>64.414276297117567</v>
      </c>
      <c r="N27" s="30">
        <v>66.089343999999997</v>
      </c>
      <c r="O27">
        <v>0</v>
      </c>
    </row>
    <row r="28" spans="2:15" x14ac:dyDescent="0.25">
      <c r="C28" t="s">
        <v>59</v>
      </c>
      <c r="D28" t="str">
        <f>_xlfn.TEXTJOIN(",",TRUE,Regions!$C$3,Regions!$D$3)</f>
        <v>IE,National</v>
      </c>
      <c r="E28" t="s">
        <v>161</v>
      </c>
      <c r="F28" t="s">
        <v>162</v>
      </c>
      <c r="G28" s="31">
        <f>VLOOKUP(E28,'BY-Demands'!$I$6:$J$42,2,FALSE)</f>
        <v>5.6291760000000002</v>
      </c>
      <c r="H28" s="31"/>
      <c r="I28" s="31">
        <v>10.868399999999999</v>
      </c>
      <c r="J28" s="31">
        <v>14.3748</v>
      </c>
      <c r="K28" s="31">
        <f>600*8760/10^6*3.6</f>
        <v>18.921600000000002</v>
      </c>
      <c r="L28" s="30"/>
      <c r="M28" s="31">
        <f>1491*8760/10^6*3.6</f>
        <v>47.020175999999999</v>
      </c>
      <c r="N28" s="30">
        <f>M28</f>
        <v>47.020175999999999</v>
      </c>
      <c r="O28">
        <v>0</v>
      </c>
    </row>
    <row r="29" spans="2:15" x14ac:dyDescent="0.25">
      <c r="C29" t="s">
        <v>59</v>
      </c>
      <c r="D29" t="str">
        <f>_xlfn.TEXTJOIN(",",TRUE,Regions!$C$3,Regions!$D$3)</f>
        <v>IE,National</v>
      </c>
      <c r="E29" t="s">
        <v>163</v>
      </c>
      <c r="F29" t="s">
        <v>164</v>
      </c>
      <c r="G29" s="31">
        <f>VLOOKUP(E29,'BY-Demands'!$I$6:$J$42,2,FALSE)</f>
        <v>0.48</v>
      </c>
      <c r="H29" s="31"/>
      <c r="I29" s="31"/>
      <c r="J29" s="30"/>
      <c r="K29" s="30"/>
      <c r="L29" s="31">
        <v>0.5</v>
      </c>
      <c r="N29" s="30">
        <v>0.54</v>
      </c>
      <c r="O29">
        <v>0</v>
      </c>
    </row>
    <row r="30" spans="2:15" x14ac:dyDescent="0.25">
      <c r="G30" s="1"/>
      <c r="H30" s="1"/>
      <c r="I30" s="1"/>
      <c r="J30" s="1"/>
    </row>
    <row r="31" spans="2:15" x14ac:dyDescent="0.25">
      <c r="G31" s="1"/>
      <c r="H31" s="1"/>
    </row>
    <row r="32" spans="2:15" x14ac:dyDescent="0.25">
      <c r="B32" t="s">
        <v>146</v>
      </c>
      <c r="C32" t="s">
        <v>0</v>
      </c>
      <c r="G32" s="1"/>
      <c r="H32" s="1"/>
      <c r="I32" s="1"/>
      <c r="J32" s="1"/>
    </row>
    <row r="33" spans="2:40" ht="15.75" thickBot="1" x14ac:dyDescent="0.3"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>
        <v>2018</v>
      </c>
      <c r="H33" s="12">
        <v>2019</v>
      </c>
      <c r="I33" s="12">
        <v>2020</v>
      </c>
      <c r="J33" s="12">
        <v>2021</v>
      </c>
      <c r="K33" s="12">
        <v>2022</v>
      </c>
      <c r="L33" s="12">
        <v>2023</v>
      </c>
      <c r="M33" s="12">
        <v>2024</v>
      </c>
      <c r="N33" s="12">
        <v>2025</v>
      </c>
      <c r="O33" s="12">
        <v>2026</v>
      </c>
      <c r="P33" s="12">
        <v>2027</v>
      </c>
      <c r="Q33" s="12">
        <v>2028</v>
      </c>
      <c r="R33" s="12">
        <v>2029</v>
      </c>
      <c r="S33" s="12">
        <v>2030</v>
      </c>
      <c r="T33" s="12">
        <v>2031</v>
      </c>
      <c r="U33" s="12">
        <v>2032</v>
      </c>
      <c r="V33" s="12">
        <v>2033</v>
      </c>
      <c r="W33" s="12">
        <v>2034</v>
      </c>
      <c r="X33" s="12">
        <v>2035</v>
      </c>
      <c r="Y33" s="12">
        <v>2036</v>
      </c>
      <c r="Z33" s="12">
        <v>2037</v>
      </c>
      <c r="AA33" s="12">
        <v>2038</v>
      </c>
      <c r="AB33" s="12">
        <v>2039</v>
      </c>
      <c r="AC33" s="12">
        <v>2040</v>
      </c>
      <c r="AD33" s="12">
        <v>2041</v>
      </c>
      <c r="AE33" s="12">
        <v>2042</v>
      </c>
      <c r="AF33" s="12">
        <v>2043</v>
      </c>
      <c r="AG33" s="12">
        <v>2044</v>
      </c>
      <c r="AH33" s="12">
        <v>2045</v>
      </c>
      <c r="AI33" s="12">
        <v>2046</v>
      </c>
      <c r="AJ33" s="12">
        <v>2047</v>
      </c>
      <c r="AK33" s="12">
        <v>2048</v>
      </c>
      <c r="AL33" s="12">
        <v>2049</v>
      </c>
      <c r="AM33" s="12">
        <v>2050</v>
      </c>
      <c r="AN33" s="12" t="s">
        <v>181</v>
      </c>
    </row>
    <row r="34" spans="2:40" x14ac:dyDescent="0.25">
      <c r="C34" t="s">
        <v>59</v>
      </c>
      <c r="D34" t="s">
        <v>180</v>
      </c>
      <c r="E34" s="1" t="s">
        <v>52</v>
      </c>
      <c r="F34" s="1" t="s">
        <v>53</v>
      </c>
      <c r="G34" s="31">
        <f>VLOOKUP(E34,'BY-Demands'!$I$6:$J$42,2,FALSE)</f>
        <v>211.819885</v>
      </c>
      <c r="H34" s="30">
        <v>227.33367966704699</v>
      </c>
      <c r="I34" s="30">
        <v>234.01489904006499</v>
      </c>
      <c r="J34" s="30">
        <v>250.52243040236399</v>
      </c>
      <c r="K34" s="30">
        <v>265.47273899323898</v>
      </c>
      <c r="L34" s="30">
        <v>279.23643876610601</v>
      </c>
      <c r="M34" s="30">
        <v>291.97758934464099</v>
      </c>
      <c r="N34" s="30">
        <v>303.745747309416</v>
      </c>
      <c r="O34" s="30">
        <v>314.88867210903697</v>
      </c>
      <c r="P34" s="30">
        <v>325.448418136599</v>
      </c>
      <c r="Q34" s="30">
        <v>335.72138230120601</v>
      </c>
      <c r="R34" s="30">
        <v>345.60194314472</v>
      </c>
      <c r="S34" s="30">
        <v>355.09166996739799</v>
      </c>
      <c r="T34" s="30">
        <v>372.33998569365798</v>
      </c>
      <c r="U34" s="30">
        <v>385.16674421872602</v>
      </c>
      <c r="V34" s="30">
        <v>398.22461473825501</v>
      </c>
      <c r="W34" s="30">
        <v>411.45770972769901</v>
      </c>
      <c r="X34" s="30">
        <v>424.76161479887702</v>
      </c>
      <c r="Y34" s="30">
        <v>438.12862011422999</v>
      </c>
      <c r="Z34" s="30">
        <v>451.68804802308699</v>
      </c>
      <c r="AA34" s="30">
        <v>465.40875684082903</v>
      </c>
      <c r="AB34" s="30">
        <v>479.13103817121703</v>
      </c>
      <c r="AC34" s="30">
        <v>492.828423833106</v>
      </c>
      <c r="AD34" s="30">
        <v>496.36472594874499</v>
      </c>
      <c r="AE34" s="30">
        <v>514.52001380752995</v>
      </c>
      <c r="AF34" s="30">
        <v>530.17405404626902</v>
      </c>
      <c r="AG34" s="30">
        <v>544.19495314722303</v>
      </c>
      <c r="AH34" s="30">
        <v>558.26962802562196</v>
      </c>
      <c r="AI34" s="30">
        <v>572.38852326507094</v>
      </c>
      <c r="AJ34" s="30">
        <v>586.53294139438299</v>
      </c>
      <c r="AK34" s="30">
        <v>600.68795864299398</v>
      </c>
      <c r="AL34" s="30">
        <v>614.82387830734103</v>
      </c>
      <c r="AM34" s="30">
        <v>628.93152164032301</v>
      </c>
      <c r="AN34">
        <v>0</v>
      </c>
    </row>
    <row r="35" spans="2:40" x14ac:dyDescent="0.25">
      <c r="C35" t="s">
        <v>59</v>
      </c>
      <c r="D35" t="s">
        <v>180</v>
      </c>
      <c r="E35" s="1" t="s">
        <v>54</v>
      </c>
      <c r="F35" s="1" t="s">
        <v>55</v>
      </c>
      <c r="G35" s="31">
        <f>VLOOKUP(E35,'BY-Demands'!$I$6:$J$42,2,FALSE)</f>
        <v>788.06472099999996</v>
      </c>
      <c r="H35" s="30">
        <v>805.70916346620595</v>
      </c>
      <c r="I35" s="30">
        <v>818.79213614191099</v>
      </c>
      <c r="J35" s="30">
        <v>828.23348265178799</v>
      </c>
      <c r="K35" s="30">
        <v>837.71211748108306</v>
      </c>
      <c r="L35" s="30">
        <v>847.44596259241098</v>
      </c>
      <c r="M35" s="30">
        <v>857.22660991181897</v>
      </c>
      <c r="N35" s="30">
        <v>866.69288183161598</v>
      </c>
      <c r="O35" s="30">
        <v>876.45317782380505</v>
      </c>
      <c r="P35" s="30">
        <v>886.30184769788696</v>
      </c>
      <c r="Q35" s="30">
        <v>896.78868422421601</v>
      </c>
      <c r="R35" s="30">
        <v>907.41397234982298</v>
      </c>
      <c r="S35" s="30">
        <v>918.02415110284801</v>
      </c>
      <c r="T35" s="30">
        <v>926.06233489012698</v>
      </c>
      <c r="U35" s="30">
        <v>935.42249419952896</v>
      </c>
      <c r="V35" s="30">
        <v>944.78624082315798</v>
      </c>
      <c r="W35" s="30">
        <v>954.01952778809903</v>
      </c>
      <c r="X35" s="30">
        <v>962.89022086688499</v>
      </c>
      <c r="Y35" s="30">
        <v>971.40101477560995</v>
      </c>
      <c r="Z35" s="30">
        <v>979.85184308314797</v>
      </c>
      <c r="AA35" s="30">
        <v>988.17666058914301</v>
      </c>
      <c r="AB35" s="30">
        <v>996.04767237168198</v>
      </c>
      <c r="AC35" s="30">
        <v>1003.43540212397</v>
      </c>
      <c r="AD35" s="30">
        <v>1003.61497030569</v>
      </c>
      <c r="AE35" s="30">
        <v>1009.1830944926101</v>
      </c>
      <c r="AF35" s="30">
        <v>1016.05596064786</v>
      </c>
      <c r="AG35" s="30">
        <v>1022.6819321704</v>
      </c>
      <c r="AH35" s="30">
        <v>1029.0480878439801</v>
      </c>
      <c r="AI35" s="30">
        <v>1035.14898193112</v>
      </c>
      <c r="AJ35" s="30">
        <v>1040.9634765099099</v>
      </c>
      <c r="AK35" s="30">
        <v>1046.47869262623</v>
      </c>
      <c r="AL35" s="30">
        <v>1051.6575592105</v>
      </c>
      <c r="AM35" s="30">
        <v>1056.50027926231</v>
      </c>
      <c r="AN35">
        <v>0</v>
      </c>
    </row>
    <row r="36" spans="2:40" x14ac:dyDescent="0.25">
      <c r="C36" t="s">
        <v>59</v>
      </c>
      <c r="D36" t="s">
        <v>180</v>
      </c>
      <c r="E36" s="1" t="s">
        <v>56</v>
      </c>
      <c r="F36" s="1" t="s">
        <v>57</v>
      </c>
      <c r="G36" s="31">
        <f>VLOOKUP(E36,'BY-Demands'!$I$6:$J$42,2,FALSE)</f>
        <v>735.40672900000004</v>
      </c>
      <c r="H36" s="30">
        <v>756.93265686674704</v>
      </c>
      <c r="I36" s="30">
        <v>768.29446481802404</v>
      </c>
      <c r="J36" s="30">
        <v>772.86208694584798</v>
      </c>
      <c r="K36" s="30">
        <v>777.95194352567796</v>
      </c>
      <c r="L36" s="30">
        <v>783.67269864148204</v>
      </c>
      <c r="M36" s="30">
        <v>789.75930268250397</v>
      </c>
      <c r="N36" s="30">
        <v>795.82537085896797</v>
      </c>
      <c r="O36" s="30">
        <v>802.38775006715798</v>
      </c>
      <c r="P36" s="30">
        <v>809.22213416551403</v>
      </c>
      <c r="Q36" s="30">
        <v>816.80113347457802</v>
      </c>
      <c r="R36" s="30">
        <v>824.64428658311704</v>
      </c>
      <c r="S36" s="30">
        <v>832.59337892975498</v>
      </c>
      <c r="T36" s="30">
        <v>835.494721776652</v>
      </c>
      <c r="U36" s="30">
        <v>841.12386901591697</v>
      </c>
      <c r="V36" s="30">
        <v>846.68490394820003</v>
      </c>
      <c r="W36" s="30">
        <v>852.05750789504805</v>
      </c>
      <c r="X36" s="30">
        <v>857.03569133233998</v>
      </c>
      <c r="Y36" s="30">
        <v>861.62461714738197</v>
      </c>
      <c r="Z36" s="30">
        <v>866.09217418652202</v>
      </c>
      <c r="AA36" s="30">
        <v>870.38020137632998</v>
      </c>
      <c r="AB36" s="30">
        <v>874.20163295403097</v>
      </c>
      <c r="AC36" s="30">
        <v>877.53441615506995</v>
      </c>
      <c r="AD36" s="30">
        <v>877.71565965240802</v>
      </c>
      <c r="AE36" s="30">
        <v>877.87112006521807</v>
      </c>
      <c r="AF36" s="30">
        <v>878.89535131181003</v>
      </c>
      <c r="AG36" s="30">
        <v>881.34522505719599</v>
      </c>
      <c r="AH36" s="30">
        <v>883.51153419697505</v>
      </c>
      <c r="AI36" s="30">
        <v>885.39165384489604</v>
      </c>
      <c r="AJ36" s="30">
        <v>886.96968161539996</v>
      </c>
      <c r="AK36" s="30">
        <v>888.23702563617996</v>
      </c>
      <c r="AL36" s="30">
        <v>889.16483547498206</v>
      </c>
      <c r="AM36" s="30">
        <v>889.75617108824804</v>
      </c>
      <c r="AN36">
        <v>0</v>
      </c>
    </row>
    <row r="37" spans="2:40" x14ac:dyDescent="0.25">
      <c r="G37" s="1"/>
      <c r="H37" s="1"/>
      <c r="I37" s="1"/>
      <c r="J37" s="1"/>
    </row>
    <row r="38" spans="2:40" x14ac:dyDescent="0.25">
      <c r="G38" s="1"/>
      <c r="H38" s="1"/>
      <c r="I38" s="1"/>
      <c r="J38" s="1"/>
    </row>
    <row r="39" spans="2:40" x14ac:dyDescent="0.25">
      <c r="G39" s="1"/>
      <c r="H39" s="1"/>
      <c r="I39" s="1"/>
      <c r="J39" s="1"/>
    </row>
    <row r="40" spans="2:40" x14ac:dyDescent="0.25">
      <c r="G40" s="31"/>
      <c r="H40" s="30"/>
      <c r="I40" s="30"/>
      <c r="J40" s="30"/>
      <c r="K40" s="30"/>
      <c r="O40" s="1"/>
    </row>
    <row r="41" spans="2:40" x14ac:dyDescent="0.25">
      <c r="G41" s="31"/>
      <c r="H41" s="30"/>
      <c r="I41" s="30"/>
      <c r="J41" s="30"/>
      <c r="K41" s="30"/>
      <c r="O41" s="1"/>
    </row>
    <row r="42" spans="2:40" x14ac:dyDescent="0.25">
      <c r="G42" s="31"/>
      <c r="H42" s="30"/>
      <c r="I42" s="30"/>
      <c r="J42" s="30"/>
      <c r="K42" s="30"/>
      <c r="O42" s="1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sheetPr codeName="Sheet5"/>
  <dimension ref="C4:N51"/>
  <sheetViews>
    <sheetView workbookViewId="0">
      <selection activeCell="J7" sqref="J7"/>
    </sheetView>
  </sheetViews>
  <sheetFormatPr defaultRowHeight="15" x14ac:dyDescent="0.25"/>
  <cols>
    <col min="3" max="3" width="9.85546875" bestFit="1" customWidth="1"/>
    <col min="5" max="5" width="15" bestFit="1" customWidth="1"/>
    <col min="9" max="11" width="14.5703125" customWidth="1"/>
    <col min="14" max="14" width="11.5703125" bestFit="1" customWidth="1"/>
  </cols>
  <sheetData>
    <row r="4" spans="3:14" ht="15.75" thickBot="1" x14ac:dyDescent="0.3">
      <c r="C4" s="24" t="s">
        <v>147</v>
      </c>
      <c r="I4" s="25"/>
      <c r="J4" s="25"/>
      <c r="K4" s="25"/>
    </row>
    <row r="5" spans="3:14" x14ac:dyDescent="0.25">
      <c r="C5" s="26" t="s">
        <v>65</v>
      </c>
      <c r="D5" s="26" t="s">
        <v>1</v>
      </c>
      <c r="E5" s="26" t="s">
        <v>2</v>
      </c>
      <c r="F5" s="26" t="s">
        <v>61</v>
      </c>
      <c r="G5" s="26" t="s">
        <v>58</v>
      </c>
      <c r="H5" s="26" t="str">
        <f>IF(Regions!D5&lt;&gt;"",Regions!D5,"*")</f>
        <v>National</v>
      </c>
      <c r="I5" s="26" t="s">
        <v>4</v>
      </c>
      <c r="J5" s="26" t="s">
        <v>153</v>
      </c>
      <c r="K5" s="26" t="s">
        <v>148</v>
      </c>
      <c r="L5" s="26" t="s">
        <v>149</v>
      </c>
    </row>
    <row r="6" spans="3:14" x14ac:dyDescent="0.25">
      <c r="C6" s="10" t="s">
        <v>150</v>
      </c>
      <c r="D6" s="10"/>
      <c r="E6" s="10" t="s">
        <v>152</v>
      </c>
      <c r="F6" s="10"/>
      <c r="G6" s="10"/>
      <c r="H6" s="10"/>
      <c r="I6" s="10"/>
      <c r="J6" s="10"/>
      <c r="K6" s="10"/>
      <c r="L6" s="10"/>
      <c r="N6" s="27"/>
    </row>
    <row r="7" spans="3:14" x14ac:dyDescent="0.25">
      <c r="E7" t="s">
        <v>151</v>
      </c>
      <c r="F7">
        <v>2020</v>
      </c>
      <c r="G7" s="28">
        <v>1.6534164675637491E-2</v>
      </c>
      <c r="H7" s="28">
        <v>1.6534164675637491E-2</v>
      </c>
      <c r="I7" t="s">
        <v>200</v>
      </c>
      <c r="J7" t="s">
        <v>200</v>
      </c>
      <c r="K7" t="s">
        <v>155</v>
      </c>
    </row>
    <row r="8" spans="3:14" x14ac:dyDescent="0.25">
      <c r="E8" t="s">
        <v>151</v>
      </c>
      <c r="F8">
        <v>2020</v>
      </c>
      <c r="G8" s="28">
        <v>2.9990596485367418E-2</v>
      </c>
      <c r="H8" s="28">
        <v>2.9990596485367418E-2</v>
      </c>
      <c r="I8" t="s">
        <v>201</v>
      </c>
      <c r="J8" t="s">
        <v>201</v>
      </c>
      <c r="K8" t="s">
        <v>155</v>
      </c>
    </row>
    <row r="9" spans="3:14" x14ac:dyDescent="0.25">
      <c r="E9" t="s">
        <v>151</v>
      </c>
      <c r="F9">
        <v>2020</v>
      </c>
      <c r="G9" s="28">
        <v>5.2849616307060754E-2</v>
      </c>
      <c r="H9" s="28">
        <v>5.2849616307060754E-2</v>
      </c>
      <c r="I9" t="s">
        <v>202</v>
      </c>
      <c r="J9" t="s">
        <v>202</v>
      </c>
      <c r="K9" t="s">
        <v>155</v>
      </c>
    </row>
    <row r="10" spans="3:14" x14ac:dyDescent="0.25">
      <c r="C10" t="s">
        <v>156</v>
      </c>
      <c r="E10" t="s">
        <v>151</v>
      </c>
      <c r="F10">
        <v>2020</v>
      </c>
      <c r="G10" s="28">
        <v>0</v>
      </c>
      <c r="H10" s="28">
        <v>0</v>
      </c>
      <c r="I10" t="s">
        <v>134</v>
      </c>
      <c r="J10" t="s">
        <v>134</v>
      </c>
      <c r="K10" t="s">
        <v>155</v>
      </c>
    </row>
    <row r="11" spans="3:14" x14ac:dyDescent="0.25">
      <c r="C11" t="s">
        <v>156</v>
      </c>
      <c r="E11" t="s">
        <v>151</v>
      </c>
      <c r="F11">
        <v>2020</v>
      </c>
      <c r="G11" s="28">
        <v>0</v>
      </c>
      <c r="H11" s="28">
        <v>0</v>
      </c>
      <c r="I11" t="s">
        <v>135</v>
      </c>
      <c r="J11" t="s">
        <v>135</v>
      </c>
      <c r="K11" t="s">
        <v>155</v>
      </c>
    </row>
    <row r="12" spans="3:14" x14ac:dyDescent="0.25">
      <c r="C12" t="s">
        <v>156</v>
      </c>
      <c r="E12" t="s">
        <v>151</v>
      </c>
      <c r="F12">
        <v>2020</v>
      </c>
      <c r="G12" s="28">
        <v>0</v>
      </c>
      <c r="H12" s="28">
        <v>0</v>
      </c>
      <c r="I12" t="s">
        <v>136</v>
      </c>
      <c r="J12" t="s">
        <v>136</v>
      </c>
      <c r="K12" t="s">
        <v>155</v>
      </c>
    </row>
    <row r="13" spans="3:14" x14ac:dyDescent="0.25">
      <c r="E13" t="s">
        <v>151</v>
      </c>
      <c r="F13">
        <v>2020</v>
      </c>
      <c r="G13" s="28">
        <v>1.3128101846771158E-2</v>
      </c>
      <c r="H13" s="28">
        <v>1.3128101846771158E-2</v>
      </c>
      <c r="I13" t="s">
        <v>137</v>
      </c>
      <c r="J13" t="s">
        <v>137</v>
      </c>
      <c r="K13" t="s">
        <v>155</v>
      </c>
    </row>
    <row r="14" spans="3:14" x14ac:dyDescent="0.25">
      <c r="E14" t="s">
        <v>151</v>
      </c>
      <c r="F14">
        <v>2020</v>
      </c>
      <c r="G14" s="28">
        <v>1.0994534987992988E-2</v>
      </c>
      <c r="H14" s="28">
        <v>1.0994534987992988E-2</v>
      </c>
      <c r="I14" t="s">
        <v>138</v>
      </c>
      <c r="J14" t="s">
        <v>138</v>
      </c>
      <c r="K14" t="s">
        <v>155</v>
      </c>
    </row>
    <row r="15" spans="3:14" x14ac:dyDescent="0.25">
      <c r="E15" t="s">
        <v>151</v>
      </c>
      <c r="F15">
        <v>2020</v>
      </c>
      <c r="G15" s="28">
        <v>1.4648486376153701E-2</v>
      </c>
      <c r="H15" s="28">
        <v>1.4648486376153701E-2</v>
      </c>
      <c r="I15" t="s">
        <v>139</v>
      </c>
      <c r="J15" t="s">
        <v>139</v>
      </c>
      <c r="K15" t="s">
        <v>155</v>
      </c>
    </row>
    <row r="16" spans="3:14" x14ac:dyDescent="0.25">
      <c r="E16" t="s">
        <v>151</v>
      </c>
      <c r="F16">
        <v>2020</v>
      </c>
      <c r="G16" s="28">
        <v>6.4458708104453747E-4</v>
      </c>
      <c r="H16" s="28">
        <v>6.4458708104453747E-4</v>
      </c>
      <c r="I16" t="s">
        <v>140</v>
      </c>
      <c r="J16" t="s">
        <v>140</v>
      </c>
      <c r="K16" t="s">
        <v>155</v>
      </c>
    </row>
    <row r="17" spans="3:11" x14ac:dyDescent="0.25">
      <c r="E17" t="s">
        <v>151</v>
      </c>
      <c r="F17">
        <v>2020</v>
      </c>
      <c r="G17" s="28">
        <v>9.1487081392159866E-4</v>
      </c>
      <c r="H17" s="28">
        <v>9.1487081392159866E-4</v>
      </c>
      <c r="I17" t="s">
        <v>141</v>
      </c>
      <c r="J17" t="s">
        <v>141</v>
      </c>
      <c r="K17" t="s">
        <v>155</v>
      </c>
    </row>
    <row r="18" spans="3:11" x14ac:dyDescent="0.25">
      <c r="E18" t="s">
        <v>151</v>
      </c>
      <c r="F18">
        <v>2020</v>
      </c>
      <c r="G18" s="28">
        <v>1.5069837916185766E-3</v>
      </c>
      <c r="H18" s="28">
        <v>1.5069837916185766E-3</v>
      </c>
      <c r="I18" t="s">
        <v>142</v>
      </c>
      <c r="J18" t="s">
        <v>142</v>
      </c>
      <c r="K18" t="s">
        <v>155</v>
      </c>
    </row>
    <row r="19" spans="3:11" x14ac:dyDescent="0.25">
      <c r="E19" t="s">
        <v>151</v>
      </c>
      <c r="F19">
        <v>2020</v>
      </c>
      <c r="G19" s="28">
        <v>1.9923424990874787E-4</v>
      </c>
      <c r="H19" s="28">
        <v>1.9923424990874787E-4</v>
      </c>
      <c r="I19" t="s">
        <v>143</v>
      </c>
      <c r="J19" t="s">
        <v>143</v>
      </c>
      <c r="K19" t="s">
        <v>155</v>
      </c>
    </row>
    <row r="20" spans="3:11" x14ac:dyDescent="0.25">
      <c r="E20" t="s">
        <v>151</v>
      </c>
      <c r="F20">
        <v>2020</v>
      </c>
      <c r="G20" s="28">
        <v>3.8001436556751221E-4</v>
      </c>
      <c r="H20" s="28">
        <v>3.8001436556751221E-4</v>
      </c>
      <c r="I20" t="s">
        <v>144</v>
      </c>
      <c r="J20" t="s">
        <v>144</v>
      </c>
      <c r="K20" t="s">
        <v>155</v>
      </c>
    </row>
    <row r="21" spans="3:11" x14ac:dyDescent="0.25">
      <c r="E21" t="s">
        <v>151</v>
      </c>
      <c r="F21">
        <v>2020</v>
      </c>
      <c r="G21" s="28">
        <v>4.7050395502371922E-4</v>
      </c>
      <c r="H21" s="28">
        <v>4.7050395502371922E-4</v>
      </c>
      <c r="I21" t="s">
        <v>145</v>
      </c>
      <c r="J21" t="s">
        <v>145</v>
      </c>
      <c r="K21" t="s">
        <v>155</v>
      </c>
    </row>
    <row r="22" spans="3:11" x14ac:dyDescent="0.25">
      <c r="E22" t="s">
        <v>151</v>
      </c>
      <c r="F22">
        <v>2050</v>
      </c>
      <c r="G22" s="28">
        <v>1.031688375401618E-2</v>
      </c>
      <c r="H22">
        <v>1.031688375401618E-2</v>
      </c>
      <c r="I22" t="s">
        <v>200</v>
      </c>
      <c r="J22" t="s">
        <v>200</v>
      </c>
      <c r="K22" t="s">
        <v>155</v>
      </c>
    </row>
    <row r="23" spans="3:11" x14ac:dyDescent="0.25">
      <c r="E23" t="s">
        <v>151</v>
      </c>
      <c r="F23">
        <v>2050</v>
      </c>
      <c r="G23" s="28">
        <v>1.031688375401618E-2</v>
      </c>
      <c r="H23">
        <v>1.031688375401618E-2</v>
      </c>
      <c r="I23" t="s">
        <v>201</v>
      </c>
      <c r="J23" t="s">
        <v>201</v>
      </c>
      <c r="K23" t="s">
        <v>155</v>
      </c>
    </row>
    <row r="24" spans="3:11" x14ac:dyDescent="0.25">
      <c r="E24" t="s">
        <v>151</v>
      </c>
      <c r="F24">
        <v>2050</v>
      </c>
      <c r="G24" s="28">
        <v>1.031688375401618E-2</v>
      </c>
      <c r="H24">
        <v>1.031688375401618E-2</v>
      </c>
      <c r="I24" t="s">
        <v>202</v>
      </c>
      <c r="J24" t="s">
        <v>202</v>
      </c>
      <c r="K24" t="s">
        <v>155</v>
      </c>
    </row>
    <row r="25" spans="3:11" x14ac:dyDescent="0.25">
      <c r="C25" t="s">
        <v>156</v>
      </c>
      <c r="E25" t="s">
        <v>151</v>
      </c>
      <c r="F25">
        <v>2050</v>
      </c>
      <c r="G25" s="28">
        <v>1.8402644937451934E-4</v>
      </c>
      <c r="H25">
        <v>1.8402644937451934E-4</v>
      </c>
      <c r="I25" t="s">
        <v>134</v>
      </c>
      <c r="J25" t="s">
        <v>134</v>
      </c>
      <c r="K25" t="s">
        <v>155</v>
      </c>
    </row>
    <row r="26" spans="3:11" x14ac:dyDescent="0.25">
      <c r="C26" t="s">
        <v>156</v>
      </c>
      <c r="E26" t="s">
        <v>151</v>
      </c>
      <c r="F26">
        <v>2050</v>
      </c>
      <c r="G26" s="28">
        <v>1.8402644937451934E-4</v>
      </c>
      <c r="H26">
        <v>1.8402644937451934E-4</v>
      </c>
      <c r="I26" t="s">
        <v>135</v>
      </c>
      <c r="J26" t="s">
        <v>135</v>
      </c>
      <c r="K26" t="s">
        <v>155</v>
      </c>
    </row>
    <row r="27" spans="3:11" x14ac:dyDescent="0.25">
      <c r="C27" t="s">
        <v>156</v>
      </c>
      <c r="E27" t="s">
        <v>151</v>
      </c>
      <c r="F27">
        <v>2050</v>
      </c>
      <c r="G27" s="28">
        <v>1.8402644937451934E-4</v>
      </c>
      <c r="H27">
        <v>1.8402644937451934E-4</v>
      </c>
      <c r="I27" t="s">
        <v>136</v>
      </c>
      <c r="J27" t="s">
        <v>136</v>
      </c>
      <c r="K27" t="s">
        <v>155</v>
      </c>
    </row>
    <row r="28" spans="3:11" x14ac:dyDescent="0.25">
      <c r="E28" t="s">
        <v>151</v>
      </c>
      <c r="F28">
        <v>2050</v>
      </c>
      <c r="G28" s="28">
        <v>5.4676481366779635E-3</v>
      </c>
      <c r="H28">
        <v>5.4676481366779635E-3</v>
      </c>
      <c r="I28" t="s">
        <v>137</v>
      </c>
      <c r="J28" t="s">
        <v>137</v>
      </c>
      <c r="K28" t="s">
        <v>155</v>
      </c>
    </row>
    <row r="29" spans="3:11" x14ac:dyDescent="0.25">
      <c r="E29" t="s">
        <v>151</v>
      </c>
      <c r="F29">
        <v>2050</v>
      </c>
      <c r="G29" s="28">
        <v>5.4676481366779635E-3</v>
      </c>
      <c r="H29">
        <v>5.4676481366779635E-3</v>
      </c>
      <c r="I29" t="s">
        <v>138</v>
      </c>
      <c r="J29" t="s">
        <v>138</v>
      </c>
      <c r="K29" t="s">
        <v>155</v>
      </c>
    </row>
    <row r="30" spans="3:11" x14ac:dyDescent="0.25">
      <c r="E30" t="s">
        <v>151</v>
      </c>
      <c r="F30">
        <v>2050</v>
      </c>
      <c r="G30" s="28">
        <v>5.4676481366779635E-3</v>
      </c>
      <c r="H30">
        <v>5.4676481366779635E-3</v>
      </c>
      <c r="I30" t="s">
        <v>139</v>
      </c>
      <c r="J30" t="s">
        <v>139</v>
      </c>
      <c r="K30" t="s">
        <v>155</v>
      </c>
    </row>
    <row r="31" spans="3:11" x14ac:dyDescent="0.25">
      <c r="E31" t="s">
        <v>151</v>
      </c>
      <c r="F31">
        <v>2050</v>
      </c>
      <c r="G31" s="28">
        <v>9.2405926458938932E-4</v>
      </c>
      <c r="H31">
        <v>9.2405926458938932E-4</v>
      </c>
      <c r="I31" t="s">
        <v>140</v>
      </c>
      <c r="J31" t="s">
        <v>140</v>
      </c>
      <c r="K31" t="s">
        <v>155</v>
      </c>
    </row>
    <row r="32" spans="3:11" x14ac:dyDescent="0.25">
      <c r="E32" t="s">
        <v>151</v>
      </c>
      <c r="F32">
        <v>2050</v>
      </c>
      <c r="G32" s="28">
        <v>9.2405926458938932E-4</v>
      </c>
      <c r="H32">
        <v>9.2405926458938932E-4</v>
      </c>
      <c r="I32" t="s">
        <v>141</v>
      </c>
      <c r="J32" t="s">
        <v>141</v>
      </c>
      <c r="K32" t="s">
        <v>155</v>
      </c>
    </row>
    <row r="33" spans="5:11" x14ac:dyDescent="0.25">
      <c r="E33" t="s">
        <v>151</v>
      </c>
      <c r="F33">
        <v>2050</v>
      </c>
      <c r="G33" s="28">
        <v>9.2405926458938932E-4</v>
      </c>
      <c r="H33">
        <v>9.2405926458938932E-4</v>
      </c>
      <c r="I33" t="s">
        <v>142</v>
      </c>
      <c r="J33" t="s">
        <v>142</v>
      </c>
      <c r="K33" t="s">
        <v>155</v>
      </c>
    </row>
    <row r="34" spans="5:11" x14ac:dyDescent="0.25">
      <c r="E34" t="s">
        <v>151</v>
      </c>
      <c r="F34">
        <v>2050</v>
      </c>
      <c r="G34" s="28">
        <v>1.4924076946288027E-3</v>
      </c>
      <c r="H34">
        <v>1.4924076946288027E-3</v>
      </c>
      <c r="I34" t="s">
        <v>143</v>
      </c>
      <c r="J34" t="s">
        <v>143</v>
      </c>
      <c r="K34" t="s">
        <v>155</v>
      </c>
    </row>
    <row r="35" spans="5:11" x14ac:dyDescent="0.25">
      <c r="E35" t="s">
        <v>151</v>
      </c>
      <c r="F35">
        <v>2050</v>
      </c>
      <c r="G35" s="28">
        <v>1.4924076946288027E-3</v>
      </c>
      <c r="H35">
        <v>1.4924076946288027E-3</v>
      </c>
      <c r="I35" t="s">
        <v>144</v>
      </c>
      <c r="J35" t="s">
        <v>144</v>
      </c>
      <c r="K35" t="s">
        <v>155</v>
      </c>
    </row>
    <row r="36" spans="5:11" x14ac:dyDescent="0.25">
      <c r="E36" t="s">
        <v>151</v>
      </c>
      <c r="F36">
        <v>2050</v>
      </c>
      <c r="G36" s="28">
        <v>1.4924076946288027E-3</v>
      </c>
      <c r="H36">
        <v>1.4924076946288027E-3</v>
      </c>
      <c r="I36" t="s">
        <v>145</v>
      </c>
      <c r="J36" t="s">
        <v>145</v>
      </c>
      <c r="K36" t="s">
        <v>155</v>
      </c>
    </row>
    <row r="37" spans="5:11" x14ac:dyDescent="0.25">
      <c r="E37" t="s">
        <v>151</v>
      </c>
      <c r="F37">
        <v>2050</v>
      </c>
      <c r="G37" s="28">
        <v>5.1051831876312761E-3</v>
      </c>
      <c r="H37">
        <v>5.1051831876312761E-3</v>
      </c>
      <c r="I37" t="s">
        <v>200</v>
      </c>
      <c r="J37" t="s">
        <v>200</v>
      </c>
      <c r="K37" t="s">
        <v>154</v>
      </c>
    </row>
    <row r="38" spans="5:11" x14ac:dyDescent="0.25">
      <c r="E38" t="s">
        <v>151</v>
      </c>
      <c r="F38">
        <v>2050</v>
      </c>
      <c r="G38" s="28">
        <v>5.1051831876312761E-3</v>
      </c>
      <c r="H38">
        <v>5.1051831876312761E-3</v>
      </c>
      <c r="I38" t="s">
        <v>201</v>
      </c>
      <c r="J38" t="s">
        <v>201</v>
      </c>
      <c r="K38" t="s">
        <v>154</v>
      </c>
    </row>
    <row r="39" spans="5:11" x14ac:dyDescent="0.25">
      <c r="E39" t="s">
        <v>151</v>
      </c>
      <c r="F39">
        <v>2050</v>
      </c>
      <c r="G39" s="28">
        <v>5.1051831876312761E-3</v>
      </c>
      <c r="H39">
        <v>5.1051831876312761E-3</v>
      </c>
      <c r="I39" t="s">
        <v>202</v>
      </c>
      <c r="J39" t="s">
        <v>202</v>
      </c>
      <c r="K39" t="s">
        <v>154</v>
      </c>
    </row>
    <row r="40" spans="5:11" x14ac:dyDescent="0.25">
      <c r="E40" t="s">
        <v>151</v>
      </c>
      <c r="F40">
        <v>2050</v>
      </c>
      <c r="G40" s="28">
        <v>9.1063227794977141E-5</v>
      </c>
      <c r="H40">
        <v>9.1063227794977141E-5</v>
      </c>
      <c r="I40" t="s">
        <v>134</v>
      </c>
      <c r="J40" t="s">
        <v>134</v>
      </c>
      <c r="K40" t="s">
        <v>154</v>
      </c>
    </row>
    <row r="41" spans="5:11" x14ac:dyDescent="0.25">
      <c r="E41" t="s">
        <v>151</v>
      </c>
      <c r="F41">
        <v>2050</v>
      </c>
      <c r="G41" s="28">
        <v>9.1063227794977141E-5</v>
      </c>
      <c r="H41">
        <v>9.1063227794977141E-5</v>
      </c>
      <c r="I41" t="s">
        <v>135</v>
      </c>
      <c r="J41" t="s">
        <v>135</v>
      </c>
      <c r="K41" t="s">
        <v>154</v>
      </c>
    </row>
    <row r="42" spans="5:11" x14ac:dyDescent="0.25">
      <c r="E42" t="s">
        <v>151</v>
      </c>
      <c r="F42">
        <v>2050</v>
      </c>
      <c r="G42" s="28">
        <v>9.1063227794977141E-5</v>
      </c>
      <c r="H42">
        <v>9.1063227794977141E-5</v>
      </c>
      <c r="I42" t="s">
        <v>136</v>
      </c>
      <c r="J42" t="s">
        <v>136</v>
      </c>
      <c r="K42" t="s">
        <v>154</v>
      </c>
    </row>
    <row r="43" spans="5:11" x14ac:dyDescent="0.25">
      <c r="E43" t="s">
        <v>151</v>
      </c>
      <c r="F43">
        <v>2050</v>
      </c>
      <c r="G43" s="28">
        <v>2.7055985129604311E-3</v>
      </c>
      <c r="H43">
        <v>2.7055985129604311E-3</v>
      </c>
      <c r="I43" t="s">
        <v>137</v>
      </c>
      <c r="J43" t="s">
        <v>137</v>
      </c>
      <c r="K43" t="s">
        <v>154</v>
      </c>
    </row>
    <row r="44" spans="5:11" x14ac:dyDescent="0.25">
      <c r="E44" t="s">
        <v>151</v>
      </c>
      <c r="F44">
        <v>2050</v>
      </c>
      <c r="G44" s="28">
        <v>2.7055985129604311E-3</v>
      </c>
      <c r="H44">
        <v>2.7055985129604311E-3</v>
      </c>
      <c r="I44" t="s">
        <v>138</v>
      </c>
      <c r="J44" t="s">
        <v>138</v>
      </c>
      <c r="K44" t="s">
        <v>154</v>
      </c>
    </row>
    <row r="45" spans="5:11" x14ac:dyDescent="0.25">
      <c r="E45" t="s">
        <v>151</v>
      </c>
      <c r="F45">
        <v>2050</v>
      </c>
      <c r="G45" s="28">
        <v>2.7055985129604311E-3</v>
      </c>
      <c r="H45">
        <v>2.7055985129604311E-3</v>
      </c>
      <c r="I45" t="s">
        <v>139</v>
      </c>
      <c r="J45" t="s">
        <v>139</v>
      </c>
      <c r="K45" t="s">
        <v>154</v>
      </c>
    </row>
    <row r="46" spans="5:11" x14ac:dyDescent="0.25">
      <c r="E46" t="s">
        <v>151</v>
      </c>
      <c r="F46">
        <v>2050</v>
      </c>
      <c r="G46" s="28">
        <v>4.5725937545048278E-4</v>
      </c>
      <c r="H46">
        <v>4.5725937545048278E-4</v>
      </c>
      <c r="I46" t="s">
        <v>140</v>
      </c>
      <c r="J46" t="s">
        <v>140</v>
      </c>
      <c r="K46" t="s">
        <v>154</v>
      </c>
    </row>
    <row r="47" spans="5:11" x14ac:dyDescent="0.25">
      <c r="E47" t="s">
        <v>151</v>
      </c>
      <c r="F47">
        <v>2050</v>
      </c>
      <c r="G47" s="28">
        <v>4.5725937545048278E-4</v>
      </c>
      <c r="H47">
        <v>4.5725937545048278E-4</v>
      </c>
      <c r="I47" t="s">
        <v>141</v>
      </c>
      <c r="J47" t="s">
        <v>141</v>
      </c>
      <c r="K47" t="s">
        <v>154</v>
      </c>
    </row>
    <row r="48" spans="5:11" x14ac:dyDescent="0.25">
      <c r="E48" t="s">
        <v>151</v>
      </c>
      <c r="F48">
        <v>2050</v>
      </c>
      <c r="G48" s="28">
        <v>4.5725937545048278E-4</v>
      </c>
      <c r="H48">
        <v>4.5725937545048278E-4</v>
      </c>
      <c r="I48" t="s">
        <v>142</v>
      </c>
      <c r="J48" t="s">
        <v>142</v>
      </c>
      <c r="K48" t="s">
        <v>154</v>
      </c>
    </row>
    <row r="49" spans="5:11" x14ac:dyDescent="0.25">
      <c r="E49" t="s">
        <v>151</v>
      </c>
      <c r="F49">
        <v>2050</v>
      </c>
      <c r="G49" s="28">
        <v>7.384996141634885E-4</v>
      </c>
      <c r="H49">
        <v>7.384996141634885E-4</v>
      </c>
      <c r="I49" t="s">
        <v>143</v>
      </c>
      <c r="J49" t="s">
        <v>143</v>
      </c>
      <c r="K49" t="s">
        <v>154</v>
      </c>
    </row>
    <row r="50" spans="5:11" x14ac:dyDescent="0.25">
      <c r="E50" t="s">
        <v>151</v>
      </c>
      <c r="F50">
        <v>2050</v>
      </c>
      <c r="G50" s="28">
        <v>7.384996141634885E-4</v>
      </c>
      <c r="H50">
        <v>7.384996141634885E-4</v>
      </c>
      <c r="I50" t="s">
        <v>144</v>
      </c>
      <c r="J50" t="s">
        <v>144</v>
      </c>
      <c r="K50" t="s">
        <v>154</v>
      </c>
    </row>
    <row r="51" spans="5:11" x14ac:dyDescent="0.25">
      <c r="E51" t="s">
        <v>151</v>
      </c>
      <c r="F51">
        <v>2050</v>
      </c>
      <c r="G51" s="28">
        <v>7.384996141634885E-4</v>
      </c>
      <c r="H51">
        <v>7.384996141634885E-4</v>
      </c>
      <c r="I51" t="s">
        <v>145</v>
      </c>
      <c r="J51" t="s">
        <v>145</v>
      </c>
      <c r="K51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sheetPr codeName="Sheet6"/>
  <dimension ref="C3:N33"/>
  <sheetViews>
    <sheetView workbookViewId="0">
      <selection activeCell="H19" sqref="H1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4" t="s">
        <v>147</v>
      </c>
      <c r="I3" s="25"/>
      <c r="J3" s="25"/>
      <c r="K3" s="25"/>
    </row>
    <row r="4" spans="3:14" ht="29.45" customHeight="1" x14ac:dyDescent="0.25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9"/>
    </row>
    <row r="5" spans="3:14" x14ac:dyDescent="0.25">
      <c r="C5" s="10" t="s">
        <v>150</v>
      </c>
      <c r="D5" s="10"/>
      <c r="E5" s="10" t="s">
        <v>165</v>
      </c>
      <c r="F5" s="10"/>
      <c r="G5" s="10"/>
      <c r="H5" s="10"/>
      <c r="I5" s="10"/>
      <c r="J5" s="10"/>
      <c r="K5" s="10"/>
      <c r="L5" s="10"/>
    </row>
    <row r="6" spans="3:14" x14ac:dyDescent="0.25">
      <c r="E6" t="s">
        <v>151</v>
      </c>
      <c r="F6">
        <v>2020</v>
      </c>
      <c r="G6">
        <v>0.29750119328038643</v>
      </c>
      <c r="I6" t="s">
        <v>166</v>
      </c>
      <c r="J6" t="s">
        <v>166</v>
      </c>
    </row>
    <row r="7" spans="3:14" x14ac:dyDescent="0.25">
      <c r="E7" t="s">
        <v>151</v>
      </c>
      <c r="F7">
        <v>2020</v>
      </c>
      <c r="G7">
        <v>7.8240205489280165E-2</v>
      </c>
      <c r="I7" t="s">
        <v>167</v>
      </c>
      <c r="J7" t="s">
        <v>167</v>
      </c>
    </row>
    <row r="8" spans="3:14" x14ac:dyDescent="0.25">
      <c r="E8" t="s">
        <v>151</v>
      </c>
      <c r="F8">
        <v>2020</v>
      </c>
      <c r="G8">
        <v>9.9230285582155173E-2</v>
      </c>
      <c r="I8" t="s">
        <v>168</v>
      </c>
      <c r="J8" t="s">
        <v>168</v>
      </c>
    </row>
    <row r="9" spans="3:14" x14ac:dyDescent="0.25">
      <c r="E9" t="s">
        <v>151</v>
      </c>
      <c r="F9">
        <v>2020</v>
      </c>
      <c r="G9">
        <v>0.1299964335480952</v>
      </c>
      <c r="I9" t="s">
        <v>169</v>
      </c>
      <c r="J9" t="s">
        <v>169</v>
      </c>
    </row>
    <row r="10" spans="3:14" x14ac:dyDescent="0.25">
      <c r="E10" t="s">
        <v>151</v>
      </c>
      <c r="F10">
        <v>2020</v>
      </c>
      <c r="G10">
        <v>0.65611067742996398</v>
      </c>
      <c r="I10" t="s">
        <v>170</v>
      </c>
      <c r="J10" t="s">
        <v>170</v>
      </c>
    </row>
    <row r="11" spans="3:14" x14ac:dyDescent="0.25">
      <c r="E11" t="s">
        <v>151</v>
      </c>
      <c r="F11">
        <v>2020</v>
      </c>
      <c r="G11">
        <v>3.4112422198348336</v>
      </c>
      <c r="I11" t="s">
        <v>171</v>
      </c>
      <c r="J11" t="s">
        <v>171</v>
      </c>
    </row>
    <row r="12" spans="3:14" x14ac:dyDescent="0.25">
      <c r="E12" t="s">
        <v>151</v>
      </c>
      <c r="F12">
        <v>2020</v>
      </c>
      <c r="G12">
        <v>0.27048899641521007</v>
      </c>
      <c r="I12" t="s">
        <v>172</v>
      </c>
      <c r="J12" t="s">
        <v>172</v>
      </c>
    </row>
    <row r="13" spans="3:14" x14ac:dyDescent="0.25">
      <c r="E13" t="s">
        <v>151</v>
      </c>
      <c r="F13">
        <v>2020</v>
      </c>
      <c r="G13">
        <v>0.14436837706846065</v>
      </c>
      <c r="I13" t="s">
        <v>173</v>
      </c>
      <c r="J13" t="s">
        <v>173</v>
      </c>
    </row>
    <row r="14" spans="3:14" x14ac:dyDescent="0.25">
      <c r="E14" t="s">
        <v>151</v>
      </c>
      <c r="F14">
        <v>2020</v>
      </c>
      <c r="G14">
        <v>3.5851150535518087E-2</v>
      </c>
      <c r="I14" t="s">
        <v>174</v>
      </c>
      <c r="J14" t="s">
        <v>174</v>
      </c>
    </row>
    <row r="15" spans="3:14" x14ac:dyDescent="0.25">
      <c r="E15" t="s">
        <v>151</v>
      </c>
      <c r="F15">
        <v>2020</v>
      </c>
      <c r="G15">
        <v>2.7014519280249845E-2</v>
      </c>
      <c r="I15" t="s">
        <v>175</v>
      </c>
      <c r="J15" t="s">
        <v>175</v>
      </c>
    </row>
    <row r="16" spans="3:14" x14ac:dyDescent="0.25">
      <c r="E16" t="s">
        <v>151</v>
      </c>
      <c r="F16">
        <v>2020</v>
      </c>
      <c r="G16">
        <v>3.8223383014175182E-2</v>
      </c>
      <c r="I16" t="s">
        <v>176</v>
      </c>
      <c r="J16" t="s">
        <v>176</v>
      </c>
    </row>
    <row r="17" spans="5:10" x14ac:dyDescent="0.25">
      <c r="E17" t="s">
        <v>151</v>
      </c>
      <c r="F17">
        <v>2020</v>
      </c>
      <c r="G17">
        <v>0.16206914757843674</v>
      </c>
      <c r="I17" t="s">
        <v>177</v>
      </c>
      <c r="J17" t="s">
        <v>177</v>
      </c>
    </row>
    <row r="18" spans="5:10" x14ac:dyDescent="0.25">
      <c r="E18" t="s">
        <v>151</v>
      </c>
      <c r="F18">
        <v>2020</v>
      </c>
      <c r="G18">
        <v>0.84262783364201532</v>
      </c>
      <c r="I18" t="s">
        <v>178</v>
      </c>
      <c r="J18" t="s">
        <v>178</v>
      </c>
    </row>
    <row r="19" spans="5:10" x14ac:dyDescent="0.25">
      <c r="E19" t="s">
        <v>151</v>
      </c>
      <c r="F19">
        <v>2020</v>
      </c>
      <c r="G19">
        <v>7.3395482092335179E-2</v>
      </c>
      <c r="I19" t="s">
        <v>179</v>
      </c>
      <c r="J19" t="s">
        <v>179</v>
      </c>
    </row>
    <row r="20" spans="5:10" x14ac:dyDescent="0.25">
      <c r="E20" t="s">
        <v>151</v>
      </c>
      <c r="F20">
        <v>2050</v>
      </c>
      <c r="G20">
        <v>0.16362565630421255</v>
      </c>
      <c r="I20" t="s">
        <v>166</v>
      </c>
      <c r="J20" t="s">
        <v>166</v>
      </c>
    </row>
    <row r="21" spans="5:10" x14ac:dyDescent="0.25">
      <c r="E21" t="s">
        <v>151</v>
      </c>
      <c r="F21">
        <v>2050</v>
      </c>
      <c r="G21">
        <v>4.3032113019104097E-2</v>
      </c>
      <c r="I21" t="s">
        <v>167</v>
      </c>
      <c r="J21" t="s">
        <v>167</v>
      </c>
    </row>
    <row r="22" spans="5:10" x14ac:dyDescent="0.25">
      <c r="E22" t="s">
        <v>151</v>
      </c>
      <c r="F22">
        <v>2050</v>
      </c>
      <c r="G22">
        <v>5.4576657070185351E-2</v>
      </c>
      <c r="I22" t="s">
        <v>168</v>
      </c>
      <c r="J22" t="s">
        <v>168</v>
      </c>
    </row>
    <row r="23" spans="5:10" x14ac:dyDescent="0.25">
      <c r="E23" t="s">
        <v>151</v>
      </c>
      <c r="F23">
        <v>2050</v>
      </c>
      <c r="G23">
        <v>7.1498038451452361E-2</v>
      </c>
      <c r="I23" t="s">
        <v>169</v>
      </c>
      <c r="J23" t="s">
        <v>169</v>
      </c>
    </row>
    <row r="24" spans="5:10" x14ac:dyDescent="0.25">
      <c r="E24" t="s">
        <v>151</v>
      </c>
      <c r="F24">
        <v>2050</v>
      </c>
      <c r="G24">
        <v>0.3608608725864802</v>
      </c>
      <c r="I24" t="s">
        <v>170</v>
      </c>
      <c r="J24" t="s">
        <v>170</v>
      </c>
    </row>
    <row r="25" spans="5:10" x14ac:dyDescent="0.25">
      <c r="E25" t="s">
        <v>151</v>
      </c>
      <c r="F25">
        <v>2050</v>
      </c>
      <c r="G25">
        <v>1.8761832209091587</v>
      </c>
      <c r="I25" t="s">
        <v>171</v>
      </c>
      <c r="J25" t="s">
        <v>171</v>
      </c>
    </row>
    <row r="26" spans="5:10" x14ac:dyDescent="0.25">
      <c r="E26" t="s">
        <v>151</v>
      </c>
      <c r="F26">
        <v>2050</v>
      </c>
      <c r="G26">
        <v>0.14876894802836554</v>
      </c>
      <c r="I26" t="s">
        <v>172</v>
      </c>
      <c r="J26" t="s">
        <v>172</v>
      </c>
    </row>
    <row r="27" spans="5:10" x14ac:dyDescent="0.25">
      <c r="E27" t="s">
        <v>151</v>
      </c>
      <c r="F27">
        <v>2050</v>
      </c>
      <c r="G27">
        <v>7.9402607387653368E-2</v>
      </c>
      <c r="I27" t="s">
        <v>173</v>
      </c>
      <c r="J27" t="s">
        <v>173</v>
      </c>
    </row>
    <row r="28" spans="5:10" x14ac:dyDescent="0.25">
      <c r="E28" t="s">
        <v>151</v>
      </c>
      <c r="F28">
        <v>2050</v>
      </c>
      <c r="G28">
        <v>1.9718132794534948E-2</v>
      </c>
      <c r="I28" t="s">
        <v>174</v>
      </c>
      <c r="J28" t="s">
        <v>174</v>
      </c>
    </row>
    <row r="29" spans="5:10" x14ac:dyDescent="0.25">
      <c r="E29" t="s">
        <v>151</v>
      </c>
      <c r="F29">
        <v>2050</v>
      </c>
      <c r="G29">
        <v>1.4857985604137416E-2</v>
      </c>
      <c r="I29" t="s">
        <v>175</v>
      </c>
      <c r="J29" t="s">
        <v>175</v>
      </c>
    </row>
    <row r="30" spans="5:10" x14ac:dyDescent="0.25">
      <c r="E30" t="s">
        <v>151</v>
      </c>
      <c r="F30">
        <v>2050</v>
      </c>
      <c r="G30">
        <v>2.1022860657796353E-2</v>
      </c>
      <c r="I30" t="s">
        <v>176</v>
      </c>
      <c r="J30" t="s">
        <v>176</v>
      </c>
    </row>
    <row r="31" spans="5:10" x14ac:dyDescent="0.25">
      <c r="E31" t="s">
        <v>151</v>
      </c>
      <c r="F31">
        <v>2050</v>
      </c>
      <c r="G31">
        <v>8.9138031168140217E-2</v>
      </c>
      <c r="I31" t="s">
        <v>177</v>
      </c>
      <c r="J31" t="s">
        <v>177</v>
      </c>
    </row>
    <row r="32" spans="5:10" x14ac:dyDescent="0.25">
      <c r="E32" t="s">
        <v>151</v>
      </c>
      <c r="F32">
        <v>2050</v>
      </c>
      <c r="G32">
        <v>0.46344530850310844</v>
      </c>
      <c r="I32" t="s">
        <v>178</v>
      </c>
      <c r="J32" t="s">
        <v>178</v>
      </c>
    </row>
    <row r="33" spans="5:10" x14ac:dyDescent="0.25">
      <c r="E33" t="s">
        <v>151</v>
      </c>
      <c r="F33">
        <v>2050</v>
      </c>
      <c r="G33">
        <v>4.036751515078435E-2</v>
      </c>
      <c r="I33" t="s">
        <v>179</v>
      </c>
      <c r="J33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6510-5576-4C29-A9D1-EA490DE360B3}">
  <dimension ref="B2:D19"/>
  <sheetViews>
    <sheetView workbookViewId="0">
      <selection activeCell="E24" sqref="E24"/>
    </sheetView>
  </sheetViews>
  <sheetFormatPr defaultRowHeight="15" x14ac:dyDescent="0.25"/>
  <cols>
    <col min="2" max="2" width="10.42578125" customWidth="1"/>
    <col min="3" max="3" width="13.28515625" customWidth="1"/>
    <col min="4" max="4" width="10.5703125" bestFit="1" customWidth="1"/>
  </cols>
  <sheetData>
    <row r="2" spans="2:4" x14ac:dyDescent="0.25">
      <c r="B2" s="47" t="s">
        <v>203</v>
      </c>
      <c r="C2" s="10"/>
      <c r="D2" s="10"/>
    </row>
    <row r="3" spans="2:4" x14ac:dyDescent="0.25">
      <c r="B3" s="48">
        <v>2018</v>
      </c>
      <c r="C3" t="s">
        <v>204</v>
      </c>
    </row>
    <row r="4" spans="2:4" x14ac:dyDescent="0.25">
      <c r="B4" s="48">
        <v>2019</v>
      </c>
      <c r="C4" t="s">
        <v>205</v>
      </c>
    </row>
    <row r="5" spans="2:4" x14ac:dyDescent="0.25">
      <c r="B5" s="48">
        <v>2020</v>
      </c>
      <c r="C5" t="s">
        <v>206</v>
      </c>
    </row>
    <row r="6" spans="2:4" x14ac:dyDescent="0.25">
      <c r="B6" s="49">
        <v>2021</v>
      </c>
      <c r="C6" s="10" t="s">
        <v>207</v>
      </c>
      <c r="D6" s="10"/>
    </row>
    <row r="7" spans="2:4" x14ac:dyDescent="0.25">
      <c r="B7" s="48" t="s">
        <v>208</v>
      </c>
    </row>
    <row r="9" spans="2:4" x14ac:dyDescent="0.25">
      <c r="B9" s="47" t="s">
        <v>209</v>
      </c>
      <c r="C9" s="10"/>
      <c r="D9" s="10"/>
    </row>
    <row r="10" spans="2:4" x14ac:dyDescent="0.25">
      <c r="C10" s="50" t="s">
        <v>210</v>
      </c>
    </row>
    <row r="11" spans="2:4" x14ac:dyDescent="0.25">
      <c r="B11" t="s">
        <v>211</v>
      </c>
      <c r="C11" s="51">
        <f>C6/C3</f>
        <v>0.93264803405429875</v>
      </c>
    </row>
    <row r="12" spans="2:4" x14ac:dyDescent="0.25">
      <c r="B12" s="10" t="s">
        <v>212</v>
      </c>
      <c r="C12" s="52">
        <f>C6/C5</f>
        <v>1.0160656843925007</v>
      </c>
      <c r="D12" s="10"/>
    </row>
    <row r="15" spans="2:4" x14ac:dyDescent="0.25">
      <c r="B15" t="s">
        <v>213</v>
      </c>
    </row>
    <row r="16" spans="2:4" x14ac:dyDescent="0.25">
      <c r="C16">
        <v>2018</v>
      </c>
      <c r="D16">
        <v>2021</v>
      </c>
    </row>
    <row r="17" spans="2:4" x14ac:dyDescent="0.25">
      <c r="B17" t="s">
        <v>34</v>
      </c>
      <c r="C17" s="53">
        <v>14.5565610923972</v>
      </c>
      <c r="D17" s="53">
        <v>15.490769824884</v>
      </c>
    </row>
    <row r="18" spans="2:4" x14ac:dyDescent="0.25">
      <c r="B18" t="s">
        <v>36</v>
      </c>
      <c r="C18" s="53">
        <v>31.276118540281001</v>
      </c>
      <c r="D18" s="53">
        <v>33.305155123500498</v>
      </c>
    </row>
    <row r="19" spans="2:4" x14ac:dyDescent="0.25">
      <c r="B19" t="s">
        <v>38</v>
      </c>
      <c r="C19" s="53">
        <v>27.131577542973599</v>
      </c>
      <c r="D19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BY-Demands</vt:lpstr>
      <vt:lpstr>REG_TRA_DEMANDS</vt:lpstr>
      <vt:lpstr>Regions</vt:lpstr>
      <vt:lpstr>DEMANDS</vt:lpstr>
      <vt:lpstr>Residential</vt:lpstr>
      <vt:lpstr>Services</vt:lpstr>
      <vt:lpstr>TRA-2021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2022-10-13T20:35:17Z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963955104351043</vt:r8>
  </property>
</Properties>
</file>