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4D216A1-E8BC-41C1-9287-8E9E57C24162}" xr6:coauthVersionLast="45" xr6:coauthVersionMax="47" xr10:uidLastSave="{00000000-0000-0000-0000-000000000000}"/>
  <bookViews>
    <workbookView xWindow="15" yWindow="-16320" windowWidth="29040" windowHeight="15840" activeTab="5" xr2:uid="{00000000-000D-0000-FFFF-FFFF00000000}"/>
    <workbookView xWindow="-120" yWindow="-120" windowWidth="29040" windowHeight="15840" activeTab="4" xr2:uid="{BB14CBF6-44D7-4BFE-81C7-CDCD303440DD}"/>
  </bookViews>
  <sheets>
    <sheet name="Cover" sheetId="24" r:id="rId1"/>
    <sheet name="Regions" sheetId="15" r:id="rId2"/>
    <sheet name="config" sheetId="20" r:id="rId3"/>
    <sheet name="single" sheetId="21" r:id="rId4"/>
    <sheet name="CaseDesc" sheetId="25" r:id="rId5"/>
    <sheet name="Scenarios" sheetId="26" r:id="rId6"/>
  </sheets>
  <externalReferences>
    <externalReference r:id="rId7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3" i="26" l="1"/>
  <c r="K42" i="26"/>
  <c r="K41" i="26"/>
  <c r="K40" i="26"/>
  <c r="K39" i="26"/>
  <c r="K38" i="26"/>
  <c r="K34" i="26"/>
  <c r="K33" i="26"/>
  <c r="K32" i="26"/>
  <c r="K31" i="26"/>
  <c r="K30" i="26"/>
  <c r="K29" i="26"/>
  <c r="K21" i="26"/>
  <c r="K22" i="26"/>
  <c r="K23" i="26"/>
  <c r="K24" i="26"/>
  <c r="K25" i="26"/>
  <c r="K20" i="26"/>
  <c r="J17" i="26" l="1"/>
  <c r="B2" i="26"/>
  <c r="O43" i="26"/>
  <c r="O42" i="26"/>
  <c r="O41" i="26"/>
  <c r="O40" i="26"/>
  <c r="O39" i="26"/>
  <c r="O38" i="26"/>
  <c r="O34" i="26"/>
  <c r="O33" i="26"/>
  <c r="O32" i="26"/>
  <c r="O31" i="26"/>
  <c r="O30" i="26"/>
  <c r="O29" i="26"/>
  <c r="O21" i="26"/>
  <c r="O22" i="26"/>
  <c r="O23" i="26"/>
  <c r="O24" i="26"/>
  <c r="O25" i="26"/>
  <c r="O20" i="26"/>
  <c r="C6" i="26" l="1"/>
  <c r="P7" i="26"/>
  <c r="Q7" i="26"/>
  <c r="R7" i="26"/>
  <c r="S7" i="26"/>
  <c r="T7" i="26"/>
  <c r="P8" i="26"/>
  <c r="Q8" i="26"/>
  <c r="R8" i="26"/>
  <c r="S8" i="26"/>
  <c r="T8" i="26"/>
  <c r="P9" i="26"/>
  <c r="Q9" i="26"/>
  <c r="R9" i="26"/>
  <c r="S9" i="26"/>
  <c r="T9" i="26"/>
  <c r="P10" i="26"/>
  <c r="Q10" i="26"/>
  <c r="R10" i="26"/>
  <c r="S10" i="26"/>
  <c r="T10" i="26"/>
  <c r="P11" i="26"/>
  <c r="Q11" i="26"/>
  <c r="R11" i="26"/>
  <c r="S11" i="26"/>
  <c r="T11" i="26"/>
  <c r="P12" i="26"/>
  <c r="Q12" i="26"/>
  <c r="R12" i="26"/>
  <c r="S12" i="26"/>
  <c r="T12" i="26"/>
  <c r="O12" i="26"/>
  <c r="O11" i="26"/>
  <c r="O10" i="26"/>
  <c r="O9" i="26"/>
  <c r="O8" i="26"/>
  <c r="O7" i="26"/>
  <c r="P6" i="26"/>
  <c r="Q6" i="26"/>
  <c r="R6" i="26"/>
  <c r="S6" i="26"/>
  <c r="T6" i="26"/>
  <c r="O6" i="26"/>
  <c r="J9" i="26"/>
  <c r="K9" i="26"/>
  <c r="L9" i="26"/>
  <c r="M9" i="26"/>
  <c r="N9" i="26"/>
  <c r="J10" i="26"/>
  <c r="K10" i="26"/>
  <c r="L10" i="26"/>
  <c r="M10" i="26"/>
  <c r="N10" i="26"/>
  <c r="J11" i="26"/>
  <c r="K11" i="26"/>
  <c r="L11" i="26"/>
  <c r="M11" i="26"/>
  <c r="N11" i="26"/>
  <c r="J12" i="26"/>
  <c r="K12" i="26"/>
  <c r="L12" i="26"/>
  <c r="M12" i="26"/>
  <c r="N12" i="26"/>
  <c r="I12" i="26"/>
  <c r="I11" i="26"/>
  <c r="I10" i="26"/>
  <c r="I9" i="26"/>
  <c r="J8" i="26"/>
  <c r="K8" i="26"/>
  <c r="L8" i="26"/>
  <c r="M8" i="26"/>
  <c r="N8" i="26"/>
  <c r="I8" i="26"/>
  <c r="J7" i="26"/>
  <c r="K7" i="26"/>
  <c r="L7" i="26"/>
  <c r="M7" i="26"/>
  <c r="N7" i="26"/>
  <c r="I7" i="26"/>
  <c r="I6" i="26"/>
  <c r="J6" i="26"/>
  <c r="K6" i="26"/>
  <c r="L6" i="26"/>
  <c r="M6" i="26"/>
  <c r="N6" i="26"/>
  <c r="D12" i="26"/>
  <c r="E12" i="26"/>
  <c r="F12" i="26"/>
  <c r="G12" i="26"/>
  <c r="H12" i="26"/>
  <c r="C12" i="26"/>
  <c r="D11" i="26"/>
  <c r="E11" i="26"/>
  <c r="F11" i="26"/>
  <c r="G11" i="26"/>
  <c r="H11" i="26"/>
  <c r="C11" i="26"/>
  <c r="D10" i="26"/>
  <c r="E10" i="26"/>
  <c r="F10" i="26"/>
  <c r="G10" i="26"/>
  <c r="H10" i="26"/>
  <c r="C10" i="26"/>
  <c r="D9" i="26"/>
  <c r="E9" i="26"/>
  <c r="F9" i="26"/>
  <c r="G9" i="26"/>
  <c r="H9" i="26"/>
  <c r="C9" i="26"/>
  <c r="D8" i="26"/>
  <c r="E8" i="26"/>
  <c r="F8" i="26"/>
  <c r="G8" i="26"/>
  <c r="H8" i="26"/>
  <c r="C8" i="26"/>
  <c r="D7" i="26"/>
  <c r="E7" i="26"/>
  <c r="F7" i="26"/>
  <c r="G7" i="26"/>
  <c r="H7" i="26"/>
  <c r="C7" i="26"/>
  <c r="D6" i="26"/>
  <c r="E6" i="26"/>
  <c r="F6" i="26"/>
  <c r="G6" i="26"/>
  <c r="H6" i="26"/>
  <c r="C7" i="25" l="1"/>
  <c r="C8" i="25"/>
  <c r="C9" i="25"/>
  <c r="C10" i="25"/>
  <c r="C11" i="25"/>
  <c r="C12" i="25"/>
  <c r="C6" i="25"/>
  <c r="B9" i="25" l="1"/>
  <c r="B10" i="25" s="1"/>
  <c r="B11" i="25" s="1"/>
  <c r="B12" i="25" s="1"/>
  <c r="B8" i="25"/>
  <c r="C9" i="20" l="1"/>
  <c r="D6" i="20" l="1"/>
  <c r="D7" i="20"/>
  <c r="C7" i="20"/>
  <c r="C6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<sst xmlns="http://schemas.openxmlformats.org/spreadsheetml/2006/main" count="507" uniqueCount="183">
  <si>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</si>
  <si>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</si>
  <si>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</si>
  <si>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</si>
  <si>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</si>
  <si>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</si>
  <si>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</si>
  <si>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</si>
  <si>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</si>
  <si>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</si>
  <si>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</si>
  <si>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</si>
  <si>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</si>
  <si>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</si>
  <si>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</si>
  <si>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</si>
  <si>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</si>
  <si>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</si>
  <si>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</si>
  <si>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</si>
  <si>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</si>
  <si>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</si>
  <si>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</si>
  <si>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</si>
  <si>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</si>
  <si>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</si>
  <si>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</si>
  <si>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</si>
  <si>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</si>
  <si>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</si>
  <si>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</si>
  <si>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</si>
  <si>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</si>
  <si>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</si>
  <si>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</si>
  <si>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</si>
  <si>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</si>
  <si>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</si>
  <si>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</si>
  <si>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</si>
  <si>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</si>
  <si>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</si>
  <si>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</si>
  <si>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</si>
  <si>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</si>
  <si>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</si>
  <si>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</si>
  <si>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</si>
  <si>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</si>
  <si>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</si>
  <si>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</si>
  <si>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</si>
  <si>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</si>
  <si>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</si>
  <si>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</si>
  <si>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</si>
  <si>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</si>
  <si>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</si>
  <si>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</si>
  <si>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</si>
  <si>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</si>
  <si>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</si>
  <si>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</si>
  <si>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</si>
  <si>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</si>
  <si>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UC_desc</t>
  </si>
  <si>
    <t>Value</t>
  </si>
  <si>
    <t>UP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</si>
  <si>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</si>
  <si>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</si>
  <si>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</si>
  <si>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</si>
  <si>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</si>
  <si>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</si>
  <si>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</si>
  <si>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</si>
  <si>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</si>
  <si>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</si>
  <si>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</si>
  <si>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</si>
  <si>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2021-2050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</si>
  <si>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</si>
  <si>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</si>
  <si>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</si>
  <si>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</si>
  <si>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</si>
  <si>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</si>
  <si>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</si>
  <si>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</si>
  <si>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</si>
  <si>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</si>
  <si>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</si>
  <si>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</si>
  <si>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</si>
  <si>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Residential</t>
  </si>
  <si>
    <t>Heat Loss Indicator Study</t>
  </si>
  <si>
    <t>Jason Mc Guire (UCC, jason.mcguire@ucc.ie)</t>
  </si>
  <si>
    <t>HLI</t>
  </si>
  <si>
    <t>Pset_Set</t>
  </si>
  <si>
    <t>Pset_CI</t>
  </si>
  <si>
    <t>Pset_CO</t>
  </si>
  <si>
    <t>UC_CAP</t>
  </si>
  <si>
    <t>UC_RHSRTS</t>
  </si>
  <si>
    <t>R-BLD_Apt-N1,R-BLD_Apt_A,R-BLD_Apt_B1,R-BLD_Apt_B2,R-RTFT-Apt*</t>
  </si>
  <si>
    <t>R-BLD_Apt_B3</t>
  </si>
  <si>
    <t>R-BLD_Apt_C</t>
  </si>
  <si>
    <t>R-BLD_Apt_D</t>
  </si>
  <si>
    <t>R-BLD_Apt_E</t>
  </si>
  <si>
    <t>R-BLD_Apt_F</t>
  </si>
  <si>
    <t>R-BLD_Apt_G</t>
  </si>
  <si>
    <t>R*_HPN*,-R*HHPN*</t>
  </si>
  <si>
    <t>RSDSH_Apt-AB,RSDSH_Apt-C,RSDSH_Apt-D,RSDSH_Apt-E,RSDSH_Apt-F,RSDSH_Apt-G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</si>
  <si>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</si>
  <si>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</si>
  <si>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</si>
  <si>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</si>
  <si>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</si>
  <si>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</si>
  <si>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</si>
  <si>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RSDSH_Att-AB,RSDSH_Att-C,RSDSH_Att-D,RSDSH_Att-E,RSDSH_Att-F,RSDSH_Att-G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</si>
  <si>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</si>
  <si>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</si>
  <si>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</si>
  <si>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</si>
  <si>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</si>
  <si>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</si>
  <si>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</si>
  <si>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RSDSH_Det-AB,RSDSH_Det-C,RSDSH_Det-D,RSDSH_Det-E,RSDSH_Det-F,RSDSH_Det-G</t>
  </si>
  <si>
    <t>UC_HLI_2</t>
  </si>
  <si>
    <t>Capacity of HPs is constrained by new and retrofitted attachedat HLI 2</t>
  </si>
  <si>
    <t>Capacity of HPs is constrained by new and retrofitted detached at HLI 2</t>
  </si>
  <si>
    <t>UC_HLI_2.3</t>
  </si>
  <si>
    <t>Capacity of HPs is constrained by new and retrofitted apartments at HLI 2.3</t>
  </si>
  <si>
    <t>Capacity of HPs is constrained by new and retrofitted attachedat HLI 2.3</t>
  </si>
  <si>
    <t>Capacity of HPs is constrained by new and retrofitted detached at HLI 2.3</t>
  </si>
  <si>
    <t>UC_HLI_2.5</t>
  </si>
  <si>
    <t>Capacity of HPs is constrained by new and retrofitted apartments at HLI 2.5</t>
  </si>
  <si>
    <t>Capacity of HPs is constrained by new and retrofitted attachedat HLI 2.5</t>
  </si>
  <si>
    <t>Capacity of HPs is constrained by new and retrofitted detached at HLI 2.5</t>
  </si>
  <si>
    <t>UC_HLI_3</t>
  </si>
  <si>
    <t>Capacity of HPs is constrained by new and retrofitted apartments at HLI 3</t>
  </si>
  <si>
    <t>Capacity of HPs is constrained by new and retrofitted attachedat HLI 3</t>
  </si>
  <si>
    <t>Capacity of HPs is constrained by new and retrofitted detached at HLI 3</t>
  </si>
  <si>
    <t>UC_HLI_3.5</t>
  </si>
  <si>
    <t>Capacity of HPs is constrained by new and retrofitted apartments at HLI 3.5</t>
  </si>
  <si>
    <t>Capacity of HPs is constrained by new and retrofitted attachedat HLI 3.5</t>
  </si>
  <si>
    <t>Capacity of HPs is constrained by new and retrofitted detached at HLI 3.5</t>
  </si>
  <si>
    <t>UC_HLI_4</t>
  </si>
  <si>
    <t>Capacity of HPs is constrained by new and retrofitted apartments at HLI 4</t>
  </si>
  <si>
    <t>Capacity of HPs is constrained by new and retrofitted attachedat HLI 4</t>
  </si>
  <si>
    <t>Capacity of HPs is constrained by new and retrofitted detached at HLI 4</t>
  </si>
  <si>
    <t>UC_HLI_4.5</t>
  </si>
  <si>
    <t>Capacity of HPs is constrained by new and retrofitted apartments at HLI 4.5</t>
  </si>
  <si>
    <t>Capacity of HPs is constrained by new and retrofitted attachedat HLI 4.5</t>
  </si>
  <si>
    <t>Capacity of HPs is constrained by new and retrofitted detached at HLI 4.5</t>
  </si>
  <si>
    <t>Case#</t>
  </si>
  <si>
    <t>Description</t>
  </si>
  <si>
    <t>UC_HLI</t>
  </si>
  <si>
    <t>Case</t>
  </si>
  <si>
    <t>Constrain share of HPs at HLI 2</t>
  </si>
  <si>
    <t xml:space="preserve">Constrain share of HPs at HLI </t>
  </si>
  <si>
    <t>Apartment</t>
  </si>
  <si>
    <t>Attached</t>
  </si>
  <si>
    <t>Detached</t>
  </si>
  <si>
    <t>&lt;2.0</t>
  </si>
  <si>
    <t>&lt;2.3</t>
  </si>
  <si>
    <t>&lt;2.5</t>
  </si>
  <si>
    <t>&lt;3</t>
  </si>
  <si>
    <t>&lt;3.5</t>
  </si>
  <si>
    <t>&lt;4</t>
  </si>
  <si>
    <t>&lt;4.5</t>
  </si>
  <si>
    <t>None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</si>
  <si>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</si>
  <si>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</si>
  <si>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</si>
  <si>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</si>
  <si>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</si>
  <si>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</si>
  <si>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</si>
  <si>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</si>
  <si>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</si>
  <si>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</t>
  </si>
  <si>
    <t>~InputCell:1-7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</si>
</sst>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15" fillId="9" borderId="0" applyNumberFormat="0" applyBorder="0" applyAlignment="0" applyProtection="0"/>
    <xf numFmtId="9" fontId="17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" fillId="8" borderId="0" xfId="0" applyFont="1" applyFill="1"/>
    <xf numFmtId="2" fontId="0" fillId="0" borderId="0" xfId="0" applyNumberFormat="1"/>
    <xf numFmtId="0" fontId="0" fillId="0" borderId="10" xfId="0" applyBorder="1"/>
    <xf numFmtId="0" fontId="16" fillId="10" borderId="11" xfId="0" applyFont="1" applyFill="1" applyBorder="1" applyAlignment="1">
      <alignment horizontal="right"/>
    </xf>
    <xf numFmtId="0" fontId="16" fillId="10" borderId="11" xfId="0" applyFont="1" applyFill="1" applyBorder="1" applyAlignment="1">
      <alignment horizontal="center"/>
    </xf>
    <xf numFmtId="0" fontId="16" fillId="10" borderId="12" xfId="0" applyFont="1" applyFill="1" applyBorder="1" applyAlignment="1">
      <alignment horizontal="right"/>
    </xf>
    <xf numFmtId="9" fontId="17" fillId="11" borderId="12" xfId="4" applyFont="1" applyFill="1" applyBorder="1" applyAlignment="1">
      <alignment horizontal="left"/>
    </xf>
    <xf numFmtId="0" fontId="3" fillId="0" borderId="0" xfId="0" applyFont="1"/>
    <xf numFmtId="1" fontId="3" fillId="13" borderId="14" xfId="0" applyNumberFormat="1" applyFont="1" applyFill="1" applyBorder="1" applyAlignment="1">
      <alignment horizontal="right" vertical="center"/>
    </xf>
    <xf numFmtId="1" fontId="3" fillId="14" borderId="15" xfId="0" quotePrefix="1" applyNumberFormat="1" applyFont="1" applyFill="1" applyBorder="1" applyAlignment="1">
      <alignment horizontal="right" vertical="top"/>
    </xf>
    <xf numFmtId="1" fontId="3" fillId="13" borderId="15" xfId="0" applyNumberFormat="1" applyFont="1" applyFill="1" applyBorder="1" applyAlignment="1">
      <alignment horizontal="right" vertical="center"/>
    </xf>
    <xf numFmtId="1" fontId="3" fillId="13" borderId="16" xfId="0" applyNumberFormat="1" applyFont="1" applyFill="1" applyBorder="1" applyAlignment="1">
      <alignment horizontal="right" vertical="center"/>
    </xf>
    <xf numFmtId="165" fontId="0" fillId="0" borderId="0" xfId="0" applyNumberFormat="1"/>
    <xf numFmtId="165" fontId="15" fillId="9" borderId="0" xfId="3" applyNumberFormat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</cellXfs>
  <cellStyles count="5">
    <cellStyle name="Good" xfId="3" builtinId="26"/>
    <cellStyle name="Hyperlink" xfId="1" builtinId="8"/>
    <cellStyle name="Normal" xfId="0" builtinId="0"/>
    <cellStyle name="Normal 2" xfId="2" xr:uid="{1494D221-184F-44A1-8114-99305ADA40B4}"/>
    <cellStyle name="Percent 2" xfId="4" xr:uid="{52F5A927-3416-4586-8705-A78EC9E37777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Par-SYS_CarbonBudg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config"/>
      <sheetName val="single"/>
      <sheetName val="multi"/>
      <sheetName val="negative_CO2"/>
    </sheetNames>
    <sheetDataSet>
      <sheetData sheetId="0"/>
      <sheetData sheetId="1">
        <row r="3">
          <cell r="C3" t="str">
            <v>IE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zoomScaleNormal="100" workbookViewId="0">
      <selection activeCell="B17" sqref="B17"/>
    </sheetView>
    <sheetView workbookViewId="1"/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9"/>
      <c r="B1" s="19"/>
      <c r="C1" s="19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5">
      <c r="A2" s="19"/>
      <c r="B2" s="19"/>
      <c r="C2" s="19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25">
      <c r="A3" s="19"/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25">
      <c r="A4" s="19"/>
      <c r="B4" s="19"/>
      <c r="C4" s="19"/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25">
      <c r="A5" s="19"/>
      <c r="B5" s="19"/>
      <c r="C5" s="19"/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25">
      <c r="A6" s="19"/>
      <c r="B6" s="19"/>
      <c r="C6" s="19"/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25">
      <c r="A7" s="19"/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25">
      <c r="A8" s="19"/>
      <c r="B8" s="19"/>
      <c r="C8" s="19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25">
      <c r="A9" s="19"/>
      <c r="B9" s="19"/>
      <c r="C9" s="19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25">
      <c r="A10" s="19"/>
      <c r="B10" s="19"/>
      <c r="C10" s="19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25">
      <c r="A11" s="19"/>
      <c r="B11" s="19"/>
      <c r="C11" s="19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25">
      <c r="A12" s="19"/>
      <c r="B12" s="19"/>
      <c r="C12" s="19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25">
      <c r="A13" s="19"/>
      <c r="B13" s="19"/>
      <c r="C13" s="19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25">
      <c r="A14" s="19"/>
      <c r="B14" s="19"/>
      <c r="C14" s="19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25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02.75" customHeight="1" x14ac:dyDescent="0.25">
      <c r="A16" s="49" t="s">
        <v>81</v>
      </c>
      <c r="B16" s="49"/>
      <c r="C16" s="49"/>
      <c r="D16" s="49"/>
      <c r="E16" s="21"/>
      <c r="F16" s="21"/>
      <c r="G16" s="22"/>
      <c r="H16" s="22"/>
      <c r="I16" s="22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7.25" customHeight="1" x14ac:dyDescent="0.25">
      <c r="A17" s="23"/>
      <c r="B17" s="23"/>
      <c r="C17" s="23"/>
      <c r="D17" s="23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7.25" customHeight="1" x14ac:dyDescent="0.25">
      <c r="A18" s="23"/>
      <c r="B18" s="23"/>
      <c r="C18" s="23"/>
      <c r="D18" s="23"/>
      <c r="E18" s="24"/>
      <c r="F18" s="24"/>
      <c r="G18" s="25"/>
      <c r="H18" s="25"/>
      <c r="I18" s="25"/>
      <c r="J18" s="25"/>
      <c r="K18" s="25"/>
      <c r="L18" s="25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7.25" customHeight="1" x14ac:dyDescent="0.25">
      <c r="A19" s="26" t="s">
        <v>82</v>
      </c>
      <c r="B19" s="48" t="s">
        <v>93</v>
      </c>
      <c r="C19" s="48"/>
      <c r="D19" s="48"/>
      <c r="E19" s="27"/>
      <c r="F19" s="27"/>
      <c r="G19" s="28"/>
      <c r="H19" s="28"/>
      <c r="I19" s="28"/>
      <c r="J19" s="28"/>
      <c r="K19" s="28"/>
      <c r="L19" s="28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7.25" customHeight="1" x14ac:dyDescent="0.25">
      <c r="A20" s="26" t="s">
        <v>83</v>
      </c>
      <c r="B20" s="48" t="s">
        <v>94</v>
      </c>
      <c r="C20" s="48"/>
      <c r="D20" s="48"/>
      <c r="E20" s="27"/>
      <c r="F20" s="27"/>
      <c r="G20" s="28"/>
      <c r="H20" s="28"/>
      <c r="I20" s="28"/>
      <c r="J20" s="28"/>
      <c r="K20" s="28"/>
      <c r="L20" s="28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7.25" customHeight="1" x14ac:dyDescent="0.25">
      <c r="A21" s="26" t="s">
        <v>84</v>
      </c>
      <c r="B21" s="32" t="s">
        <v>95</v>
      </c>
      <c r="C21" s="32"/>
      <c r="D21" s="32"/>
      <c r="E21" s="27"/>
      <c r="F21" s="27"/>
      <c r="G21" s="28"/>
      <c r="H21" s="28"/>
      <c r="I21" s="28"/>
      <c r="J21" s="28"/>
      <c r="K21" s="28"/>
      <c r="L21" s="28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7.25" customHeight="1" x14ac:dyDescent="0.25">
      <c r="A22" s="26"/>
      <c r="B22" s="32"/>
      <c r="C22" s="32"/>
      <c r="D22" s="32"/>
      <c r="E22" s="27"/>
      <c r="F22" s="27"/>
      <c r="G22" s="28"/>
      <c r="H22" s="28"/>
      <c r="I22" s="28"/>
      <c r="J22" s="28"/>
      <c r="K22" s="28"/>
      <c r="L22" s="28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7.25" customHeight="1" x14ac:dyDescent="0.25">
      <c r="A23" s="26" t="s">
        <v>85</v>
      </c>
      <c r="B23" s="48" t="s">
        <v>96</v>
      </c>
      <c r="C23" s="48"/>
      <c r="D23" s="48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7.25" customHeight="1" x14ac:dyDescent="0.25">
      <c r="A24" s="26"/>
      <c r="B24" s="32"/>
      <c r="C24" s="32"/>
      <c r="D24" s="3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7.25" customHeight="1" x14ac:dyDescent="0.25">
      <c r="A25" s="26"/>
      <c r="B25" s="32"/>
      <c r="C25" s="32"/>
      <c r="D25" s="32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7.25" customHeight="1" x14ac:dyDescent="0.25">
      <c r="A26" s="26" t="s">
        <v>86</v>
      </c>
      <c r="B26" s="48" t="s">
        <v>96</v>
      </c>
      <c r="C26" s="48"/>
      <c r="D26" s="48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7.25" customHeight="1" x14ac:dyDescent="0.25">
      <c r="A27" s="26"/>
      <c r="B27" s="32"/>
      <c r="C27" s="32"/>
      <c r="D27" s="32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7.25" customHeight="1" x14ac:dyDescent="0.25">
      <c r="A28" s="26"/>
      <c r="B28" s="32"/>
      <c r="C28" s="32"/>
      <c r="D28" s="32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7.25" customHeight="1" x14ac:dyDescent="0.25">
      <c r="A29" s="26" t="s">
        <v>87</v>
      </c>
      <c r="B29" s="29"/>
      <c r="C29" s="32"/>
      <c r="D29" s="32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7.25" customHeight="1" x14ac:dyDescent="0.25">
      <c r="A30" s="26" t="s">
        <v>88</v>
      </c>
      <c r="B30" s="50" t="s">
        <v>89</v>
      </c>
      <c r="C30" s="48"/>
      <c r="D30" s="48"/>
      <c r="E30" s="30"/>
      <c r="F30" s="3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7.25" customHeight="1" x14ac:dyDescent="0.25">
      <c r="A31" s="26" t="s">
        <v>90</v>
      </c>
      <c r="B31" s="48" t="s">
        <v>91</v>
      </c>
      <c r="C31" s="48"/>
      <c r="D31" s="48"/>
      <c r="E31" s="30"/>
      <c r="F31" s="3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7.25" customHeight="1" x14ac:dyDescent="0.25">
      <c r="A32" s="31"/>
      <c r="B32" s="33" t="s">
        <v>92</v>
      </c>
      <c r="C32" s="31"/>
      <c r="D32" s="31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5">
      <c r="A33" s="19"/>
      <c r="B33" s="19"/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19"/>
      <c r="B34" s="19"/>
      <c r="C34" s="19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19"/>
      <c r="B35" s="19"/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19"/>
      <c r="B36" s="19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19"/>
      <c r="B37" s="19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25">
      <c r="A38" s="19"/>
      <c r="B38" s="19"/>
      <c r="C38" s="19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25">
      <c r="A39" s="19"/>
      <c r="B39" s="19"/>
      <c r="C39" s="19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25">
      <c r="A40" s="19"/>
      <c r="B40" s="19"/>
      <c r="C40" s="19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25">
      <c r="A41" s="19"/>
      <c r="B41" s="19"/>
      <c r="C41" s="19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25">
      <c r="A42" s="19"/>
      <c r="B42" s="19"/>
      <c r="C42" s="19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A2961D32-FC2A-41C1-8562-76351E6FA961}"/>
    <hyperlink ref="B32" r:id="rId2" xr:uid="{A13A31ED-65EE-4EB1-8F56-D29E1A98BE6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  <sheetView workbookViewId="1"/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9"/>
  <sheetViews>
    <sheetView zoomScale="70" zoomScaleNormal="70" workbookViewId="0">
      <selection activeCell="I20" sqref="I20"/>
    </sheetView>
    <sheetView workbookViewId="1"/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17" t="e">
        <f xml:space="preserve"> _xlfn.TEXTJOIN("_",TRUE,"UC","CB",C9,"Mt",C8)</f>
        <v>#N/A</v>
      </c>
      <c r="D6" s="18" t="str">
        <f xml:space="preserve"> _xlfn.TEXTJOIN("_",TRUE,"UC","CB",D9,"Mt",D8)</f>
        <v>UC_CB_0_Mt_2051-2100</v>
      </c>
      <c r="E6"/>
      <c r="J6"/>
      <c r="K6"/>
      <c r="L6"/>
      <c r="M6"/>
      <c r="N6"/>
      <c r="O6"/>
      <c r="P6"/>
      <c r="Q6"/>
    </row>
    <row r="7" spans="1:17" x14ac:dyDescent="0.25">
      <c r="A7"/>
      <c r="B7" s="7" t="s">
        <v>65</v>
      </c>
      <c r="C7" s="14" t="e">
        <f xml:space="preserve"> _xlfn.TEXTJOIN(" ",TRUE,"Carbon budget",C9,"Mt",C8)</f>
        <v>#N/A</v>
      </c>
      <c r="D7" s="15" t="str">
        <f xml:space="preserve"> _xlfn.TEXTJOIN(" ",TRUE,"Carbon budget",D9,"Mt",D8)</f>
        <v>Carbon budget 0 Mt 2051-2100</v>
      </c>
      <c r="E7"/>
      <c r="J7"/>
      <c r="K7"/>
      <c r="L7"/>
      <c r="M7"/>
      <c r="N7"/>
      <c r="O7"/>
      <c r="P7"/>
      <c r="Q7"/>
    </row>
    <row r="8" spans="1:17" x14ac:dyDescent="0.25">
      <c r="B8" s="7" t="s">
        <v>69</v>
      </c>
      <c r="C8" s="14" t="s">
        <v>80</v>
      </c>
      <c r="D8" s="15" t="s">
        <v>79</v>
      </c>
    </row>
    <row r="9" spans="1:17" x14ac:dyDescent="0.25">
      <c r="B9" s="7" t="s">
        <v>66</v>
      </c>
      <c r="C9" s="14" t="e">
        <f>VLOOKUP(B3,H6:I10,2,FALSE)</f>
        <v>#N/A</v>
      </c>
      <c r="D9" s="15">
        <v>0</v>
      </c>
    </row>
    <row r="10" spans="1:17" x14ac:dyDescent="0.25">
      <c r="B10" s="7" t="s">
        <v>77</v>
      </c>
      <c r="C10" s="14" t="s">
        <v>78</v>
      </c>
      <c r="D10" s="15" t="s">
        <v>78</v>
      </c>
    </row>
    <row r="11" spans="1:17" x14ac:dyDescent="0.25">
      <c r="B11" s="7" t="s">
        <v>62</v>
      </c>
      <c r="C11" s="14" t="s">
        <v>75</v>
      </c>
      <c r="D11" s="15" t="s">
        <v>75</v>
      </c>
    </row>
    <row r="12" spans="1:17" x14ac:dyDescent="0.25">
      <c r="B12" s="7" t="s">
        <v>68</v>
      </c>
      <c r="C12" s="14" t="s">
        <v>74</v>
      </c>
      <c r="D12" s="15" t="s">
        <v>74</v>
      </c>
    </row>
    <row r="13" spans="1:17" x14ac:dyDescent="0.25">
      <c r="B13" s="7" t="s">
        <v>72</v>
      </c>
      <c r="C13" s="14" t="s">
        <v>73</v>
      </c>
      <c r="D13" s="15" t="s">
        <v>73</v>
      </c>
    </row>
    <row r="14" spans="1:17" x14ac:dyDescent="0.25">
      <c r="B14" s="7" t="s">
        <v>0</v>
      </c>
      <c r="C14" s="14" t="s">
        <v>67</v>
      </c>
      <c r="D14" s="15" t="s">
        <v>67</v>
      </c>
    </row>
    <row r="15" spans="1:17" x14ac:dyDescent="0.25">
      <c r="B15" s="7" t="s">
        <v>76</v>
      </c>
      <c r="C15" s="14">
        <v>-1</v>
      </c>
      <c r="D15" s="15">
        <v>-1</v>
      </c>
    </row>
    <row r="16" spans="1:17" x14ac:dyDescent="0.25">
      <c r="A16"/>
      <c r="B16" s="5" t="s">
        <v>71</v>
      </c>
      <c r="C16" s="9">
        <v>1</v>
      </c>
      <c r="D16" s="16">
        <v>1</v>
      </c>
      <c r="E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94"/>
  <sheetViews>
    <sheetView zoomScale="80" zoomScaleNormal="80" workbookViewId="0">
      <selection activeCell="G2" sqref="G2"/>
    </sheetView>
    <sheetView workbookViewId="1"/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/>
    </row>
    <row r="3" spans="1:12" x14ac:dyDescent="0.25">
      <c r="B3" s="11"/>
    </row>
    <row r="5" spans="1:12" x14ac:dyDescent="0.25">
      <c r="B5" s="12" t="s">
        <v>61</v>
      </c>
      <c r="C5" s="34" t="s">
        <v>98</v>
      </c>
      <c r="D5" s="34" t="s">
        <v>77</v>
      </c>
      <c r="E5" s="34" t="s">
        <v>99</v>
      </c>
      <c r="F5" s="34" t="s">
        <v>100</v>
      </c>
      <c r="G5" s="13" t="s">
        <v>62</v>
      </c>
      <c r="H5" s="13" t="s">
        <v>69</v>
      </c>
      <c r="I5" s="13" t="s">
        <v>0</v>
      </c>
      <c r="J5" s="13" t="s">
        <v>101</v>
      </c>
      <c r="K5" s="13" t="s">
        <v>102</v>
      </c>
      <c r="L5" s="12" t="s">
        <v>63</v>
      </c>
    </row>
    <row r="6" spans="1:12" x14ac:dyDescent="0.25">
      <c r="B6" s="10" t="s">
        <v>128</v>
      </c>
      <c r="D6" s="8" t="s">
        <v>103</v>
      </c>
      <c r="H6" s="8">
        <v>2019</v>
      </c>
      <c r="I6" s="8" t="s">
        <v>67</v>
      </c>
      <c r="J6" s="8">
        <v>-1</v>
      </c>
      <c r="K6" s="8">
        <v>0</v>
      </c>
      <c r="L6" s="8" t="s">
        <v>159</v>
      </c>
    </row>
    <row r="7" spans="1:12" x14ac:dyDescent="0.25">
      <c r="D7" s="8" t="s">
        <v>104</v>
      </c>
      <c r="H7" s="8">
        <v>2019</v>
      </c>
      <c r="J7" s="35">
        <v>0.76682617615099935</v>
      </c>
    </row>
    <row r="8" spans="1:12" x14ac:dyDescent="0.25">
      <c r="D8" s="8" t="s">
        <v>105</v>
      </c>
      <c r="H8" s="8">
        <v>2019</v>
      </c>
      <c r="J8" s="35">
        <v>0.5138907043261417</v>
      </c>
    </row>
    <row r="9" spans="1:12" x14ac:dyDescent="0.25">
      <c r="D9" s="8" t="s">
        <v>106</v>
      </c>
      <c r="H9" s="8">
        <v>2019</v>
      </c>
      <c r="J9" s="35">
        <v>0.37584533679027893</v>
      </c>
    </row>
    <row r="10" spans="1:12" x14ac:dyDescent="0.25">
      <c r="D10" s="8" t="s">
        <v>107</v>
      </c>
      <c r="H10" s="8">
        <v>2019</v>
      </c>
      <c r="J10" s="35">
        <v>0.16552806134367962</v>
      </c>
    </row>
    <row r="11" spans="1:12" x14ac:dyDescent="0.25">
      <c r="D11" s="8" t="s">
        <v>108</v>
      </c>
      <c r="H11" s="8">
        <v>2019</v>
      </c>
      <c r="J11" s="35">
        <v>9.1492186931267622E-2</v>
      </c>
    </row>
    <row r="12" spans="1:12" x14ac:dyDescent="0.25">
      <c r="D12" s="8" t="s">
        <v>109</v>
      </c>
      <c r="H12" s="8">
        <v>2019</v>
      </c>
      <c r="J12" s="35">
        <v>3.6630747396996691E-2</v>
      </c>
    </row>
    <row r="13" spans="1:12" x14ac:dyDescent="0.25">
      <c r="D13" s="8" t="s">
        <v>110</v>
      </c>
      <c r="F13" s="8" t="s">
        <v>111</v>
      </c>
      <c r="H13" s="8">
        <v>2019</v>
      </c>
      <c r="J13" s="8">
        <v>1</v>
      </c>
    </row>
    <row r="14" spans="1:12" x14ac:dyDescent="0.25">
      <c r="D14" s="9"/>
      <c r="E14" s="9"/>
      <c r="F14" s="9"/>
      <c r="G14" s="9"/>
      <c r="H14" s="9">
        <v>0</v>
      </c>
      <c r="I14" s="9" t="s">
        <v>67</v>
      </c>
      <c r="J14" s="9"/>
      <c r="K14" s="9">
        <v>5</v>
      </c>
      <c r="L14" s="9"/>
    </row>
    <row r="15" spans="1:12" x14ac:dyDescent="0.25">
      <c r="B15" s="10"/>
      <c r="D15" s="8" t="s">
        <v>112</v>
      </c>
      <c r="E15" s="36"/>
      <c r="F15" s="36"/>
      <c r="G15" s="36"/>
      <c r="H15" s="8">
        <v>2019</v>
      </c>
      <c r="I15" s="36" t="s">
        <v>67</v>
      </c>
      <c r="J15" s="36">
        <v>-1</v>
      </c>
      <c r="K15" s="36">
        <v>0</v>
      </c>
      <c r="L15" s="36" t="s">
        <v>129</v>
      </c>
    </row>
    <row r="16" spans="1:12" x14ac:dyDescent="0.25">
      <c r="D16" s="8" t="s">
        <v>113</v>
      </c>
      <c r="H16" s="8">
        <v>2019</v>
      </c>
      <c r="J16" s="35">
        <v>0.48602123970467664</v>
      </c>
    </row>
    <row r="17" spans="2:12" x14ac:dyDescent="0.25">
      <c r="D17" s="8" t="s">
        <v>114</v>
      </c>
      <c r="H17" s="8">
        <v>2019</v>
      </c>
      <c r="J17" s="35">
        <v>0.25380085256173046</v>
      </c>
    </row>
    <row r="18" spans="2:12" x14ac:dyDescent="0.25">
      <c r="D18" s="8" t="s">
        <v>115</v>
      </c>
      <c r="H18" s="8">
        <v>2019</v>
      </c>
      <c r="J18" s="35">
        <v>8.9754023843298891E-2</v>
      </c>
    </row>
    <row r="19" spans="2:12" x14ac:dyDescent="0.25">
      <c r="D19" s="8" t="s">
        <v>116</v>
      </c>
      <c r="H19" s="8">
        <v>2019</v>
      </c>
      <c r="J19" s="35">
        <v>5.0511604601422351E-2</v>
      </c>
    </row>
    <row r="20" spans="2:12" x14ac:dyDescent="0.25">
      <c r="D20" s="8" t="s">
        <v>117</v>
      </c>
      <c r="H20" s="8">
        <v>2019</v>
      </c>
      <c r="J20" s="35">
        <v>3.2210497290905374E-2</v>
      </c>
    </row>
    <row r="21" spans="2:12" x14ac:dyDescent="0.25">
      <c r="D21" s="8" t="s">
        <v>118</v>
      </c>
      <c r="H21" s="8">
        <v>2019</v>
      </c>
      <c r="J21" s="35">
        <v>3.054309712927282E-2</v>
      </c>
    </row>
    <row r="22" spans="2:12" x14ac:dyDescent="0.25">
      <c r="D22" s="10" t="s">
        <v>110</v>
      </c>
      <c r="F22" s="8" t="s">
        <v>119</v>
      </c>
      <c r="H22" s="8">
        <v>2019</v>
      </c>
      <c r="J22" s="8">
        <v>1</v>
      </c>
    </row>
    <row r="23" spans="2:12" x14ac:dyDescent="0.25">
      <c r="D23" s="9"/>
      <c r="E23" s="9"/>
      <c r="F23" s="9"/>
      <c r="G23" s="9"/>
      <c r="H23" s="9">
        <v>0</v>
      </c>
      <c r="I23" s="9"/>
      <c r="J23" s="9"/>
      <c r="K23" s="9">
        <v>5</v>
      </c>
      <c r="L23" s="9"/>
    </row>
    <row r="24" spans="2:12" x14ac:dyDescent="0.25">
      <c r="B24" s="10"/>
      <c r="D24" s="8" t="s">
        <v>120</v>
      </c>
      <c r="E24" s="36"/>
      <c r="F24" s="36"/>
      <c r="G24" s="36"/>
      <c r="H24" s="8">
        <v>2019</v>
      </c>
      <c r="I24" s="36" t="s">
        <v>67</v>
      </c>
      <c r="J24" s="36">
        <v>-1</v>
      </c>
      <c r="K24" s="36">
        <v>0</v>
      </c>
      <c r="L24" s="36" t="s">
        <v>130</v>
      </c>
    </row>
    <row r="25" spans="2:12" x14ac:dyDescent="0.25">
      <c r="D25" s="8" t="s">
        <v>121</v>
      </c>
      <c r="H25" s="8">
        <v>2019</v>
      </c>
      <c r="J25" s="35">
        <v>0.14983014442834014</v>
      </c>
    </row>
    <row r="26" spans="2:12" x14ac:dyDescent="0.25">
      <c r="D26" s="8" t="s">
        <v>122</v>
      </c>
      <c r="H26" s="8">
        <v>2019</v>
      </c>
      <c r="J26" s="35">
        <v>6.6011404930960929E-2</v>
      </c>
    </row>
    <row r="27" spans="2:12" x14ac:dyDescent="0.25">
      <c r="D27" s="8" t="s">
        <v>123</v>
      </c>
      <c r="H27" s="8">
        <v>2019</v>
      </c>
      <c r="J27" s="35">
        <v>5.6979596817344061E-2</v>
      </c>
    </row>
    <row r="28" spans="2:12" x14ac:dyDescent="0.25">
      <c r="D28" s="8" t="s">
        <v>124</v>
      </c>
      <c r="H28" s="8">
        <v>2019</v>
      </c>
      <c r="J28" s="35">
        <v>2.8856450394145666E-2</v>
      </c>
    </row>
    <row r="29" spans="2:12" x14ac:dyDescent="0.25">
      <c r="D29" s="8" t="s">
        <v>125</v>
      </c>
      <c r="H29" s="8">
        <v>2019</v>
      </c>
      <c r="J29" s="35">
        <v>7.3325429420576533E-3</v>
      </c>
    </row>
    <row r="30" spans="2:12" x14ac:dyDescent="0.25">
      <c r="D30" s="8" t="s">
        <v>126</v>
      </c>
      <c r="H30" s="8">
        <v>2019</v>
      </c>
      <c r="J30" s="35">
        <v>3.2086171243230267E-3</v>
      </c>
    </row>
    <row r="31" spans="2:12" x14ac:dyDescent="0.25">
      <c r="D31" s="8" t="s">
        <v>110</v>
      </c>
      <c r="F31" s="8" t="s">
        <v>127</v>
      </c>
      <c r="H31" s="8">
        <v>2019</v>
      </c>
      <c r="J31" s="8">
        <v>1</v>
      </c>
    </row>
    <row r="32" spans="2:12" x14ac:dyDescent="0.25">
      <c r="D32" s="9"/>
      <c r="E32" s="9"/>
      <c r="F32" s="9"/>
      <c r="G32" s="9"/>
      <c r="H32" s="9">
        <v>0</v>
      </c>
      <c r="I32" s="9" t="s">
        <v>67</v>
      </c>
      <c r="J32" s="9"/>
      <c r="K32" s="9">
        <v>5</v>
      </c>
      <c r="L32" s="9"/>
    </row>
    <row r="33" spans="2:12" x14ac:dyDescent="0.25">
      <c r="B33" s="10" t="s">
        <v>131</v>
      </c>
      <c r="D33" s="8" t="s">
        <v>103</v>
      </c>
      <c r="H33" s="8">
        <v>2019</v>
      </c>
      <c r="I33" s="8" t="s">
        <v>67</v>
      </c>
      <c r="J33" s="8">
        <v>-1</v>
      </c>
      <c r="K33" s="8">
        <v>0</v>
      </c>
      <c r="L33" s="8" t="s">
        <v>132</v>
      </c>
    </row>
    <row r="34" spans="2:12" x14ac:dyDescent="0.25">
      <c r="D34" s="8" t="s">
        <v>104</v>
      </c>
      <c r="H34" s="8">
        <v>2019</v>
      </c>
      <c r="J34" s="35">
        <v>0.95418880111755022</v>
      </c>
    </row>
    <row r="35" spans="2:12" x14ac:dyDescent="0.25">
      <c r="D35" s="8" t="s">
        <v>105</v>
      </c>
      <c r="H35" s="8">
        <v>2019</v>
      </c>
      <c r="J35" s="35">
        <v>0.70275414783970647</v>
      </c>
    </row>
    <row r="36" spans="2:12" x14ac:dyDescent="0.25">
      <c r="D36" s="8" t="s">
        <v>106</v>
      </c>
      <c r="H36" s="8">
        <v>2019</v>
      </c>
      <c r="J36" s="35">
        <v>0.51506861469064869</v>
      </c>
    </row>
    <row r="37" spans="2:12" x14ac:dyDescent="0.25">
      <c r="D37" s="8" t="s">
        <v>107</v>
      </c>
      <c r="H37" s="8">
        <v>2019</v>
      </c>
      <c r="J37" s="35">
        <v>0.29053559209062707</v>
      </c>
    </row>
    <row r="38" spans="2:12" x14ac:dyDescent="0.25">
      <c r="D38" s="8" t="s">
        <v>108</v>
      </c>
      <c r="H38" s="8">
        <v>2019</v>
      </c>
      <c r="J38" s="35">
        <v>0.15300882371326033</v>
      </c>
    </row>
    <row r="39" spans="2:12" x14ac:dyDescent="0.25">
      <c r="D39" s="8" t="s">
        <v>109</v>
      </c>
      <c r="H39" s="8">
        <v>2019</v>
      </c>
      <c r="J39" s="35">
        <v>5.4970533940220757E-2</v>
      </c>
    </row>
    <row r="40" spans="2:12" x14ac:dyDescent="0.25">
      <c r="D40" s="8" t="s">
        <v>110</v>
      </c>
      <c r="F40" s="8" t="s">
        <v>111</v>
      </c>
      <c r="H40" s="8">
        <v>2019</v>
      </c>
      <c r="J40" s="8">
        <v>1</v>
      </c>
    </row>
    <row r="41" spans="2:12" x14ac:dyDescent="0.25">
      <c r="D41" s="9"/>
      <c r="E41" s="9"/>
      <c r="F41" s="9"/>
      <c r="G41" s="9"/>
      <c r="H41" s="9">
        <v>0</v>
      </c>
      <c r="I41" s="9" t="s">
        <v>67</v>
      </c>
      <c r="J41" s="9"/>
      <c r="K41" s="9">
        <v>5</v>
      </c>
      <c r="L41" s="9"/>
    </row>
    <row r="42" spans="2:12" x14ac:dyDescent="0.25">
      <c r="B42" s="10"/>
      <c r="D42" s="8" t="s">
        <v>112</v>
      </c>
      <c r="E42" s="36"/>
      <c r="F42" s="36"/>
      <c r="G42" s="36"/>
      <c r="H42" s="8">
        <v>2019</v>
      </c>
      <c r="I42" s="36" t="s">
        <v>67</v>
      </c>
      <c r="J42" s="36">
        <v>-1</v>
      </c>
      <c r="K42" s="36">
        <v>0</v>
      </c>
      <c r="L42" s="36" t="s">
        <v>133</v>
      </c>
    </row>
    <row r="43" spans="2:12" x14ac:dyDescent="0.25">
      <c r="D43" s="8" t="s">
        <v>113</v>
      </c>
      <c r="H43" s="8">
        <v>2019</v>
      </c>
      <c r="J43" s="35">
        <v>0.74725860659793841</v>
      </c>
    </row>
    <row r="44" spans="2:12" x14ac:dyDescent="0.25">
      <c r="D44" s="8" t="s">
        <v>114</v>
      </c>
      <c r="H44" s="8">
        <v>2019</v>
      </c>
      <c r="J44" s="35">
        <v>0.48042786872418958</v>
      </c>
    </row>
    <row r="45" spans="2:12" x14ac:dyDescent="0.25">
      <c r="D45" s="8" t="s">
        <v>115</v>
      </c>
      <c r="H45" s="8">
        <v>2019</v>
      </c>
      <c r="J45" s="35">
        <v>0.19240027281705166</v>
      </c>
    </row>
    <row r="46" spans="2:12" x14ac:dyDescent="0.25">
      <c r="D46" s="8" t="s">
        <v>116</v>
      </c>
      <c r="H46" s="8">
        <v>2019</v>
      </c>
      <c r="J46" s="35">
        <v>9.4333345509310967E-2</v>
      </c>
    </row>
    <row r="47" spans="2:12" x14ac:dyDescent="0.25">
      <c r="D47" s="8" t="s">
        <v>117</v>
      </c>
      <c r="H47" s="8">
        <v>2019</v>
      </c>
      <c r="J47" s="35">
        <v>5.6332486553475364E-2</v>
      </c>
    </row>
    <row r="48" spans="2:12" x14ac:dyDescent="0.25">
      <c r="D48" s="8" t="s">
        <v>118</v>
      </c>
      <c r="H48" s="8">
        <v>2019</v>
      </c>
      <c r="J48" s="35">
        <v>4.54767509141593E-2</v>
      </c>
    </row>
    <row r="49" spans="2:12" x14ac:dyDescent="0.25">
      <c r="D49" s="10" t="s">
        <v>110</v>
      </c>
      <c r="F49" s="8" t="s">
        <v>119</v>
      </c>
      <c r="H49" s="8">
        <v>2019</v>
      </c>
      <c r="J49" s="8">
        <v>1</v>
      </c>
    </row>
    <row r="50" spans="2:12" x14ac:dyDescent="0.25">
      <c r="D50" s="9"/>
      <c r="E50" s="9"/>
      <c r="F50" s="9"/>
      <c r="G50" s="9"/>
      <c r="H50" s="9">
        <v>0</v>
      </c>
      <c r="I50" s="9"/>
      <c r="J50" s="9"/>
      <c r="K50" s="9">
        <v>5</v>
      </c>
      <c r="L50" s="9"/>
    </row>
    <row r="51" spans="2:12" x14ac:dyDescent="0.25">
      <c r="B51" s="10"/>
      <c r="D51" s="8" t="s">
        <v>120</v>
      </c>
      <c r="E51" s="36"/>
      <c r="F51" s="36"/>
      <c r="G51" s="36"/>
      <c r="H51" s="8">
        <v>2019</v>
      </c>
      <c r="I51" s="36" t="s">
        <v>67</v>
      </c>
      <c r="J51" s="36">
        <v>-1</v>
      </c>
      <c r="K51" s="36">
        <v>0</v>
      </c>
      <c r="L51" s="36" t="s">
        <v>134</v>
      </c>
    </row>
    <row r="52" spans="2:12" x14ac:dyDescent="0.25">
      <c r="D52" s="8" t="s">
        <v>121</v>
      </c>
      <c r="H52" s="8">
        <v>2019</v>
      </c>
      <c r="J52" s="35">
        <v>0.49056643348839696</v>
      </c>
    </row>
    <row r="53" spans="2:12" x14ac:dyDescent="0.25">
      <c r="D53" s="8" t="s">
        <v>122</v>
      </c>
      <c r="H53" s="8">
        <v>2019</v>
      </c>
      <c r="J53" s="35">
        <v>0.22200714259760385</v>
      </c>
    </row>
    <row r="54" spans="2:12" x14ac:dyDescent="0.25">
      <c r="D54" s="8" t="s">
        <v>123</v>
      </c>
      <c r="H54" s="8">
        <v>2019</v>
      </c>
      <c r="J54" s="35">
        <v>0.12698439253107691</v>
      </c>
    </row>
    <row r="55" spans="2:12" x14ac:dyDescent="0.25">
      <c r="D55" s="8" t="s">
        <v>124</v>
      </c>
      <c r="H55" s="8">
        <v>2019</v>
      </c>
      <c r="J55" s="35">
        <v>5.7199757058308189E-2</v>
      </c>
    </row>
    <row r="56" spans="2:12" x14ac:dyDescent="0.25">
      <c r="D56" s="8" t="s">
        <v>125</v>
      </c>
      <c r="H56" s="8">
        <v>2019</v>
      </c>
      <c r="J56" s="35">
        <v>1.5850994164039133E-2</v>
      </c>
    </row>
    <row r="57" spans="2:12" x14ac:dyDescent="0.25">
      <c r="D57" s="8" t="s">
        <v>126</v>
      </c>
      <c r="H57" s="8">
        <v>2019</v>
      </c>
      <c r="J57" s="35">
        <v>5.8437278169573741E-3</v>
      </c>
    </row>
    <row r="58" spans="2:12" x14ac:dyDescent="0.25">
      <c r="D58" s="8" t="s">
        <v>110</v>
      </c>
      <c r="F58" s="8" t="s">
        <v>127</v>
      </c>
      <c r="H58" s="8">
        <v>2019</v>
      </c>
      <c r="J58" s="8">
        <v>1</v>
      </c>
    </row>
    <row r="59" spans="2:12" x14ac:dyDescent="0.25">
      <c r="D59" s="9"/>
      <c r="E59" s="9"/>
      <c r="F59" s="9"/>
      <c r="G59" s="9"/>
      <c r="H59" s="9">
        <v>0</v>
      </c>
      <c r="I59" s="9" t="s">
        <v>67</v>
      </c>
      <c r="J59" s="9"/>
      <c r="K59" s="9">
        <v>5</v>
      </c>
      <c r="L59" s="9"/>
    </row>
    <row r="60" spans="2:12" x14ac:dyDescent="0.25">
      <c r="B60" s="10" t="s">
        <v>135</v>
      </c>
      <c r="D60" s="8" t="s">
        <v>103</v>
      </c>
      <c r="H60" s="8">
        <v>2019</v>
      </c>
      <c r="I60" s="8" t="s">
        <v>67</v>
      </c>
      <c r="J60" s="8">
        <v>-1</v>
      </c>
      <c r="K60" s="8">
        <v>0</v>
      </c>
      <c r="L60" s="8" t="s">
        <v>136</v>
      </c>
    </row>
    <row r="61" spans="2:12" x14ac:dyDescent="0.25">
      <c r="D61" s="8" t="s">
        <v>104</v>
      </c>
      <c r="H61" s="8">
        <v>2019</v>
      </c>
      <c r="J61" s="35">
        <v>0.98998748585906793</v>
      </c>
    </row>
    <row r="62" spans="2:12" x14ac:dyDescent="0.25">
      <c r="D62" s="8" t="s">
        <v>105</v>
      </c>
      <c r="H62" s="8">
        <v>2019</v>
      </c>
      <c r="J62" s="35">
        <v>0.80620969874302539</v>
      </c>
    </row>
    <row r="63" spans="2:12" x14ac:dyDescent="0.25">
      <c r="D63" s="8" t="s">
        <v>106</v>
      </c>
      <c r="H63" s="8">
        <v>2019</v>
      </c>
      <c r="J63" s="35">
        <v>0.60792230376456446</v>
      </c>
    </row>
    <row r="64" spans="2:12" x14ac:dyDescent="0.25">
      <c r="D64" s="8" t="s">
        <v>107</v>
      </c>
      <c r="H64" s="8">
        <v>2019</v>
      </c>
      <c r="J64" s="35">
        <v>0.39292301197938029</v>
      </c>
    </row>
    <row r="65" spans="2:12" x14ac:dyDescent="0.25">
      <c r="D65" s="8" t="s">
        <v>108</v>
      </c>
      <c r="H65" s="8">
        <v>2019</v>
      </c>
      <c r="J65" s="35">
        <v>0.20660004501142309</v>
      </c>
    </row>
    <row r="66" spans="2:12" x14ac:dyDescent="0.25">
      <c r="D66" s="8" t="s">
        <v>109</v>
      </c>
      <c r="H66" s="8">
        <v>2019</v>
      </c>
      <c r="J66" s="35">
        <v>7.0785662206478708E-2</v>
      </c>
    </row>
    <row r="67" spans="2:12" x14ac:dyDescent="0.25">
      <c r="D67" s="8" t="s">
        <v>110</v>
      </c>
      <c r="F67" s="8" t="s">
        <v>111</v>
      </c>
      <c r="H67" s="8">
        <v>2019</v>
      </c>
      <c r="J67" s="8">
        <v>1</v>
      </c>
    </row>
    <row r="68" spans="2:12" x14ac:dyDescent="0.25">
      <c r="D68" s="9"/>
      <c r="E68" s="9"/>
      <c r="F68" s="9"/>
      <c r="G68" s="9"/>
      <c r="H68" s="9">
        <v>0</v>
      </c>
      <c r="I68" s="9" t="s">
        <v>67</v>
      </c>
      <c r="J68" s="9"/>
      <c r="K68" s="9">
        <v>5</v>
      </c>
      <c r="L68" s="9"/>
    </row>
    <row r="69" spans="2:12" x14ac:dyDescent="0.25">
      <c r="B69" s="10"/>
      <c r="D69" s="8" t="s">
        <v>112</v>
      </c>
      <c r="E69" s="36"/>
      <c r="F69" s="36"/>
      <c r="G69" s="36"/>
      <c r="H69" s="8">
        <v>2019</v>
      </c>
      <c r="I69" s="36" t="s">
        <v>67</v>
      </c>
      <c r="J69" s="36">
        <v>-1</v>
      </c>
      <c r="K69" s="36">
        <v>0</v>
      </c>
      <c r="L69" s="36" t="s">
        <v>137</v>
      </c>
    </row>
    <row r="70" spans="2:12" x14ac:dyDescent="0.25">
      <c r="D70" s="8" t="s">
        <v>113</v>
      </c>
      <c r="H70" s="8">
        <v>2019</v>
      </c>
      <c r="J70" s="35">
        <v>0.87143015426775872</v>
      </c>
    </row>
    <row r="71" spans="2:12" x14ac:dyDescent="0.25">
      <c r="D71" s="8" t="s">
        <v>114</v>
      </c>
      <c r="H71" s="8">
        <v>2019</v>
      </c>
      <c r="J71" s="35">
        <v>0.64054584703308814</v>
      </c>
    </row>
    <row r="72" spans="2:12" x14ac:dyDescent="0.25">
      <c r="D72" s="8" t="s">
        <v>115</v>
      </c>
      <c r="H72" s="8">
        <v>2019</v>
      </c>
      <c r="J72" s="35">
        <v>0.28991681177663592</v>
      </c>
    </row>
    <row r="73" spans="2:12" x14ac:dyDescent="0.25">
      <c r="D73" s="8" t="s">
        <v>116</v>
      </c>
      <c r="H73" s="8">
        <v>2019</v>
      </c>
      <c r="J73" s="35">
        <v>0.13618656405660809</v>
      </c>
    </row>
    <row r="74" spans="2:12" x14ac:dyDescent="0.25">
      <c r="D74" s="8" t="s">
        <v>117</v>
      </c>
      <c r="H74" s="8">
        <v>2019</v>
      </c>
      <c r="J74" s="35">
        <v>7.9115975834815E-2</v>
      </c>
    </row>
    <row r="75" spans="2:12" x14ac:dyDescent="0.25">
      <c r="D75" s="8" t="s">
        <v>118</v>
      </c>
      <c r="H75" s="8">
        <v>2019</v>
      </c>
      <c r="J75" s="35">
        <v>5.8354873920238394E-2</v>
      </c>
    </row>
    <row r="76" spans="2:12" x14ac:dyDescent="0.25">
      <c r="D76" s="10" t="s">
        <v>110</v>
      </c>
      <c r="F76" s="8" t="s">
        <v>119</v>
      </c>
      <c r="H76" s="8">
        <v>2019</v>
      </c>
      <c r="J76" s="8">
        <v>1</v>
      </c>
    </row>
    <row r="77" spans="2:12" x14ac:dyDescent="0.25">
      <c r="D77" s="9"/>
      <c r="E77" s="9"/>
      <c r="F77" s="9"/>
      <c r="G77" s="9"/>
      <c r="H77" s="9">
        <v>0</v>
      </c>
      <c r="I77" s="9"/>
      <c r="J77" s="9"/>
      <c r="K77" s="9">
        <v>5</v>
      </c>
      <c r="L77" s="9"/>
    </row>
    <row r="78" spans="2:12" x14ac:dyDescent="0.25">
      <c r="B78" s="10"/>
      <c r="D78" s="8" t="s">
        <v>120</v>
      </c>
      <c r="E78" s="36"/>
      <c r="F78" s="36"/>
      <c r="G78" s="36"/>
      <c r="H78" s="8">
        <v>2019</v>
      </c>
      <c r="I78" s="36" t="s">
        <v>67</v>
      </c>
      <c r="J78" s="36">
        <v>-1</v>
      </c>
      <c r="K78" s="36">
        <v>0</v>
      </c>
      <c r="L78" s="36" t="s">
        <v>138</v>
      </c>
    </row>
    <row r="79" spans="2:12" x14ac:dyDescent="0.25">
      <c r="D79" s="8" t="s">
        <v>121</v>
      </c>
      <c r="H79" s="8">
        <v>2019</v>
      </c>
      <c r="J79" s="35">
        <v>0.74280813134921952</v>
      </c>
    </row>
    <row r="80" spans="2:12" x14ac:dyDescent="0.25">
      <c r="D80" s="8" t="s">
        <v>122</v>
      </c>
      <c r="H80" s="8">
        <v>2019</v>
      </c>
      <c r="J80" s="35">
        <v>0.39296290098211079</v>
      </c>
    </row>
    <row r="81" spans="2:12" x14ac:dyDescent="0.25">
      <c r="D81" s="8" t="s">
        <v>123</v>
      </c>
      <c r="H81" s="8">
        <v>2019</v>
      </c>
      <c r="J81" s="35">
        <v>0.19835620119859471</v>
      </c>
    </row>
    <row r="82" spans="2:12" x14ac:dyDescent="0.25">
      <c r="D82" s="8" t="s">
        <v>124</v>
      </c>
      <c r="H82" s="8">
        <v>2019</v>
      </c>
      <c r="J82" s="35">
        <v>8.5976160021217857E-2</v>
      </c>
    </row>
    <row r="83" spans="2:12" x14ac:dyDescent="0.25">
      <c r="D83" s="8" t="s">
        <v>125</v>
      </c>
      <c r="H83" s="8">
        <v>2019</v>
      </c>
      <c r="J83" s="35">
        <v>2.5396980814932565E-2</v>
      </c>
    </row>
    <row r="84" spans="2:12" x14ac:dyDescent="0.25">
      <c r="D84" s="8" t="s">
        <v>126</v>
      </c>
      <c r="H84" s="8">
        <v>2019</v>
      </c>
      <c r="J84" s="35">
        <v>8.5326893308700167E-3</v>
      </c>
    </row>
    <row r="85" spans="2:12" x14ac:dyDescent="0.25">
      <c r="D85" s="8" t="s">
        <v>110</v>
      </c>
      <c r="F85" s="8" t="s">
        <v>127</v>
      </c>
      <c r="H85" s="8">
        <v>2019</v>
      </c>
      <c r="J85" s="8">
        <v>1</v>
      </c>
    </row>
    <row r="86" spans="2:12" x14ac:dyDescent="0.25">
      <c r="D86" s="9"/>
      <c r="E86" s="9"/>
      <c r="F86" s="9"/>
      <c r="G86" s="9"/>
      <c r="H86" s="9">
        <v>0</v>
      </c>
      <c r="I86" s="9" t="s">
        <v>67</v>
      </c>
      <c r="J86" s="9"/>
      <c r="K86" s="9">
        <v>5</v>
      </c>
      <c r="L86" s="9"/>
    </row>
    <row r="87" spans="2:12" x14ac:dyDescent="0.25">
      <c r="B87" s="10" t="s">
        <v>139</v>
      </c>
      <c r="D87" s="8" t="s">
        <v>103</v>
      </c>
      <c r="H87" s="8">
        <v>2019</v>
      </c>
      <c r="I87" s="8" t="s">
        <v>67</v>
      </c>
      <c r="J87" s="8">
        <v>-1</v>
      </c>
      <c r="K87" s="8">
        <v>0</v>
      </c>
      <c r="L87" s="8" t="s">
        <v>140</v>
      </c>
    </row>
    <row r="88" spans="2:12" x14ac:dyDescent="0.25">
      <c r="D88" s="8" t="s">
        <v>104</v>
      </c>
      <c r="H88" s="8">
        <v>2019</v>
      </c>
      <c r="J88" s="35">
        <v>0.99995633197497646</v>
      </c>
    </row>
    <row r="89" spans="2:12" x14ac:dyDescent="0.25">
      <c r="D89" s="8" t="s">
        <v>105</v>
      </c>
      <c r="H89" s="8">
        <v>2019</v>
      </c>
      <c r="J89" s="35">
        <v>0.95479136080813631</v>
      </c>
    </row>
    <row r="90" spans="2:12" x14ac:dyDescent="0.25">
      <c r="D90" s="8" t="s">
        <v>106</v>
      </c>
      <c r="H90" s="8">
        <v>2019</v>
      </c>
      <c r="J90" s="35">
        <v>0.80626831138166599</v>
      </c>
    </row>
    <row r="91" spans="2:12" x14ac:dyDescent="0.25">
      <c r="D91" s="8" t="s">
        <v>107</v>
      </c>
      <c r="H91" s="8">
        <v>2019</v>
      </c>
      <c r="J91" s="35">
        <v>0.66588242910237538</v>
      </c>
    </row>
    <row r="92" spans="2:12" x14ac:dyDescent="0.25">
      <c r="D92" s="8" t="s">
        <v>108</v>
      </c>
      <c r="H92" s="8">
        <v>2019</v>
      </c>
      <c r="J92" s="35">
        <v>0.38021044483571315</v>
      </c>
    </row>
    <row r="93" spans="2:12" x14ac:dyDescent="0.25">
      <c r="D93" s="8" t="s">
        <v>109</v>
      </c>
      <c r="H93" s="8">
        <v>2019</v>
      </c>
      <c r="J93" s="35">
        <v>0.12533343317165579</v>
      </c>
    </row>
    <row r="94" spans="2:12" x14ac:dyDescent="0.25">
      <c r="D94" s="8" t="s">
        <v>110</v>
      </c>
      <c r="F94" s="8" t="s">
        <v>111</v>
      </c>
      <c r="H94" s="8">
        <v>2019</v>
      </c>
      <c r="J94" s="8">
        <v>1</v>
      </c>
    </row>
    <row r="95" spans="2:12" x14ac:dyDescent="0.25">
      <c r="D95" s="9"/>
      <c r="E95" s="9"/>
      <c r="F95" s="9"/>
      <c r="G95" s="9"/>
      <c r="H95" s="9">
        <v>0</v>
      </c>
      <c r="I95" s="9" t="s">
        <v>67</v>
      </c>
      <c r="J95" s="9"/>
      <c r="K95" s="9">
        <v>5</v>
      </c>
      <c r="L95" s="9"/>
    </row>
    <row r="96" spans="2:12" x14ac:dyDescent="0.25">
      <c r="B96" s="10"/>
      <c r="D96" s="8" t="s">
        <v>112</v>
      </c>
      <c r="E96" s="36"/>
      <c r="F96" s="36"/>
      <c r="G96" s="36"/>
      <c r="H96" s="8">
        <v>2019</v>
      </c>
      <c r="I96" s="36" t="s">
        <v>67</v>
      </c>
      <c r="J96" s="36">
        <v>-1</v>
      </c>
      <c r="K96" s="36">
        <v>0</v>
      </c>
      <c r="L96" s="36" t="s">
        <v>141</v>
      </c>
    </row>
    <row r="97" spans="2:12" x14ac:dyDescent="0.25">
      <c r="D97" s="8" t="s">
        <v>113</v>
      </c>
      <c r="H97" s="8">
        <v>2019</v>
      </c>
      <c r="J97" s="35">
        <v>0.98931553681492335</v>
      </c>
    </row>
    <row r="98" spans="2:12" x14ac:dyDescent="0.25">
      <c r="D98" s="8" t="s">
        <v>114</v>
      </c>
      <c r="H98" s="8">
        <v>2019</v>
      </c>
      <c r="J98" s="35">
        <v>0.91657755012121211</v>
      </c>
    </row>
    <row r="99" spans="2:12" x14ac:dyDescent="0.25">
      <c r="D99" s="8" t="s">
        <v>115</v>
      </c>
      <c r="H99" s="8">
        <v>2019</v>
      </c>
      <c r="J99" s="35">
        <v>0.59290175446950721</v>
      </c>
    </row>
    <row r="100" spans="2:12" x14ac:dyDescent="0.25">
      <c r="D100" s="8" t="s">
        <v>116</v>
      </c>
      <c r="H100" s="8">
        <v>2019</v>
      </c>
      <c r="J100" s="35">
        <v>0.28933976981199794</v>
      </c>
    </row>
    <row r="101" spans="2:12" x14ac:dyDescent="0.25">
      <c r="D101" s="8" t="s">
        <v>117</v>
      </c>
      <c r="H101" s="8">
        <v>2019</v>
      </c>
      <c r="J101" s="35">
        <v>0.16531868864588461</v>
      </c>
    </row>
    <row r="102" spans="2:12" x14ac:dyDescent="0.25">
      <c r="D102" s="8" t="s">
        <v>118</v>
      </c>
      <c r="H102" s="8">
        <v>2019</v>
      </c>
      <c r="J102" s="35">
        <v>0.10300763832828137</v>
      </c>
    </row>
    <row r="103" spans="2:12" x14ac:dyDescent="0.25">
      <c r="D103" s="10" t="s">
        <v>110</v>
      </c>
      <c r="F103" s="8" t="s">
        <v>119</v>
      </c>
      <c r="H103" s="8">
        <v>2019</v>
      </c>
      <c r="J103" s="8">
        <v>1</v>
      </c>
    </row>
    <row r="104" spans="2:12" x14ac:dyDescent="0.25">
      <c r="D104" s="9"/>
      <c r="E104" s="9"/>
      <c r="F104" s="9"/>
      <c r="G104" s="9"/>
      <c r="H104" s="9">
        <v>0</v>
      </c>
      <c r="I104" s="9"/>
      <c r="J104" s="9"/>
      <c r="K104" s="9">
        <v>5</v>
      </c>
      <c r="L104" s="9"/>
    </row>
    <row r="105" spans="2:12" x14ac:dyDescent="0.25">
      <c r="B105" s="10"/>
      <c r="D105" s="8" t="s">
        <v>120</v>
      </c>
      <c r="E105" s="36"/>
      <c r="F105" s="36"/>
      <c r="G105" s="36"/>
      <c r="H105" s="8">
        <v>2019</v>
      </c>
      <c r="I105" s="36" t="s">
        <v>67</v>
      </c>
      <c r="J105" s="36">
        <v>-1</v>
      </c>
      <c r="K105" s="36">
        <v>0</v>
      </c>
      <c r="L105" s="36" t="s">
        <v>142</v>
      </c>
    </row>
    <row r="106" spans="2:12" x14ac:dyDescent="0.25">
      <c r="D106" s="8" t="s">
        <v>121</v>
      </c>
      <c r="H106" s="8">
        <v>2019</v>
      </c>
      <c r="J106" s="35">
        <v>0.9903894839477374</v>
      </c>
    </row>
    <row r="107" spans="2:12" x14ac:dyDescent="0.25">
      <c r="D107" s="8" t="s">
        <v>122</v>
      </c>
      <c r="H107" s="8">
        <v>2019</v>
      </c>
      <c r="J107" s="35">
        <v>0.83221694488457221</v>
      </c>
    </row>
    <row r="108" spans="2:12" x14ac:dyDescent="0.25">
      <c r="D108" s="8" t="s">
        <v>123</v>
      </c>
      <c r="H108" s="8">
        <v>2019</v>
      </c>
      <c r="J108" s="35">
        <v>0.45447244481580307</v>
      </c>
    </row>
    <row r="109" spans="2:12" x14ac:dyDescent="0.25">
      <c r="D109" s="8" t="s">
        <v>124</v>
      </c>
      <c r="H109" s="8">
        <v>2019</v>
      </c>
      <c r="J109" s="35">
        <v>0.20212850255165354</v>
      </c>
    </row>
    <row r="110" spans="2:12" x14ac:dyDescent="0.25">
      <c r="D110" s="8" t="s">
        <v>125</v>
      </c>
      <c r="H110" s="8">
        <v>2019</v>
      </c>
      <c r="J110" s="35">
        <v>7.1339545297204487E-2</v>
      </c>
    </row>
    <row r="111" spans="2:12" x14ac:dyDescent="0.25">
      <c r="D111" s="8" t="s">
        <v>126</v>
      </c>
      <c r="H111" s="8">
        <v>2019</v>
      </c>
      <c r="J111" s="35">
        <v>2.0430952713542849E-2</v>
      </c>
    </row>
    <row r="112" spans="2:12" x14ac:dyDescent="0.25">
      <c r="D112" s="8" t="s">
        <v>110</v>
      </c>
      <c r="F112" s="8" t="s">
        <v>127</v>
      </c>
      <c r="H112" s="8">
        <v>2019</v>
      </c>
      <c r="J112" s="8">
        <v>1</v>
      </c>
    </row>
    <row r="113" spans="2:12" x14ac:dyDescent="0.25">
      <c r="D113" s="9"/>
      <c r="E113" s="9"/>
      <c r="F113" s="9"/>
      <c r="G113" s="9"/>
      <c r="H113" s="9">
        <v>0</v>
      </c>
      <c r="I113" s="9" t="s">
        <v>67</v>
      </c>
      <c r="J113" s="9"/>
      <c r="K113" s="9">
        <v>5</v>
      </c>
      <c r="L113" s="9"/>
    </row>
    <row r="114" spans="2:12" x14ac:dyDescent="0.25">
      <c r="B114" s="10" t="s">
        <v>143</v>
      </c>
      <c r="D114" s="8" t="s">
        <v>103</v>
      </c>
      <c r="H114" s="8">
        <v>2019</v>
      </c>
      <c r="I114" s="8" t="s">
        <v>67</v>
      </c>
      <c r="J114" s="8">
        <v>-1</v>
      </c>
      <c r="K114" s="8">
        <v>0</v>
      </c>
      <c r="L114" s="8" t="s">
        <v>144</v>
      </c>
    </row>
    <row r="115" spans="2:12" x14ac:dyDescent="0.25">
      <c r="D115" s="8" t="s">
        <v>104</v>
      </c>
      <c r="H115" s="8">
        <v>2019</v>
      </c>
      <c r="J115" s="35">
        <v>0.99999998312382343</v>
      </c>
    </row>
    <row r="116" spans="2:12" x14ac:dyDescent="0.25">
      <c r="D116" s="8" t="s">
        <v>105</v>
      </c>
      <c r="H116" s="8">
        <v>2019</v>
      </c>
      <c r="J116" s="35">
        <v>0.99417194789886376</v>
      </c>
    </row>
    <row r="117" spans="2:12" x14ac:dyDescent="0.25">
      <c r="D117" s="8" t="s">
        <v>106</v>
      </c>
      <c r="H117" s="8">
        <v>2019</v>
      </c>
      <c r="J117" s="35">
        <v>0.92710242952401201</v>
      </c>
    </row>
    <row r="118" spans="2:12" x14ac:dyDescent="0.25">
      <c r="D118" s="8" t="s">
        <v>107</v>
      </c>
      <c r="H118" s="8">
        <v>2019</v>
      </c>
      <c r="J118" s="35">
        <v>0.87051976694100974</v>
      </c>
    </row>
    <row r="119" spans="2:12" x14ac:dyDescent="0.25">
      <c r="D119" s="8" t="s">
        <v>108</v>
      </c>
      <c r="H119" s="8">
        <v>2019</v>
      </c>
      <c r="J119" s="35">
        <v>0.58254904641534866</v>
      </c>
    </row>
    <row r="120" spans="2:12" x14ac:dyDescent="0.25">
      <c r="D120" s="8" t="s">
        <v>109</v>
      </c>
      <c r="H120" s="8">
        <v>2019</v>
      </c>
      <c r="J120" s="35">
        <v>0.20397754353748057</v>
      </c>
    </row>
    <row r="121" spans="2:12" x14ac:dyDescent="0.25">
      <c r="D121" s="8" t="s">
        <v>110</v>
      </c>
      <c r="F121" s="8" t="s">
        <v>111</v>
      </c>
      <c r="H121" s="8">
        <v>2019</v>
      </c>
      <c r="J121" s="8">
        <v>1</v>
      </c>
    </row>
    <row r="122" spans="2:12" x14ac:dyDescent="0.25">
      <c r="D122" s="9"/>
      <c r="E122" s="9"/>
      <c r="F122" s="9"/>
      <c r="G122" s="9"/>
      <c r="H122" s="9">
        <v>0</v>
      </c>
      <c r="I122" s="9" t="s">
        <v>67</v>
      </c>
      <c r="J122" s="9"/>
      <c r="K122" s="9">
        <v>5</v>
      </c>
      <c r="L122" s="9"/>
    </row>
    <row r="123" spans="2:12" x14ac:dyDescent="0.25">
      <c r="B123" s="10"/>
      <c r="D123" s="8" t="s">
        <v>112</v>
      </c>
      <c r="E123" s="36"/>
      <c r="F123" s="36"/>
      <c r="G123" s="36"/>
      <c r="H123" s="8">
        <v>2019</v>
      </c>
      <c r="I123" s="36" t="s">
        <v>67</v>
      </c>
      <c r="J123" s="36">
        <v>-1</v>
      </c>
      <c r="K123" s="36">
        <v>0</v>
      </c>
      <c r="L123" s="36" t="s">
        <v>145</v>
      </c>
    </row>
    <row r="124" spans="2:12" x14ac:dyDescent="0.25">
      <c r="D124" s="8" t="s">
        <v>113</v>
      </c>
      <c r="H124" s="8">
        <v>2019</v>
      </c>
      <c r="J124" s="35">
        <v>0.99973940839121955</v>
      </c>
    </row>
    <row r="125" spans="2:12" x14ac:dyDescent="0.25">
      <c r="D125" s="8" t="s">
        <v>114</v>
      </c>
      <c r="H125" s="8">
        <v>2019</v>
      </c>
      <c r="J125" s="35">
        <v>0.99191173064402915</v>
      </c>
    </row>
    <row r="126" spans="2:12" x14ac:dyDescent="0.25">
      <c r="D126" s="8" t="s">
        <v>115</v>
      </c>
      <c r="H126" s="8">
        <v>2019</v>
      </c>
      <c r="J126" s="35">
        <v>0.8470018886690438</v>
      </c>
    </row>
    <row r="127" spans="2:12" x14ac:dyDescent="0.25">
      <c r="D127" s="8" t="s">
        <v>116</v>
      </c>
      <c r="H127" s="8">
        <v>2019</v>
      </c>
      <c r="J127" s="35">
        <v>0.49480783925100147</v>
      </c>
    </row>
    <row r="128" spans="2:12" x14ac:dyDescent="0.25">
      <c r="D128" s="8" t="s">
        <v>117</v>
      </c>
      <c r="H128" s="8">
        <v>2019</v>
      </c>
      <c r="J128" s="35">
        <v>0.29645675583092174</v>
      </c>
    </row>
    <row r="129" spans="2:12" x14ac:dyDescent="0.25">
      <c r="D129" s="8" t="s">
        <v>118</v>
      </c>
      <c r="H129" s="8">
        <v>2019</v>
      </c>
      <c r="J129" s="35">
        <v>0.16841130134712209</v>
      </c>
    </row>
    <row r="130" spans="2:12" x14ac:dyDescent="0.25">
      <c r="D130" s="10" t="s">
        <v>110</v>
      </c>
      <c r="F130" s="8" t="s">
        <v>119</v>
      </c>
      <c r="H130" s="8">
        <v>2019</v>
      </c>
      <c r="J130" s="8">
        <v>1</v>
      </c>
    </row>
    <row r="131" spans="2:12" x14ac:dyDescent="0.25">
      <c r="D131" s="9"/>
      <c r="E131" s="9"/>
      <c r="F131" s="9"/>
      <c r="G131" s="9"/>
      <c r="H131" s="9">
        <v>0</v>
      </c>
      <c r="I131" s="9"/>
      <c r="J131" s="9"/>
      <c r="K131" s="9">
        <v>5</v>
      </c>
      <c r="L131" s="9"/>
    </row>
    <row r="132" spans="2:12" x14ac:dyDescent="0.25">
      <c r="B132" s="10"/>
      <c r="D132" s="8" t="s">
        <v>120</v>
      </c>
      <c r="E132" s="36"/>
      <c r="F132" s="36"/>
      <c r="G132" s="36"/>
      <c r="H132" s="8">
        <v>2019</v>
      </c>
      <c r="I132" s="36" t="s">
        <v>67</v>
      </c>
      <c r="J132" s="36">
        <v>-1</v>
      </c>
      <c r="K132" s="36">
        <v>0</v>
      </c>
      <c r="L132" s="36" t="s">
        <v>146</v>
      </c>
    </row>
    <row r="133" spans="2:12" x14ac:dyDescent="0.25">
      <c r="D133" s="8" t="s">
        <v>121</v>
      </c>
      <c r="H133" s="8">
        <v>2019</v>
      </c>
      <c r="J133" s="35">
        <v>0.99997215963294783</v>
      </c>
    </row>
    <row r="134" spans="2:12" x14ac:dyDescent="0.25">
      <c r="D134" s="8" t="s">
        <v>122</v>
      </c>
      <c r="H134" s="8">
        <v>2019</v>
      </c>
      <c r="J134" s="35">
        <v>0.98600872265415918</v>
      </c>
    </row>
    <row r="135" spans="2:12" x14ac:dyDescent="0.25">
      <c r="D135" s="8" t="s">
        <v>123</v>
      </c>
      <c r="H135" s="8">
        <v>2019</v>
      </c>
      <c r="J135" s="35">
        <v>0.73196550526672355</v>
      </c>
    </row>
    <row r="136" spans="2:12" x14ac:dyDescent="0.25">
      <c r="D136" s="8" t="s">
        <v>124</v>
      </c>
      <c r="H136" s="8">
        <v>2019</v>
      </c>
      <c r="J136" s="35">
        <v>0.38127737390844418</v>
      </c>
    </row>
    <row r="137" spans="2:12" x14ac:dyDescent="0.25">
      <c r="D137" s="8" t="s">
        <v>125</v>
      </c>
      <c r="H137" s="8">
        <v>2019</v>
      </c>
      <c r="J137" s="35">
        <v>0.16389933245411942</v>
      </c>
    </row>
    <row r="138" spans="2:12" x14ac:dyDescent="0.25">
      <c r="D138" s="8" t="s">
        <v>126</v>
      </c>
      <c r="H138" s="8">
        <v>2019</v>
      </c>
      <c r="J138" s="35">
        <v>4.4138172035112347E-2</v>
      </c>
    </row>
    <row r="139" spans="2:12" x14ac:dyDescent="0.25">
      <c r="D139" s="8" t="s">
        <v>110</v>
      </c>
      <c r="F139" s="8" t="s">
        <v>127</v>
      </c>
      <c r="H139" s="8">
        <v>2019</v>
      </c>
      <c r="J139" s="8">
        <v>1</v>
      </c>
    </row>
    <row r="140" spans="2:12" x14ac:dyDescent="0.25">
      <c r="D140" s="9"/>
      <c r="E140" s="9"/>
      <c r="F140" s="9"/>
      <c r="G140" s="9"/>
      <c r="H140" s="9">
        <v>0</v>
      </c>
      <c r="I140" s="9" t="s">
        <v>67</v>
      </c>
      <c r="J140" s="9"/>
      <c r="K140" s="9">
        <v>5</v>
      </c>
      <c r="L140" s="9"/>
    </row>
    <row r="141" spans="2:12" x14ac:dyDescent="0.25">
      <c r="B141" s="10" t="s">
        <v>147</v>
      </c>
      <c r="D141" s="8" t="s">
        <v>103</v>
      </c>
      <c r="H141" s="8">
        <v>2019</v>
      </c>
      <c r="I141" s="8" t="s">
        <v>67</v>
      </c>
      <c r="J141" s="8">
        <v>-1</v>
      </c>
      <c r="K141" s="8">
        <v>0</v>
      </c>
      <c r="L141" s="8" t="s">
        <v>148</v>
      </c>
    </row>
    <row r="142" spans="2:12" x14ac:dyDescent="0.25">
      <c r="D142" s="8" t="s">
        <v>104</v>
      </c>
      <c r="H142" s="8">
        <v>2019</v>
      </c>
      <c r="J142" s="35">
        <v>0.99999999999945333</v>
      </c>
    </row>
    <row r="143" spans="2:12" x14ac:dyDescent="0.25">
      <c r="D143" s="8" t="s">
        <v>105</v>
      </c>
      <c r="H143" s="8">
        <v>2019</v>
      </c>
      <c r="J143" s="35">
        <v>0.99959823430951478</v>
      </c>
    </row>
    <row r="144" spans="2:12" x14ac:dyDescent="0.25">
      <c r="D144" s="8" t="s">
        <v>106</v>
      </c>
      <c r="H144" s="8">
        <v>2019</v>
      </c>
      <c r="J144" s="35">
        <v>0.9795658771957636</v>
      </c>
    </row>
    <row r="145" spans="2:12" x14ac:dyDescent="0.25">
      <c r="D145" s="8" t="s">
        <v>107</v>
      </c>
      <c r="H145" s="8">
        <v>2019</v>
      </c>
      <c r="J145" s="35">
        <v>0.96631005589236407</v>
      </c>
    </row>
    <row r="146" spans="2:12" x14ac:dyDescent="0.25">
      <c r="D146" s="8" t="s">
        <v>108</v>
      </c>
      <c r="H146" s="8">
        <v>2019</v>
      </c>
      <c r="J146" s="35">
        <v>0.76478079525417386</v>
      </c>
    </row>
    <row r="147" spans="2:12" x14ac:dyDescent="0.25">
      <c r="D147" s="8" t="s">
        <v>109</v>
      </c>
      <c r="H147" s="8">
        <v>2019</v>
      </c>
      <c r="J147" s="35">
        <v>0.30633564692244153</v>
      </c>
    </row>
    <row r="148" spans="2:12" x14ac:dyDescent="0.25">
      <c r="D148" s="8" t="s">
        <v>110</v>
      </c>
      <c r="F148" s="8" t="s">
        <v>111</v>
      </c>
      <c r="H148" s="8">
        <v>2019</v>
      </c>
      <c r="J148" s="8">
        <v>1</v>
      </c>
    </row>
    <row r="149" spans="2:12" x14ac:dyDescent="0.25">
      <c r="D149" s="9"/>
      <c r="E149" s="9"/>
      <c r="F149" s="9"/>
      <c r="G149" s="9"/>
      <c r="H149" s="9">
        <v>0</v>
      </c>
      <c r="I149" s="9" t="s">
        <v>67</v>
      </c>
      <c r="J149" s="9"/>
      <c r="K149" s="9">
        <v>5</v>
      </c>
      <c r="L149" s="9"/>
    </row>
    <row r="150" spans="2:12" x14ac:dyDescent="0.25">
      <c r="B150" s="10"/>
      <c r="D150" s="8" t="s">
        <v>112</v>
      </c>
      <c r="E150" s="36"/>
      <c r="F150" s="36"/>
      <c r="G150" s="36"/>
      <c r="H150" s="8">
        <v>2019</v>
      </c>
      <c r="I150" s="36" t="s">
        <v>67</v>
      </c>
      <c r="J150" s="36">
        <v>-1</v>
      </c>
      <c r="K150" s="36">
        <v>0</v>
      </c>
      <c r="L150" s="36" t="s">
        <v>149</v>
      </c>
    </row>
    <row r="151" spans="2:12" x14ac:dyDescent="0.25">
      <c r="D151" s="8" t="s">
        <v>113</v>
      </c>
      <c r="H151" s="8">
        <v>2019</v>
      </c>
      <c r="J151" s="35">
        <v>0.99999823974334678</v>
      </c>
    </row>
    <row r="152" spans="2:12" x14ac:dyDescent="0.25">
      <c r="D152" s="8" t="s">
        <v>114</v>
      </c>
      <c r="H152" s="8">
        <v>2019</v>
      </c>
      <c r="J152" s="35">
        <v>0.99969530786128746</v>
      </c>
    </row>
    <row r="153" spans="2:12" x14ac:dyDescent="0.25">
      <c r="D153" s="8" t="s">
        <v>115</v>
      </c>
      <c r="H153" s="8">
        <v>2019</v>
      </c>
      <c r="J153" s="35">
        <v>0.96503029194003964</v>
      </c>
    </row>
    <row r="154" spans="2:12" x14ac:dyDescent="0.25">
      <c r="D154" s="8" t="s">
        <v>116</v>
      </c>
      <c r="H154" s="8">
        <v>2019</v>
      </c>
      <c r="J154" s="35">
        <v>0.70169583060873153</v>
      </c>
    </row>
    <row r="155" spans="2:12" x14ac:dyDescent="0.25">
      <c r="D155" s="8" t="s">
        <v>117</v>
      </c>
      <c r="H155" s="8">
        <v>2019</v>
      </c>
      <c r="J155" s="35">
        <v>0.46159880109745322</v>
      </c>
    </row>
    <row r="156" spans="2:12" x14ac:dyDescent="0.25">
      <c r="D156" s="8" t="s">
        <v>118</v>
      </c>
      <c r="H156" s="8">
        <v>2019</v>
      </c>
      <c r="J156" s="35">
        <v>0.2558071850950065</v>
      </c>
    </row>
    <row r="157" spans="2:12" x14ac:dyDescent="0.25">
      <c r="D157" s="10" t="s">
        <v>110</v>
      </c>
      <c r="F157" s="8" t="s">
        <v>119</v>
      </c>
      <c r="H157" s="8">
        <v>2019</v>
      </c>
      <c r="J157" s="8">
        <v>1</v>
      </c>
    </row>
    <row r="158" spans="2:12" x14ac:dyDescent="0.25">
      <c r="D158" s="9"/>
      <c r="E158" s="9"/>
      <c r="F158" s="9"/>
      <c r="G158" s="9"/>
      <c r="H158" s="9">
        <v>0</v>
      </c>
      <c r="I158" s="9"/>
      <c r="J158" s="9"/>
      <c r="K158" s="9">
        <v>5</v>
      </c>
      <c r="L158" s="9"/>
    </row>
    <row r="159" spans="2:12" x14ac:dyDescent="0.25">
      <c r="B159" s="10"/>
      <c r="D159" s="8" t="s">
        <v>120</v>
      </c>
      <c r="E159" s="36"/>
      <c r="F159" s="36"/>
      <c r="G159" s="36"/>
      <c r="H159" s="8">
        <v>2019</v>
      </c>
      <c r="I159" s="36" t="s">
        <v>67</v>
      </c>
      <c r="J159" s="36">
        <v>-1</v>
      </c>
      <c r="K159" s="36">
        <v>0</v>
      </c>
      <c r="L159" s="36" t="s">
        <v>150</v>
      </c>
    </row>
    <row r="160" spans="2:12" x14ac:dyDescent="0.25">
      <c r="D160" s="8" t="s">
        <v>121</v>
      </c>
      <c r="H160" s="8">
        <v>2019</v>
      </c>
      <c r="J160" s="35">
        <v>0.99999999466107425</v>
      </c>
    </row>
    <row r="161" spans="2:12" x14ac:dyDescent="0.25">
      <c r="D161" s="8" t="s">
        <v>122</v>
      </c>
      <c r="H161" s="8">
        <v>2019</v>
      </c>
      <c r="J161" s="35">
        <v>0.99970053530100189</v>
      </c>
    </row>
    <row r="162" spans="2:12" x14ac:dyDescent="0.25">
      <c r="D162" s="8" t="s">
        <v>123</v>
      </c>
      <c r="H162" s="8">
        <v>2019</v>
      </c>
      <c r="J162" s="35">
        <v>0.91179733138324648</v>
      </c>
    </row>
    <row r="163" spans="2:12" x14ac:dyDescent="0.25">
      <c r="D163" s="8" t="s">
        <v>124</v>
      </c>
      <c r="H163" s="8">
        <v>2019</v>
      </c>
      <c r="J163" s="35">
        <v>0.5908714474634762</v>
      </c>
    </row>
    <row r="164" spans="2:12" x14ac:dyDescent="0.25">
      <c r="D164" s="8" t="s">
        <v>125</v>
      </c>
      <c r="H164" s="8">
        <v>2019</v>
      </c>
      <c r="J164" s="35">
        <v>0.31163257381350196</v>
      </c>
    </row>
    <row r="165" spans="2:12" x14ac:dyDescent="0.25">
      <c r="D165" s="8" t="s">
        <v>126</v>
      </c>
      <c r="H165" s="8">
        <v>2019</v>
      </c>
      <c r="J165" s="35">
        <v>8.6253363635820451E-2</v>
      </c>
    </row>
    <row r="166" spans="2:12" x14ac:dyDescent="0.25">
      <c r="D166" s="8" t="s">
        <v>110</v>
      </c>
      <c r="F166" s="8" t="s">
        <v>127</v>
      </c>
      <c r="H166" s="8">
        <v>2019</v>
      </c>
      <c r="J166" s="8">
        <v>1</v>
      </c>
    </row>
    <row r="167" spans="2:12" x14ac:dyDescent="0.25">
      <c r="D167" s="9"/>
      <c r="E167" s="9"/>
      <c r="F167" s="9"/>
      <c r="G167" s="9"/>
      <c r="H167" s="9">
        <v>0</v>
      </c>
      <c r="I167" s="9" t="s">
        <v>67</v>
      </c>
      <c r="J167" s="9"/>
      <c r="K167" s="9">
        <v>5</v>
      </c>
      <c r="L167" s="9"/>
    </row>
    <row r="168" spans="2:12" x14ac:dyDescent="0.25">
      <c r="B168" s="10" t="s">
        <v>151</v>
      </c>
      <c r="D168" s="8" t="s">
        <v>103</v>
      </c>
      <c r="H168" s="8">
        <v>2019</v>
      </c>
      <c r="I168" s="8" t="s">
        <v>67</v>
      </c>
      <c r="J168" s="8">
        <v>-1</v>
      </c>
      <c r="K168" s="8">
        <v>0</v>
      </c>
      <c r="L168" s="8" t="s">
        <v>152</v>
      </c>
    </row>
    <row r="169" spans="2:12" x14ac:dyDescent="0.25">
      <c r="D169" s="8" t="s">
        <v>104</v>
      </c>
      <c r="H169" s="8">
        <v>2019</v>
      </c>
      <c r="J169" s="35">
        <v>1</v>
      </c>
    </row>
    <row r="170" spans="2:12" x14ac:dyDescent="0.25">
      <c r="D170" s="8" t="s">
        <v>105</v>
      </c>
      <c r="H170" s="8">
        <v>2019</v>
      </c>
      <c r="J170" s="35">
        <v>0.99998547336263233</v>
      </c>
    </row>
    <row r="171" spans="2:12" x14ac:dyDescent="0.25">
      <c r="D171" s="8" t="s">
        <v>106</v>
      </c>
      <c r="H171" s="8">
        <v>2019</v>
      </c>
      <c r="J171" s="35">
        <v>0.99579540336422534</v>
      </c>
    </row>
    <row r="172" spans="2:12" x14ac:dyDescent="0.25">
      <c r="D172" s="8" t="s">
        <v>107</v>
      </c>
      <c r="H172" s="8">
        <v>2019</v>
      </c>
      <c r="J172" s="35">
        <v>0.99428730510778573</v>
      </c>
    </row>
    <row r="173" spans="2:12" x14ac:dyDescent="0.25">
      <c r="D173" s="8" t="s">
        <v>108</v>
      </c>
      <c r="H173" s="8">
        <v>2019</v>
      </c>
      <c r="J173" s="35">
        <v>0.89160576223881305</v>
      </c>
    </row>
    <row r="174" spans="2:12" x14ac:dyDescent="0.25">
      <c r="D174" s="8" t="s">
        <v>109</v>
      </c>
      <c r="H174" s="8">
        <v>2019</v>
      </c>
      <c r="J174" s="35">
        <v>0.42660254978994411</v>
      </c>
    </row>
    <row r="175" spans="2:12" x14ac:dyDescent="0.25">
      <c r="D175" s="8" t="s">
        <v>110</v>
      </c>
      <c r="F175" s="8" t="s">
        <v>111</v>
      </c>
      <c r="H175" s="8">
        <v>2019</v>
      </c>
      <c r="J175" s="8">
        <v>1</v>
      </c>
    </row>
    <row r="176" spans="2:12" x14ac:dyDescent="0.25">
      <c r="D176" s="9"/>
      <c r="E176" s="9"/>
      <c r="F176" s="9"/>
      <c r="G176" s="9"/>
      <c r="H176" s="9">
        <v>0</v>
      </c>
      <c r="I176" s="9" t="s">
        <v>67</v>
      </c>
      <c r="J176" s="9"/>
      <c r="K176" s="9">
        <v>5</v>
      </c>
      <c r="L176" s="9"/>
    </row>
    <row r="177" spans="2:12" x14ac:dyDescent="0.25">
      <c r="B177" s="10"/>
      <c r="D177" s="8" t="s">
        <v>112</v>
      </c>
      <c r="E177" s="36"/>
      <c r="F177" s="36"/>
      <c r="G177" s="36"/>
      <c r="H177" s="8">
        <v>2019</v>
      </c>
      <c r="I177" s="36" t="s">
        <v>67</v>
      </c>
      <c r="J177" s="36">
        <v>-1</v>
      </c>
      <c r="K177" s="36">
        <v>0</v>
      </c>
      <c r="L177" s="36" t="s">
        <v>153</v>
      </c>
    </row>
    <row r="178" spans="2:12" x14ac:dyDescent="0.25">
      <c r="D178" s="8" t="s">
        <v>113</v>
      </c>
      <c r="H178" s="8">
        <v>2019</v>
      </c>
      <c r="J178" s="35">
        <v>0.99999999680227936</v>
      </c>
    </row>
    <row r="179" spans="2:12" x14ac:dyDescent="0.25">
      <c r="D179" s="8" t="s">
        <v>114</v>
      </c>
      <c r="H179" s="8">
        <v>2019</v>
      </c>
      <c r="J179" s="35">
        <v>0.9999957044409139</v>
      </c>
    </row>
    <row r="180" spans="2:12" x14ac:dyDescent="0.25">
      <c r="D180" s="8" t="s">
        <v>115</v>
      </c>
      <c r="H180" s="8">
        <v>2019</v>
      </c>
      <c r="J180" s="35">
        <v>0.99535165071760523</v>
      </c>
    </row>
    <row r="181" spans="2:12" x14ac:dyDescent="0.25">
      <c r="D181" s="8" t="s">
        <v>116</v>
      </c>
      <c r="H181" s="8">
        <v>2019</v>
      </c>
      <c r="J181" s="35">
        <v>0.85804642932382791</v>
      </c>
    </row>
    <row r="182" spans="2:12" x14ac:dyDescent="0.25">
      <c r="D182" s="8" t="s">
        <v>117</v>
      </c>
      <c r="H182" s="8">
        <v>2019</v>
      </c>
      <c r="J182" s="35">
        <v>0.63375133998904754</v>
      </c>
    </row>
    <row r="183" spans="2:12" x14ac:dyDescent="0.25">
      <c r="D183" s="8" t="s">
        <v>118</v>
      </c>
      <c r="H183" s="8">
        <v>2019</v>
      </c>
      <c r="J183" s="35">
        <v>0.362347970092745</v>
      </c>
    </row>
    <row r="184" spans="2:12" x14ac:dyDescent="0.25">
      <c r="D184" s="10" t="s">
        <v>110</v>
      </c>
      <c r="F184" s="8" t="s">
        <v>119</v>
      </c>
      <c r="H184" s="8">
        <v>2019</v>
      </c>
      <c r="J184" s="8">
        <v>1</v>
      </c>
    </row>
    <row r="185" spans="2:12" x14ac:dyDescent="0.25">
      <c r="D185" s="9"/>
      <c r="E185" s="9"/>
      <c r="F185" s="9"/>
      <c r="G185" s="9"/>
      <c r="H185" s="9">
        <v>0</v>
      </c>
      <c r="I185" s="9"/>
      <c r="J185" s="9"/>
      <c r="K185" s="9">
        <v>5</v>
      </c>
      <c r="L185" s="9"/>
    </row>
    <row r="186" spans="2:12" x14ac:dyDescent="0.25">
      <c r="B186" s="10"/>
      <c r="D186" s="8" t="s">
        <v>120</v>
      </c>
      <c r="E186" s="36"/>
      <c r="F186" s="36"/>
      <c r="G186" s="36"/>
      <c r="H186" s="8">
        <v>2019</v>
      </c>
      <c r="I186" s="36" t="s">
        <v>67</v>
      </c>
      <c r="J186" s="36">
        <v>-1</v>
      </c>
      <c r="K186" s="36">
        <v>0</v>
      </c>
      <c r="L186" s="36" t="s">
        <v>154</v>
      </c>
    </row>
    <row r="187" spans="2:12" x14ac:dyDescent="0.25">
      <c r="D187" s="8" t="s">
        <v>121</v>
      </c>
      <c r="H187" s="8">
        <v>2019</v>
      </c>
      <c r="J187" s="35">
        <v>0.99999999999993627</v>
      </c>
    </row>
    <row r="188" spans="2:12" x14ac:dyDescent="0.25">
      <c r="D188" s="8" t="s">
        <v>122</v>
      </c>
      <c r="H188" s="8">
        <v>2019</v>
      </c>
      <c r="J188" s="35">
        <v>0.99999846937326342</v>
      </c>
    </row>
    <row r="189" spans="2:12" x14ac:dyDescent="0.25">
      <c r="D189" s="8" t="s">
        <v>123</v>
      </c>
      <c r="H189" s="8">
        <v>2019</v>
      </c>
      <c r="J189" s="35">
        <v>0.98146734609448394</v>
      </c>
    </row>
    <row r="190" spans="2:12" x14ac:dyDescent="0.25">
      <c r="D190" s="8" t="s">
        <v>124</v>
      </c>
      <c r="H190" s="8">
        <v>2019</v>
      </c>
      <c r="J190" s="35">
        <v>0.77688109740361544</v>
      </c>
    </row>
    <row r="191" spans="2:12" x14ac:dyDescent="0.25">
      <c r="D191" s="8" t="s">
        <v>125</v>
      </c>
      <c r="H191" s="8">
        <v>2019</v>
      </c>
      <c r="J191" s="35">
        <v>0.49844467341211474</v>
      </c>
    </row>
    <row r="192" spans="2:12" x14ac:dyDescent="0.25">
      <c r="D192" s="8" t="s">
        <v>126</v>
      </c>
      <c r="H192" s="8">
        <v>2019</v>
      </c>
      <c r="J192" s="35">
        <v>0.15295879709707286</v>
      </c>
    </row>
    <row r="193" spans="4:12" x14ac:dyDescent="0.25">
      <c r="D193" s="8" t="s">
        <v>110</v>
      </c>
      <c r="F193" s="8" t="s">
        <v>127</v>
      </c>
      <c r="H193" s="8">
        <v>2019</v>
      </c>
      <c r="J193" s="8">
        <v>1</v>
      </c>
    </row>
    <row r="194" spans="4:12" x14ac:dyDescent="0.25">
      <c r="D194" s="9"/>
      <c r="E194" s="9"/>
      <c r="F194" s="9"/>
      <c r="G194" s="9"/>
      <c r="H194" s="9">
        <v>0</v>
      </c>
      <c r="I194" s="9" t="s">
        <v>67</v>
      </c>
      <c r="J194" s="9"/>
      <c r="K194" s="9">
        <v>5</v>
      </c>
      <c r="L194" s="9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487B-5E5D-4697-8CEC-0506B9C1F94E}">
  <dimension ref="B1:E17"/>
  <sheetViews>
    <sheetView workbookViewId="0">
      <selection activeCell="B20" sqref="B20"/>
    </sheetView>
    <sheetView tabSelected="1" workbookViewId="1">
      <selection activeCell="B4" sqref="B4"/>
    </sheetView>
  </sheetViews>
  <sheetFormatPr defaultRowHeight="15" x14ac:dyDescent="0.25"/>
  <cols>
    <col min="3" max="3" width="30.140625" customWidth="1"/>
  </cols>
  <sheetData>
    <row r="1" spans="2:5" s="8" customFormat="1" x14ac:dyDescent="0.25"/>
    <row r="2" spans="2:5" s="8" customFormat="1" x14ac:dyDescent="0.25">
      <c r="B2" s="8" t="s">
        <v>182</v>
      </c>
    </row>
    <row r="3" spans="2:5" s="8" customFormat="1" x14ac:dyDescent="0.25">
      <c r="B3" s="8">
        <v>7</v>
      </c>
    </row>
    <row r="5" spans="2:5" ht="15.75" thickBot="1" x14ac:dyDescent="0.3">
      <c r="B5" s="37" t="s">
        <v>155</v>
      </c>
      <c r="C5" s="38" t="s">
        <v>156</v>
      </c>
      <c r="E5" s="8" t="s">
        <v>97</v>
      </c>
    </row>
    <row r="6" spans="2:5" ht="15.75" thickTop="1" x14ac:dyDescent="0.25">
      <c r="B6" s="39">
        <v>1</v>
      </c>
      <c r="C6" s="40" t="str">
        <f>Scenarios!$M$19&amp; E6</f>
        <v>Constrain share of HPs at HLI 2</v>
      </c>
      <c r="E6" s="8">
        <v>2</v>
      </c>
    </row>
    <row r="7" spans="2:5" x14ac:dyDescent="0.25">
      <c r="B7" s="39">
        <v>2</v>
      </c>
      <c r="C7" s="40" t="str">
        <f>Scenarios!$M$19&amp; E7</f>
        <v>Constrain share of HPs at HLI 2.3</v>
      </c>
      <c r="E7" s="8">
        <v>2.2999999999999998</v>
      </c>
    </row>
    <row r="8" spans="2:5" x14ac:dyDescent="0.25">
      <c r="B8" s="39">
        <f>B7+1</f>
        <v>3</v>
      </c>
      <c r="C8" s="40" t="str">
        <f>Scenarios!$M$19&amp; E8</f>
        <v>Constrain share of HPs at HLI 2.5</v>
      </c>
      <c r="E8" s="8">
        <v>2.5</v>
      </c>
    </row>
    <row r="9" spans="2:5" x14ac:dyDescent="0.25">
      <c r="B9" s="39">
        <f t="shared" ref="B9:B12" si="0">B8+1</f>
        <v>4</v>
      </c>
      <c r="C9" s="40" t="str">
        <f>Scenarios!$M$19&amp; E9</f>
        <v>Constrain share of HPs at HLI 3</v>
      </c>
      <c r="E9" s="8">
        <v>3</v>
      </c>
    </row>
    <row r="10" spans="2:5" x14ac:dyDescent="0.25">
      <c r="B10" s="39">
        <f t="shared" si="0"/>
        <v>5</v>
      </c>
      <c r="C10" s="40" t="str">
        <f>Scenarios!$M$19&amp; E10</f>
        <v>Constrain share of HPs at HLI 3.5</v>
      </c>
      <c r="E10" s="8">
        <v>3.5</v>
      </c>
    </row>
    <row r="11" spans="2:5" x14ac:dyDescent="0.25">
      <c r="B11" s="39">
        <f t="shared" si="0"/>
        <v>6</v>
      </c>
      <c r="C11" s="40" t="str">
        <f>Scenarios!$M$19&amp; E11</f>
        <v>Constrain share of HPs at HLI 4</v>
      </c>
      <c r="E11" s="8">
        <v>4</v>
      </c>
    </row>
    <row r="12" spans="2:5" x14ac:dyDescent="0.25">
      <c r="B12" s="39">
        <f t="shared" si="0"/>
        <v>7</v>
      </c>
      <c r="C12" s="40" t="str">
        <f>Scenarios!$M$19&amp; E12</f>
        <v>Constrain share of HPs at HLI 4.5</v>
      </c>
      <c r="E12" s="8">
        <v>4.5</v>
      </c>
    </row>
    <row r="16" spans="2:5" x14ac:dyDescent="0.25">
      <c r="B16" s="8"/>
    </row>
    <row r="17" spans="2:2" x14ac:dyDescent="0.25">
      <c r="B1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AAE6-868C-42FF-9924-C0CD8F2A1898}">
  <dimension ref="A1:BC44"/>
  <sheetViews>
    <sheetView tabSelected="1" zoomScale="70" zoomScaleNormal="70" workbookViewId="0">
      <selection activeCell="T42" sqref="T42"/>
    </sheetView>
    <sheetView workbookViewId="1"/>
  </sheetViews>
  <sheetFormatPr defaultRowHeight="15" x14ac:dyDescent="0.25"/>
  <cols>
    <col min="3" max="20" width="12.7109375" customWidth="1"/>
  </cols>
  <sheetData>
    <row r="1" spans="1:55" x14ac:dyDescent="0.25">
      <c r="A1" s="8" t="s">
        <v>64</v>
      </c>
      <c r="B1" s="8"/>
      <c r="C1" s="11"/>
    </row>
    <row r="2" spans="1:55" s="8" customFormat="1" x14ac:dyDescent="0.25">
      <c r="B2" s="11" t="str">
        <f>"~UC_Sets: R_E: "  &amp; _xlfn.TEXTJOIN(",",TRUE,[1]Regions!C3)</f>
        <v>~UC_Sets: R_E: IE</v>
      </c>
      <c r="C2" s="11"/>
    </row>
    <row r="3" spans="1:55" s="8" customFormat="1" x14ac:dyDescent="0.25">
      <c r="B3" s="11" t="s">
        <v>70</v>
      </c>
      <c r="C3" s="11"/>
    </row>
    <row r="4" spans="1:55" x14ac:dyDescent="0.25">
      <c r="A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AA4" s="8"/>
      <c r="AB4" s="8">
        <v>2</v>
      </c>
      <c r="AC4" s="8">
        <v>2.2999999999999998</v>
      </c>
      <c r="AD4" s="8">
        <v>2.5</v>
      </c>
      <c r="AE4" s="8">
        <v>3</v>
      </c>
      <c r="AF4" s="8">
        <v>3.5</v>
      </c>
      <c r="AG4" s="8">
        <v>4</v>
      </c>
      <c r="AH4" s="8">
        <v>4.5</v>
      </c>
      <c r="AI4" s="8">
        <v>0</v>
      </c>
      <c r="AJ4" s="8"/>
      <c r="AK4" s="8"/>
      <c r="AL4" s="8">
        <v>2</v>
      </c>
      <c r="AM4" s="8">
        <v>2.2999999999999998</v>
      </c>
      <c r="AN4" s="8">
        <v>2.5</v>
      </c>
      <c r="AO4" s="8">
        <v>3</v>
      </c>
      <c r="AP4" s="8">
        <v>3.5</v>
      </c>
      <c r="AQ4" s="8">
        <v>4</v>
      </c>
      <c r="AR4" s="8">
        <v>4.5</v>
      </c>
      <c r="AS4" s="8">
        <v>0</v>
      </c>
      <c r="AT4" s="8"/>
      <c r="AU4" s="8"/>
      <c r="AV4" s="8">
        <v>2</v>
      </c>
      <c r="AW4" s="8">
        <v>2.2999999999999998</v>
      </c>
      <c r="AX4" s="8">
        <v>2.5</v>
      </c>
      <c r="AY4" s="8">
        <v>3</v>
      </c>
      <c r="AZ4" s="8">
        <v>3.5</v>
      </c>
      <c r="BA4" s="8">
        <v>4</v>
      </c>
      <c r="BB4" s="8">
        <v>4.5</v>
      </c>
      <c r="BC4" s="8">
        <v>0</v>
      </c>
    </row>
    <row r="5" spans="1:55" ht="15.75" thickBot="1" x14ac:dyDescent="0.3">
      <c r="B5" s="41" t="s">
        <v>158</v>
      </c>
      <c r="C5" s="8" t="s">
        <v>104</v>
      </c>
      <c r="D5" s="8" t="s">
        <v>105</v>
      </c>
      <c r="E5" s="8" t="s">
        <v>106</v>
      </c>
      <c r="F5" s="8" t="s">
        <v>107</v>
      </c>
      <c r="G5" s="8" t="s">
        <v>108</v>
      </c>
      <c r="H5" s="8" t="s">
        <v>109</v>
      </c>
      <c r="I5" s="8" t="s">
        <v>113</v>
      </c>
      <c r="J5" s="8" t="s">
        <v>114</v>
      </c>
      <c r="K5" s="8" t="s">
        <v>115</v>
      </c>
      <c r="L5" s="8" t="s">
        <v>116</v>
      </c>
      <c r="M5" s="8" t="s">
        <v>117</v>
      </c>
      <c r="N5" s="8" t="s">
        <v>118</v>
      </c>
      <c r="O5" s="8" t="s">
        <v>121</v>
      </c>
      <c r="P5" s="8" t="s">
        <v>122</v>
      </c>
      <c r="Q5" s="8" t="s">
        <v>123</v>
      </c>
      <c r="R5" s="8" t="s">
        <v>124</v>
      </c>
      <c r="S5" s="8" t="s">
        <v>125</v>
      </c>
      <c r="T5" s="8" t="s">
        <v>126</v>
      </c>
      <c r="U5" s="8"/>
      <c r="V5" s="8" t="s">
        <v>97</v>
      </c>
      <c r="W5" s="8"/>
      <c r="X5" s="8"/>
      <c r="AA5" s="8"/>
      <c r="AB5" s="51" t="s">
        <v>161</v>
      </c>
      <c r="AC5" s="52"/>
      <c r="AD5" s="52"/>
      <c r="AE5" s="52"/>
      <c r="AF5" s="52"/>
      <c r="AG5" s="52"/>
      <c r="AH5" s="52"/>
      <c r="AI5" s="52"/>
      <c r="AJ5" s="8"/>
      <c r="AK5" s="52" t="s">
        <v>162</v>
      </c>
      <c r="AL5" s="52"/>
      <c r="AM5" s="52"/>
      <c r="AN5" s="52"/>
      <c r="AO5" s="52"/>
      <c r="AP5" s="52"/>
      <c r="AQ5" s="52"/>
      <c r="AR5" s="52"/>
      <c r="AS5" s="52"/>
      <c r="AT5" s="8"/>
      <c r="AU5" s="51" t="s">
        <v>163</v>
      </c>
      <c r="AV5" s="52"/>
      <c r="AW5" s="52"/>
      <c r="AX5" s="52"/>
      <c r="AY5" s="52"/>
      <c r="AZ5" s="52"/>
      <c r="BA5" s="52"/>
      <c r="BB5" s="52"/>
      <c r="BC5" s="52"/>
    </row>
    <row r="6" spans="1:55" ht="15.75" thickBot="1" x14ac:dyDescent="0.3">
      <c r="B6" s="41">
        <v>1</v>
      </c>
      <c r="C6" s="46">
        <f>INDEX($AB$7:$AI$15, MATCH(C14, $AA$7:$AA$15, 0), MATCH($V$6, $AB$4:$AI$4, 0))</f>
        <v>0.76682617615099935</v>
      </c>
      <c r="D6" s="46">
        <f t="shared" ref="D6:H6" si="0">INDEX($AB$7:$AI$15, MATCH(D14, $AA$7:$AA$15, 0), MATCH($V$6, $AB$4:$AI$4, 0))</f>
        <v>0.5138907043261417</v>
      </c>
      <c r="E6" s="46">
        <f t="shared" si="0"/>
        <v>0.37584533679027893</v>
      </c>
      <c r="F6" s="46">
        <f t="shared" si="0"/>
        <v>0.16552806134367962</v>
      </c>
      <c r="G6" s="46">
        <f t="shared" si="0"/>
        <v>9.1492186931267622E-2</v>
      </c>
      <c r="H6" s="46">
        <f t="shared" si="0"/>
        <v>3.6630747396996691E-2</v>
      </c>
      <c r="I6" s="46">
        <f>INDEX($AL$7:$AS$15, MATCH($I14, $AK$7:$AK$15, 0), MATCH($V6, $AL$4:$AS$4, 0))</f>
        <v>0.48602123970467664</v>
      </c>
      <c r="J6" s="46">
        <f t="shared" ref="J6:N6" si="1">INDEX($AL$7:$AS$15, MATCH(J14, $AK$7:$AK$15, 0), MATCH($V$6, $AL$4:$AS$4, 0))</f>
        <v>0.25380085256173046</v>
      </c>
      <c r="K6" s="46">
        <f t="shared" si="1"/>
        <v>8.9754023843298891E-2</v>
      </c>
      <c r="L6" s="46">
        <f t="shared" si="1"/>
        <v>5.0511604601422351E-2</v>
      </c>
      <c r="M6" s="46">
        <f t="shared" si="1"/>
        <v>3.2210497290905374E-2</v>
      </c>
      <c r="N6" s="46">
        <f t="shared" si="1"/>
        <v>3.054309712927282E-2</v>
      </c>
      <c r="O6" s="46">
        <f>INDEX($AV$7:$BC$15, MATCH(O14, $AU$7:$AU$15, 0), MATCH($V6, $AV$4:$BC$4, 0))</f>
        <v>0.14983014442834014</v>
      </c>
      <c r="P6" s="46">
        <f t="shared" ref="P6:T6" si="2">INDEX($AV$7:$BC$15, MATCH(P14, $AU$7:$AU$15, 0), MATCH($V6, $AV$4:$BC$4, 0))</f>
        <v>6.6011404930960929E-2</v>
      </c>
      <c r="Q6" s="46">
        <f t="shared" si="2"/>
        <v>5.6979596817344061E-2</v>
      </c>
      <c r="R6" s="46">
        <f t="shared" si="2"/>
        <v>2.8856450394145666E-2</v>
      </c>
      <c r="S6" s="46">
        <f t="shared" si="2"/>
        <v>7.3325429420576533E-3</v>
      </c>
      <c r="T6" s="46">
        <f t="shared" si="2"/>
        <v>3.2086171243230267E-3</v>
      </c>
      <c r="U6" s="8"/>
      <c r="V6" s="8">
        <v>2</v>
      </c>
      <c r="W6" s="8"/>
      <c r="AA6" s="8"/>
      <c r="AB6" s="42" t="s">
        <v>164</v>
      </c>
      <c r="AC6" s="43" t="s">
        <v>165</v>
      </c>
      <c r="AD6" s="44" t="s">
        <v>166</v>
      </c>
      <c r="AE6" s="43" t="s">
        <v>167</v>
      </c>
      <c r="AF6" s="43" t="s">
        <v>168</v>
      </c>
      <c r="AG6" s="43" t="s">
        <v>169</v>
      </c>
      <c r="AH6" s="43" t="s">
        <v>170</v>
      </c>
      <c r="AI6" s="43" t="s">
        <v>171</v>
      </c>
      <c r="AJ6" s="8"/>
      <c r="AK6" s="8"/>
      <c r="AL6" s="42" t="s">
        <v>164</v>
      </c>
      <c r="AM6" s="43" t="s">
        <v>165</v>
      </c>
      <c r="AN6" s="44" t="s">
        <v>166</v>
      </c>
      <c r="AO6" s="43" t="s">
        <v>167</v>
      </c>
      <c r="AP6" s="43" t="s">
        <v>168</v>
      </c>
      <c r="AQ6" s="43" t="s">
        <v>169</v>
      </c>
      <c r="AR6" s="43" t="s">
        <v>170</v>
      </c>
      <c r="AS6" s="43" t="s">
        <v>171</v>
      </c>
      <c r="AT6" s="8"/>
      <c r="AU6" s="8"/>
      <c r="AV6" s="42" t="s">
        <v>164</v>
      </c>
      <c r="AW6" s="43" t="s">
        <v>165</v>
      </c>
      <c r="AX6" s="44" t="s">
        <v>166</v>
      </c>
      <c r="AY6" s="43" t="s">
        <v>167</v>
      </c>
      <c r="AZ6" s="43" t="s">
        <v>168</v>
      </c>
      <c r="BA6" s="43" t="s">
        <v>169</v>
      </c>
      <c r="BB6" s="43" t="s">
        <v>170</v>
      </c>
      <c r="BC6" s="43" t="s">
        <v>171</v>
      </c>
    </row>
    <row r="7" spans="1:55" x14ac:dyDescent="0.25">
      <c r="B7" s="41">
        <v>2</v>
      </c>
      <c r="C7" s="46">
        <f>INDEX($AB$7:$AI$15, MATCH(C14, $AA$7:$AA$15, 0), MATCH($V$7, $AB$4:$AI$4, 0))</f>
        <v>0.95418880111755022</v>
      </c>
      <c r="D7" s="46">
        <f t="shared" ref="D7:H7" si="3">INDEX($AB$7:$AI$15, MATCH(D14, $AA$7:$AA$15, 0), MATCH($V$7, $AB$4:$AI$4, 0))</f>
        <v>0.70275414783970647</v>
      </c>
      <c r="E7" s="46">
        <f t="shared" si="3"/>
        <v>0.51506861469064869</v>
      </c>
      <c r="F7" s="46">
        <f t="shared" si="3"/>
        <v>0.29053559209062707</v>
      </c>
      <c r="G7" s="46">
        <f t="shared" si="3"/>
        <v>0.15300882371326033</v>
      </c>
      <c r="H7" s="46">
        <f t="shared" si="3"/>
        <v>5.4970533940220757E-2</v>
      </c>
      <c r="I7" s="46">
        <f>INDEX($AL$7:$AS$15, MATCH(I14, $AK$7:$AK$15, 0), MATCH($V7, $AL$4:$AS$4, 0))</f>
        <v>0.74725860659793841</v>
      </c>
      <c r="J7" s="46">
        <f t="shared" ref="J7:N7" si="4">INDEX($AL$7:$AS$15, MATCH(J14, $AK$7:$AK$15, 0), MATCH($V7, $AL$4:$AS$4, 0))</f>
        <v>0.48042786872418958</v>
      </c>
      <c r="K7" s="46">
        <f t="shared" si="4"/>
        <v>0.19240027281705166</v>
      </c>
      <c r="L7" s="46">
        <f t="shared" si="4"/>
        <v>9.4333345509310967E-2</v>
      </c>
      <c r="M7" s="46">
        <f t="shared" si="4"/>
        <v>5.6332486553475364E-2</v>
      </c>
      <c r="N7" s="46">
        <f t="shared" si="4"/>
        <v>4.54767509141593E-2</v>
      </c>
      <c r="O7" s="46">
        <f>INDEX($AV$7:$BC$15, MATCH(O14, $AU$7:$AU$15, 0), MATCH($V7, $AV$4:$BC$4, 0))</f>
        <v>0.49056643348839696</v>
      </c>
      <c r="P7" s="46">
        <f t="shared" ref="P7:T7" si="5">INDEX($AV$7:$BC$15, MATCH(P14, $AU$7:$AU$15, 0), MATCH($V7, $AV$4:$BC$4, 0))</f>
        <v>0.22200714259760385</v>
      </c>
      <c r="Q7" s="46">
        <f t="shared" si="5"/>
        <v>0.12698439253107691</v>
      </c>
      <c r="R7" s="46">
        <f t="shared" si="5"/>
        <v>5.7199757058308189E-2</v>
      </c>
      <c r="S7" s="46">
        <f t="shared" si="5"/>
        <v>1.5850994164039133E-2</v>
      </c>
      <c r="T7" s="46">
        <f t="shared" si="5"/>
        <v>5.8437278169573741E-3</v>
      </c>
      <c r="U7" s="8"/>
      <c r="V7" s="8">
        <v>2.2999999999999998</v>
      </c>
      <c r="W7" s="8"/>
      <c r="AA7" s="42" t="s">
        <v>172</v>
      </c>
      <c r="AB7" s="46">
        <v>0.99986614214614677</v>
      </c>
      <c r="AC7" s="46">
        <v>0.99999895018069218</v>
      </c>
      <c r="AD7" s="46">
        <v>0.99999997827100517</v>
      </c>
      <c r="AE7" s="46">
        <v>0.99999999999986411</v>
      </c>
      <c r="AF7" s="46">
        <v>1</v>
      </c>
      <c r="AG7" s="46">
        <v>1</v>
      </c>
      <c r="AH7" s="46">
        <v>1</v>
      </c>
      <c r="AI7" s="46">
        <v>0</v>
      </c>
      <c r="AJ7" s="8"/>
      <c r="AK7" s="42" t="s">
        <v>172</v>
      </c>
      <c r="AL7" s="46">
        <v>0.99358230344905218</v>
      </c>
      <c r="AM7" s="46">
        <v>0.99961797061500135</v>
      </c>
      <c r="AN7" s="46">
        <v>0.99996097211163748</v>
      </c>
      <c r="AO7" s="46">
        <v>0.99999996888648002</v>
      </c>
      <c r="AP7" s="46">
        <v>0.9999999999968846</v>
      </c>
      <c r="AQ7" s="46">
        <v>1</v>
      </c>
      <c r="AR7" s="46">
        <v>1</v>
      </c>
      <c r="AS7" s="46">
        <v>0</v>
      </c>
      <c r="AT7" s="8"/>
      <c r="AU7" s="42" t="s">
        <v>172</v>
      </c>
      <c r="AV7" s="46">
        <v>0.99867076285153633</v>
      </c>
      <c r="AW7" s="46">
        <v>0.99999490602709384</v>
      </c>
      <c r="AX7" s="46">
        <v>0.99999995653338158</v>
      </c>
      <c r="AY7" s="46">
        <v>0.99999999999999312</v>
      </c>
      <c r="AZ7" s="46">
        <v>1</v>
      </c>
      <c r="BA7" s="46">
        <v>1</v>
      </c>
      <c r="BB7" s="46">
        <v>1</v>
      </c>
      <c r="BC7" s="46">
        <v>0</v>
      </c>
    </row>
    <row r="8" spans="1:55" x14ac:dyDescent="0.25">
      <c r="B8" s="41">
        <v>3</v>
      </c>
      <c r="C8" s="46">
        <f>INDEX($AB$7:$AI$15, MATCH(C14, $AA$7:$AA$15, 0), MATCH($V$8, $AB$4:$AI$4, 0))</f>
        <v>0.98998748585906793</v>
      </c>
      <c r="D8" s="46">
        <f t="shared" ref="D8:H8" si="6">INDEX($AB$7:$AI$15, MATCH(D14, $AA$7:$AA$15, 0), MATCH($V$8, $AB$4:$AI$4, 0))</f>
        <v>0.80620969874302539</v>
      </c>
      <c r="E8" s="46">
        <f t="shared" si="6"/>
        <v>0.60792230376456446</v>
      </c>
      <c r="F8" s="46">
        <f t="shared" si="6"/>
        <v>0.39292301197938029</v>
      </c>
      <c r="G8" s="46">
        <f t="shared" si="6"/>
        <v>0.20660004501142309</v>
      </c>
      <c r="H8" s="46">
        <f t="shared" si="6"/>
        <v>7.0785662206478708E-2</v>
      </c>
      <c r="I8" s="46">
        <f>INDEX($AL$7:$AS$15, MATCH(I14, $AK$7:$AK$15, 0), MATCH($V8, $AL$4:$AS$4, 0))</f>
        <v>0.87143015426775872</v>
      </c>
      <c r="J8" s="46">
        <f t="shared" ref="J8:N8" si="7">INDEX($AL$7:$AS$15, MATCH(J14, $AK$7:$AK$15, 0), MATCH($V8, $AL$4:$AS$4, 0))</f>
        <v>0.64054584703308814</v>
      </c>
      <c r="K8" s="46">
        <f t="shared" si="7"/>
        <v>0.28991681177663592</v>
      </c>
      <c r="L8" s="46">
        <f t="shared" si="7"/>
        <v>0.13618656405660809</v>
      </c>
      <c r="M8" s="46">
        <f t="shared" si="7"/>
        <v>7.9115975834815E-2</v>
      </c>
      <c r="N8" s="46">
        <f t="shared" si="7"/>
        <v>5.8354873920238394E-2</v>
      </c>
      <c r="O8" s="46">
        <f>INDEX($AV$7:$BC$15, MATCH(O14, $AU$7:$AU$15, 0), MATCH($V8, $AV$4:$BC$4, 0))</f>
        <v>0.74280813134921952</v>
      </c>
      <c r="P8" s="46">
        <f t="shared" ref="P8:T8" si="8">INDEX($AV$7:$BC$15, MATCH(P14, $AU$7:$AU$15, 0), MATCH($V8, $AV$4:$BC$4, 0))</f>
        <v>0.39296290098211079</v>
      </c>
      <c r="Q8" s="46">
        <f t="shared" si="8"/>
        <v>0.19835620119859471</v>
      </c>
      <c r="R8" s="46">
        <f t="shared" si="8"/>
        <v>8.5976160021217857E-2</v>
      </c>
      <c r="S8" s="46">
        <f t="shared" si="8"/>
        <v>2.5396980814932565E-2</v>
      </c>
      <c r="T8" s="46">
        <f t="shared" si="8"/>
        <v>8.5326893308700167E-3</v>
      </c>
      <c r="U8" s="8"/>
      <c r="V8" s="8">
        <v>2.5</v>
      </c>
      <c r="W8" s="8"/>
      <c r="AA8" s="43" t="s">
        <v>173</v>
      </c>
      <c r="AB8" s="46">
        <v>0.96885301500182108</v>
      </c>
      <c r="AC8" s="46">
        <v>0.99736560266376562</v>
      </c>
      <c r="AD8" s="46">
        <v>0.99967208422117826</v>
      </c>
      <c r="AE8" s="46">
        <v>0.99999963010770987</v>
      </c>
      <c r="AF8" s="46">
        <v>0.99999999995815858</v>
      </c>
      <c r="AG8" s="46">
        <v>0.99999999999999956</v>
      </c>
      <c r="AH8" s="46">
        <v>1</v>
      </c>
      <c r="AI8" s="46">
        <v>0</v>
      </c>
      <c r="AJ8" s="8"/>
      <c r="AK8" s="43" t="s">
        <v>173</v>
      </c>
      <c r="AL8" s="46">
        <v>0.7694627396275191</v>
      </c>
      <c r="AM8" s="46">
        <v>0.92091247414921895</v>
      </c>
      <c r="AN8" s="46">
        <v>0.96860489728090593</v>
      </c>
      <c r="AO8" s="46">
        <v>0.99857871934570608</v>
      </c>
      <c r="AP8" s="46">
        <v>0.99998003334500252</v>
      </c>
      <c r="AQ8" s="46">
        <v>0.99999991591209203</v>
      </c>
      <c r="AR8" s="46">
        <v>0.99999999989582478</v>
      </c>
      <c r="AS8" s="46">
        <v>0</v>
      </c>
      <c r="AT8" s="8"/>
      <c r="AU8" s="43" t="s">
        <v>173</v>
      </c>
      <c r="AV8" s="46">
        <v>0.6130931526036395</v>
      </c>
      <c r="AW8" s="46">
        <v>0.87842619586393023</v>
      </c>
      <c r="AX8" s="46">
        <v>0.9602560960127382</v>
      </c>
      <c r="AY8" s="46">
        <v>0.99935891586967851</v>
      </c>
      <c r="AZ8" s="46">
        <v>0.99999860849411715</v>
      </c>
      <c r="BA8" s="46">
        <v>0.99999999961862751</v>
      </c>
      <c r="BB8" s="46">
        <v>0.99999999999998723</v>
      </c>
      <c r="BC8" s="46">
        <v>0</v>
      </c>
    </row>
    <row r="9" spans="1:55" x14ac:dyDescent="0.25">
      <c r="B9" s="41">
        <v>4</v>
      </c>
      <c r="C9" s="46">
        <f>INDEX($AB$7:$AI$15, MATCH(C14, $AA$7:$AA$15, 0), MATCH($V$9, $AB$4:$AI$4, 0))</f>
        <v>0.99995633197497646</v>
      </c>
      <c r="D9" s="46">
        <f t="shared" ref="D9:H9" si="9">INDEX($AB$7:$AI$15, MATCH(D14, $AA$7:$AA$15, 0), MATCH($V$9, $AB$4:$AI$4, 0))</f>
        <v>0.95479136080813631</v>
      </c>
      <c r="E9" s="46">
        <f t="shared" si="9"/>
        <v>0.80626831138166599</v>
      </c>
      <c r="F9" s="46">
        <f t="shared" si="9"/>
        <v>0.66588242910237538</v>
      </c>
      <c r="G9" s="46">
        <f t="shared" si="9"/>
        <v>0.38021044483571315</v>
      </c>
      <c r="H9" s="46">
        <f t="shared" si="9"/>
        <v>0.12533343317165579</v>
      </c>
      <c r="I9" s="46">
        <f>INDEX($AL$7:$AS$15, MATCH(I14, $AK$7:$AK$15, 0), MATCH($V9, $AL$4:$AS$4, 0))</f>
        <v>0.98931553681492335</v>
      </c>
      <c r="J9" s="46">
        <f t="shared" ref="J9:N9" si="10">INDEX($AL$7:$AS$15, MATCH(J14, $AK$7:$AK$15, 0), MATCH($V9, $AL$4:$AS$4, 0))</f>
        <v>0.91657755012121211</v>
      </c>
      <c r="K9" s="46">
        <f t="shared" si="10"/>
        <v>0.59290175446950721</v>
      </c>
      <c r="L9" s="46">
        <f t="shared" si="10"/>
        <v>0.28933976981199794</v>
      </c>
      <c r="M9" s="46">
        <f t="shared" si="10"/>
        <v>0.16531868864588461</v>
      </c>
      <c r="N9" s="46">
        <f t="shared" si="10"/>
        <v>0.10300763832828137</v>
      </c>
      <c r="O9" s="46">
        <f>INDEX($AV$7:$BC$15, MATCH(O14, $AU$7:$AU$15, 0), MATCH($V9, $AV$4:$BC$4, 0))</f>
        <v>0.9903894839477374</v>
      </c>
      <c r="P9" s="46">
        <f t="shared" ref="P9:T9" si="11">INDEX($AV$7:$BC$15, MATCH(P14, $AU$7:$AU$15, 0), MATCH($V9, $AV$4:$BC$4, 0))</f>
        <v>0.83221694488457221</v>
      </c>
      <c r="Q9" s="46">
        <f t="shared" si="11"/>
        <v>0.45447244481580307</v>
      </c>
      <c r="R9" s="46">
        <f t="shared" si="11"/>
        <v>0.20212850255165354</v>
      </c>
      <c r="S9" s="46">
        <f t="shared" si="11"/>
        <v>7.1339545297204487E-2</v>
      </c>
      <c r="T9" s="46">
        <f t="shared" si="11"/>
        <v>2.0430952713542849E-2</v>
      </c>
      <c r="U9" s="8"/>
      <c r="V9" s="8">
        <v>3</v>
      </c>
      <c r="W9" s="8"/>
      <c r="AA9" s="44" t="s">
        <v>174</v>
      </c>
      <c r="AB9" s="46">
        <v>0.93969745300565943</v>
      </c>
      <c r="AC9" s="46">
        <v>0.99622594121059427</v>
      </c>
      <c r="AD9" s="46">
        <v>0.99968448066910742</v>
      </c>
      <c r="AE9" s="46">
        <v>0.99999993665897058</v>
      </c>
      <c r="AF9" s="46">
        <v>0.99999999999956379</v>
      </c>
      <c r="AG9" s="46">
        <v>1</v>
      </c>
      <c r="AH9" s="46">
        <v>1</v>
      </c>
      <c r="AI9" s="46">
        <v>0</v>
      </c>
      <c r="AJ9" s="8"/>
      <c r="AK9" s="44" t="s">
        <v>174</v>
      </c>
      <c r="AL9" s="46">
        <v>0.63358245624321075</v>
      </c>
      <c r="AM9" s="46">
        <v>0.84081469035187228</v>
      </c>
      <c r="AN9" s="46">
        <v>0.92442034414706997</v>
      </c>
      <c r="AO9" s="46">
        <v>0.99428940010152511</v>
      </c>
      <c r="AP9" s="46">
        <v>0.99985475279512115</v>
      </c>
      <c r="AQ9" s="46">
        <v>0.99999880751297388</v>
      </c>
      <c r="AR9" s="46">
        <v>0.99999999691006625</v>
      </c>
      <c r="AS9" s="46">
        <v>0</v>
      </c>
      <c r="AT9" s="8"/>
      <c r="AU9" s="44" t="s">
        <v>174</v>
      </c>
      <c r="AV9" s="46">
        <v>0.34194299028735675</v>
      </c>
      <c r="AW9" s="46">
        <v>0.71567219724569331</v>
      </c>
      <c r="AX9" s="46">
        <v>0.88905130905570107</v>
      </c>
      <c r="AY9" s="46">
        <v>0.99781515762844886</v>
      </c>
      <c r="AZ9" s="46">
        <v>0.99999624728992065</v>
      </c>
      <c r="BA9" s="46">
        <v>0.99999999949395513</v>
      </c>
      <c r="BB9" s="46">
        <v>0.99999999999999489</v>
      </c>
      <c r="BC9" s="46">
        <v>0</v>
      </c>
    </row>
    <row r="10" spans="1:55" x14ac:dyDescent="0.25">
      <c r="B10" s="41">
        <v>5</v>
      </c>
      <c r="C10" s="46">
        <f>INDEX($AB$7:$AI$15, MATCH(C14, $AA$7:$AA$15, 0), MATCH($V$10, $AB$4:$AI$4, 0))</f>
        <v>0.99999998312382343</v>
      </c>
      <c r="D10" s="46">
        <f t="shared" ref="D10:H10" si="12">INDEX($AB$7:$AI$15, MATCH(D14, $AA$7:$AA$15, 0), MATCH($V$10, $AB$4:$AI$4, 0))</f>
        <v>0.99417194789886376</v>
      </c>
      <c r="E10" s="46">
        <f t="shared" si="12"/>
        <v>0.92710242952401201</v>
      </c>
      <c r="F10" s="46">
        <f t="shared" si="12"/>
        <v>0.87051976694100974</v>
      </c>
      <c r="G10" s="46">
        <f t="shared" si="12"/>
        <v>0.58254904641534866</v>
      </c>
      <c r="H10" s="46">
        <f t="shared" si="12"/>
        <v>0.20397754353748057</v>
      </c>
      <c r="I10" s="46">
        <f>INDEX($AL$7:$AS$15, MATCH(I14, $AK$7:$AK$15, 0), MATCH($V10, $AL$4:$AS$4, 0))</f>
        <v>0.99973940839121955</v>
      </c>
      <c r="J10" s="46">
        <f t="shared" ref="J10:N10" si="13">INDEX($AL$7:$AS$15, MATCH(J14, $AK$7:$AK$15, 0), MATCH($V10, $AL$4:$AS$4, 0))</f>
        <v>0.99191173064402915</v>
      </c>
      <c r="K10" s="46">
        <f t="shared" si="13"/>
        <v>0.8470018886690438</v>
      </c>
      <c r="L10" s="46">
        <f t="shared" si="13"/>
        <v>0.49480783925100147</v>
      </c>
      <c r="M10" s="46">
        <f t="shared" si="13"/>
        <v>0.29645675583092174</v>
      </c>
      <c r="N10" s="46">
        <f t="shared" si="13"/>
        <v>0.16841130134712209</v>
      </c>
      <c r="O10" s="46">
        <f>INDEX($AV$7:$BC$15, MATCH(O14, $AU$7:$AU$15, 0), MATCH($V10, $AV$4:$BC$4, 0))</f>
        <v>0.99997215963294783</v>
      </c>
      <c r="P10" s="46">
        <f t="shared" ref="P10:T10" si="14">INDEX($AV$7:$BC$15, MATCH(P14, $AU$7:$AU$15, 0), MATCH($V10, $AV$4:$BC$4, 0))</f>
        <v>0.98600872265415918</v>
      </c>
      <c r="Q10" s="46">
        <f t="shared" si="14"/>
        <v>0.73196550526672355</v>
      </c>
      <c r="R10" s="46">
        <f t="shared" si="14"/>
        <v>0.38127737390844418</v>
      </c>
      <c r="S10" s="46">
        <f t="shared" si="14"/>
        <v>0.16389933245411942</v>
      </c>
      <c r="T10" s="46">
        <f t="shared" si="14"/>
        <v>4.4138172035112347E-2</v>
      </c>
      <c r="U10" s="8"/>
      <c r="V10" s="8">
        <v>3.5</v>
      </c>
      <c r="W10" s="8"/>
      <c r="AA10" s="43" t="s">
        <v>175</v>
      </c>
      <c r="AB10" s="46">
        <v>0.76682617615099935</v>
      </c>
      <c r="AC10" s="46">
        <v>0.95418880111755022</v>
      </c>
      <c r="AD10" s="46">
        <v>0.98998748585906793</v>
      </c>
      <c r="AE10" s="46">
        <v>0.99995633197497646</v>
      </c>
      <c r="AF10" s="46">
        <v>0.99999998312382343</v>
      </c>
      <c r="AG10" s="46">
        <v>0.99999999999945333</v>
      </c>
      <c r="AH10" s="46">
        <v>1</v>
      </c>
      <c r="AI10" s="46">
        <v>0</v>
      </c>
      <c r="AJ10" s="8"/>
      <c r="AK10" s="43" t="s">
        <v>175</v>
      </c>
      <c r="AL10" s="46">
        <v>0.48602123970467664</v>
      </c>
      <c r="AM10" s="46">
        <v>0.74725860659793841</v>
      </c>
      <c r="AN10" s="46">
        <v>0.87143015426775872</v>
      </c>
      <c r="AO10" s="46">
        <v>0.98931553681492335</v>
      </c>
      <c r="AP10" s="46">
        <v>0.99973940839121955</v>
      </c>
      <c r="AQ10" s="46">
        <v>0.99999823974334678</v>
      </c>
      <c r="AR10" s="46">
        <v>0.99999999680227936</v>
      </c>
      <c r="AS10" s="46">
        <v>0</v>
      </c>
      <c r="AT10" s="8"/>
      <c r="AU10" s="43" t="s">
        <v>175</v>
      </c>
      <c r="AV10" s="46">
        <v>0.14983014442834014</v>
      </c>
      <c r="AW10" s="46">
        <v>0.49056643348839696</v>
      </c>
      <c r="AX10" s="46">
        <v>0.74280813134921952</v>
      </c>
      <c r="AY10" s="46">
        <v>0.9903894839477374</v>
      </c>
      <c r="AZ10" s="46">
        <v>0.99997215963294783</v>
      </c>
      <c r="BA10" s="46">
        <v>0.99999999466107425</v>
      </c>
      <c r="BB10" s="46">
        <v>0.99999999999993627</v>
      </c>
      <c r="BC10" s="46">
        <v>0</v>
      </c>
    </row>
    <row r="11" spans="1:55" x14ac:dyDescent="0.25">
      <c r="B11" s="41">
        <v>6</v>
      </c>
      <c r="C11" s="46">
        <f>INDEX($AB$7:$AI$15, MATCH(C14, $AA$7:$AA$15, 0), MATCH($V$11, $AB$4:$AI$4, 0))</f>
        <v>0.99999999999945333</v>
      </c>
      <c r="D11" s="46">
        <f t="shared" ref="D11:H11" si="15">INDEX($AB$7:$AI$15, MATCH(D14, $AA$7:$AA$15, 0), MATCH($V$11, $AB$4:$AI$4, 0))</f>
        <v>0.99959823430951478</v>
      </c>
      <c r="E11" s="46">
        <f t="shared" si="15"/>
        <v>0.9795658771957636</v>
      </c>
      <c r="F11" s="46">
        <f t="shared" si="15"/>
        <v>0.96631005589236407</v>
      </c>
      <c r="G11" s="46">
        <f t="shared" si="15"/>
        <v>0.76478079525417386</v>
      </c>
      <c r="H11" s="46">
        <f t="shared" si="15"/>
        <v>0.30633564692244153</v>
      </c>
      <c r="I11" s="46">
        <f>INDEX($AL$7:$AS$15, MATCH(I14, $AK$7:$AK$15, 0), MATCH($V11, $AL$4:$AS$4, 0))</f>
        <v>0.99999823974334678</v>
      </c>
      <c r="J11" s="46">
        <f t="shared" ref="J11:N11" si="16">INDEX($AL$7:$AS$15, MATCH(J14, $AK$7:$AK$15, 0), MATCH($V11, $AL$4:$AS$4, 0))</f>
        <v>0.99969530786128746</v>
      </c>
      <c r="K11" s="46">
        <f t="shared" si="16"/>
        <v>0.96503029194003964</v>
      </c>
      <c r="L11" s="46">
        <f t="shared" si="16"/>
        <v>0.70169583060873153</v>
      </c>
      <c r="M11" s="46">
        <f t="shared" si="16"/>
        <v>0.46159880109745322</v>
      </c>
      <c r="N11" s="46">
        <f t="shared" si="16"/>
        <v>0.2558071850950065</v>
      </c>
      <c r="O11" s="46">
        <f>INDEX($AV$7:$BC$15, MATCH(O14, $AU$7:$AU$15, 0), MATCH($V11, $AV$4:$BC$4, 0))</f>
        <v>0.99999999466107425</v>
      </c>
      <c r="P11" s="46">
        <f t="shared" ref="P11:T11" si="17">INDEX($AV$7:$BC$15, MATCH(P14, $AU$7:$AU$15, 0), MATCH($V11, $AV$4:$BC$4, 0))</f>
        <v>0.99970053530100189</v>
      </c>
      <c r="Q11" s="46">
        <f t="shared" si="17"/>
        <v>0.91179733138324648</v>
      </c>
      <c r="R11" s="46">
        <f t="shared" si="17"/>
        <v>0.5908714474634762</v>
      </c>
      <c r="S11" s="46">
        <f t="shared" si="17"/>
        <v>0.31163257381350196</v>
      </c>
      <c r="T11" s="46">
        <f t="shared" si="17"/>
        <v>8.6253363635820451E-2</v>
      </c>
      <c r="U11" s="8"/>
      <c r="V11" s="8">
        <v>4</v>
      </c>
      <c r="W11" s="8"/>
      <c r="AA11" s="44" t="s">
        <v>176</v>
      </c>
      <c r="AB11" s="46">
        <v>0.5138907043261417</v>
      </c>
      <c r="AC11" s="46">
        <v>0.70275414783970647</v>
      </c>
      <c r="AD11" s="46">
        <v>0.80620969874302539</v>
      </c>
      <c r="AE11" s="46">
        <v>0.95479136080813631</v>
      </c>
      <c r="AF11" s="46">
        <v>0.99417194789886376</v>
      </c>
      <c r="AG11" s="46">
        <v>0.99959823430951478</v>
      </c>
      <c r="AH11" s="46">
        <v>0.99998547336263233</v>
      </c>
      <c r="AI11" s="46">
        <v>0</v>
      </c>
      <c r="AJ11" s="8"/>
      <c r="AK11" s="44" t="s">
        <v>176</v>
      </c>
      <c r="AL11" s="46">
        <v>0.25380085256173046</v>
      </c>
      <c r="AM11" s="46">
        <v>0.48042786872418958</v>
      </c>
      <c r="AN11" s="46">
        <v>0.64054584703308814</v>
      </c>
      <c r="AO11" s="46">
        <v>0.91657755012121211</v>
      </c>
      <c r="AP11" s="46">
        <v>0.99191173064402915</v>
      </c>
      <c r="AQ11" s="46">
        <v>0.99969530786128746</v>
      </c>
      <c r="AR11" s="46">
        <v>0.9999957044409139</v>
      </c>
      <c r="AS11" s="46">
        <v>0</v>
      </c>
      <c r="AT11" s="8"/>
      <c r="AU11" s="44" t="s">
        <v>176</v>
      </c>
      <c r="AV11" s="46">
        <v>6.6011404930960929E-2</v>
      </c>
      <c r="AW11" s="46">
        <v>0.22200714259760385</v>
      </c>
      <c r="AX11" s="46">
        <v>0.39296290098211079</v>
      </c>
      <c r="AY11" s="46">
        <v>0.83221694488457221</v>
      </c>
      <c r="AZ11" s="46">
        <v>0.98600872265415918</v>
      </c>
      <c r="BA11" s="46">
        <v>0.99970053530100189</v>
      </c>
      <c r="BB11" s="46">
        <v>0.99999846937326342</v>
      </c>
      <c r="BC11" s="46">
        <v>0</v>
      </c>
    </row>
    <row r="12" spans="1:55" x14ac:dyDescent="0.25">
      <c r="B12" s="41">
        <v>7</v>
      </c>
      <c r="C12" s="46">
        <f>INDEX($AB$7:$AI$15, MATCH(C14, $AA$7:$AA$15, 0), MATCH($V$12, $AB$4:$AI$4, 0))</f>
        <v>1</v>
      </c>
      <c r="D12" s="46">
        <f t="shared" ref="D12:H12" si="18">INDEX($AB$7:$AI$15, MATCH(D14, $AA$7:$AA$15, 0), MATCH($V$12, $AB$4:$AI$4, 0))</f>
        <v>0.99998547336263233</v>
      </c>
      <c r="E12" s="46">
        <f t="shared" si="18"/>
        <v>0.99579540336422534</v>
      </c>
      <c r="F12" s="46">
        <f t="shared" si="18"/>
        <v>0.99428730510778573</v>
      </c>
      <c r="G12" s="46">
        <f t="shared" si="18"/>
        <v>0.89160576223881305</v>
      </c>
      <c r="H12" s="46">
        <f t="shared" si="18"/>
        <v>0.42660254978994411</v>
      </c>
      <c r="I12" s="46">
        <f>INDEX($AL$7:$AS$15, MATCH(I14, $AK$7:$AK$15, 0), MATCH($V12, $AL$4:$AS$4, 0))</f>
        <v>0.99999999680227936</v>
      </c>
      <c r="J12" s="46">
        <f t="shared" ref="J12:N12" si="19">INDEX($AL$7:$AS$15, MATCH(J14, $AK$7:$AK$15, 0), MATCH($V12, $AL$4:$AS$4, 0))</f>
        <v>0.9999957044409139</v>
      </c>
      <c r="K12" s="46">
        <f t="shared" si="19"/>
        <v>0.99535165071760523</v>
      </c>
      <c r="L12" s="46">
        <f t="shared" si="19"/>
        <v>0.85804642932382791</v>
      </c>
      <c r="M12" s="46">
        <f t="shared" si="19"/>
        <v>0.63375133998904754</v>
      </c>
      <c r="N12" s="46">
        <f t="shared" si="19"/>
        <v>0.362347970092745</v>
      </c>
      <c r="O12" s="46">
        <f>INDEX($AV$7:$BC$15, MATCH(O14, $AU$7:$AU$15, 0), MATCH($V12, $AV$4:$BC$4, 0))</f>
        <v>0.99999999999993627</v>
      </c>
      <c r="P12" s="46">
        <f t="shared" ref="P12:T12" si="20">INDEX($AV$7:$BC$15, MATCH(P14, $AU$7:$AU$15, 0), MATCH($V12, $AV$4:$BC$4, 0))</f>
        <v>0.99999846937326342</v>
      </c>
      <c r="Q12" s="46">
        <f t="shared" si="20"/>
        <v>0.98146734609448394</v>
      </c>
      <c r="R12" s="46">
        <f t="shared" si="20"/>
        <v>0.77688109740361544</v>
      </c>
      <c r="S12" s="46">
        <f t="shared" si="20"/>
        <v>0.49844467341211474</v>
      </c>
      <c r="T12" s="46">
        <f t="shared" si="20"/>
        <v>0.15295879709707286</v>
      </c>
      <c r="U12" s="8"/>
      <c r="V12" s="8">
        <v>4.5</v>
      </c>
      <c r="W12" s="8"/>
      <c r="AA12" s="43" t="s">
        <v>177</v>
      </c>
      <c r="AB12" s="46">
        <v>0.37584533679027893</v>
      </c>
      <c r="AC12" s="46">
        <v>0.51506861469064869</v>
      </c>
      <c r="AD12" s="46">
        <v>0.60792230376456446</v>
      </c>
      <c r="AE12" s="46">
        <v>0.80626831138166599</v>
      </c>
      <c r="AF12" s="46">
        <v>0.92710242952401201</v>
      </c>
      <c r="AG12" s="46">
        <v>0.9795658771957636</v>
      </c>
      <c r="AH12" s="46">
        <v>0.99579540336422534</v>
      </c>
      <c r="AI12" s="46">
        <v>0</v>
      </c>
      <c r="AJ12" s="8"/>
      <c r="AK12" s="43" t="s">
        <v>177</v>
      </c>
      <c r="AL12" s="46">
        <v>8.9754023843298891E-2</v>
      </c>
      <c r="AM12" s="46">
        <v>0.19240027281705166</v>
      </c>
      <c r="AN12" s="46">
        <v>0.28991681177663592</v>
      </c>
      <c r="AO12" s="46">
        <v>0.59290175446950721</v>
      </c>
      <c r="AP12" s="46">
        <v>0.8470018886690438</v>
      </c>
      <c r="AQ12" s="46">
        <v>0.96503029194003964</v>
      </c>
      <c r="AR12" s="46">
        <v>0.99535165071760523</v>
      </c>
      <c r="AS12" s="46">
        <v>0</v>
      </c>
      <c r="AT12" s="8"/>
      <c r="AU12" s="43" t="s">
        <v>177</v>
      </c>
      <c r="AV12" s="46">
        <v>5.6979596817344061E-2</v>
      </c>
      <c r="AW12" s="46">
        <v>0.12698439253107691</v>
      </c>
      <c r="AX12" s="46">
        <v>0.19835620119859471</v>
      </c>
      <c r="AY12" s="46">
        <v>0.45447244481580307</v>
      </c>
      <c r="AZ12" s="46">
        <v>0.73196550526672355</v>
      </c>
      <c r="BA12" s="46">
        <v>0.91179733138324648</v>
      </c>
      <c r="BB12" s="46">
        <v>0.98146734609448394</v>
      </c>
      <c r="BC12" s="46">
        <v>0</v>
      </c>
    </row>
    <row r="13" spans="1:55" x14ac:dyDescent="0.25">
      <c r="B13" s="8"/>
      <c r="AA13" s="44" t="s">
        <v>178</v>
      </c>
      <c r="AB13" s="46">
        <v>0.16552806134367962</v>
      </c>
      <c r="AC13" s="46">
        <v>0.29053559209062707</v>
      </c>
      <c r="AD13" s="46">
        <v>0.39292301197938029</v>
      </c>
      <c r="AE13" s="46">
        <v>0.66588242910237538</v>
      </c>
      <c r="AF13" s="46">
        <v>0.87051976694100974</v>
      </c>
      <c r="AG13" s="46">
        <v>0.96631005589236407</v>
      </c>
      <c r="AH13" s="46">
        <v>0.99428730510778573</v>
      </c>
      <c r="AI13" s="46">
        <v>0</v>
      </c>
      <c r="AJ13" s="8"/>
      <c r="AK13" s="44" t="s">
        <v>178</v>
      </c>
      <c r="AL13" s="46">
        <v>5.0511604601422351E-2</v>
      </c>
      <c r="AM13" s="46">
        <v>9.4333345509310967E-2</v>
      </c>
      <c r="AN13" s="46">
        <v>0.13618656405660809</v>
      </c>
      <c r="AO13" s="46">
        <v>0.28933976981199794</v>
      </c>
      <c r="AP13" s="46">
        <v>0.49480783925100147</v>
      </c>
      <c r="AQ13" s="46">
        <v>0.70169583060873153</v>
      </c>
      <c r="AR13" s="46">
        <v>0.85804642932382791</v>
      </c>
      <c r="AS13" s="46">
        <v>0</v>
      </c>
      <c r="AT13" s="8"/>
      <c r="AU13" s="44" t="s">
        <v>178</v>
      </c>
      <c r="AV13" s="46">
        <v>2.8856450394145666E-2</v>
      </c>
      <c r="AW13" s="46">
        <v>5.7199757058308189E-2</v>
      </c>
      <c r="AX13" s="46">
        <v>8.5976160021217857E-2</v>
      </c>
      <c r="AY13" s="46">
        <v>0.20212850255165354</v>
      </c>
      <c r="AZ13" s="46">
        <v>0.38127737390844418</v>
      </c>
      <c r="BA13" s="46">
        <v>0.5908714474634762</v>
      </c>
      <c r="BB13" s="46">
        <v>0.77688109740361544</v>
      </c>
      <c r="BC13" s="46">
        <v>0</v>
      </c>
    </row>
    <row r="14" spans="1:55" x14ac:dyDescent="0.25">
      <c r="B14" t="s">
        <v>181</v>
      </c>
      <c r="C14" t="s">
        <v>175</v>
      </c>
      <c r="D14" t="s">
        <v>176</v>
      </c>
      <c r="E14" t="s">
        <v>177</v>
      </c>
      <c r="F14" t="s">
        <v>178</v>
      </c>
      <c r="G14" t="s">
        <v>179</v>
      </c>
      <c r="H14" t="s">
        <v>180</v>
      </c>
      <c r="I14" s="8" t="s">
        <v>175</v>
      </c>
      <c r="J14" s="8" t="s">
        <v>176</v>
      </c>
      <c r="K14" s="8" t="s">
        <v>177</v>
      </c>
      <c r="L14" s="8" t="s">
        <v>178</v>
      </c>
      <c r="M14" s="8" t="s">
        <v>179</v>
      </c>
      <c r="N14" s="8" t="s">
        <v>180</v>
      </c>
      <c r="O14" s="8" t="s">
        <v>175</v>
      </c>
      <c r="P14" s="8" t="s">
        <v>176</v>
      </c>
      <c r="Q14" s="8" t="s">
        <v>177</v>
      </c>
      <c r="R14" s="8" t="s">
        <v>178</v>
      </c>
      <c r="S14" s="8" t="s">
        <v>179</v>
      </c>
      <c r="T14" s="8" t="s">
        <v>180</v>
      </c>
      <c r="AA14" s="43" t="s">
        <v>179</v>
      </c>
      <c r="AB14" s="46">
        <v>9.1492186931267622E-2</v>
      </c>
      <c r="AC14" s="46">
        <v>0.15300882371326033</v>
      </c>
      <c r="AD14" s="46">
        <v>0.20660004501142309</v>
      </c>
      <c r="AE14" s="46">
        <v>0.38021044483571315</v>
      </c>
      <c r="AF14" s="46">
        <v>0.58254904641534866</v>
      </c>
      <c r="AG14" s="46">
        <v>0.76478079525417386</v>
      </c>
      <c r="AH14" s="46">
        <v>0.89160576223881305</v>
      </c>
      <c r="AI14" s="46">
        <v>0</v>
      </c>
      <c r="AJ14" s="8"/>
      <c r="AK14" s="43" t="s">
        <v>179</v>
      </c>
      <c r="AL14" s="46">
        <v>3.2210497290905374E-2</v>
      </c>
      <c r="AM14" s="46">
        <v>5.6332486553475364E-2</v>
      </c>
      <c r="AN14" s="46">
        <v>7.9115975834815E-2</v>
      </c>
      <c r="AO14" s="46">
        <v>0.16531868864588461</v>
      </c>
      <c r="AP14" s="46">
        <v>0.29645675583092174</v>
      </c>
      <c r="AQ14" s="46">
        <v>0.46159880109745322</v>
      </c>
      <c r="AR14" s="46">
        <v>0.63375133998904754</v>
      </c>
      <c r="AS14" s="46">
        <v>0</v>
      </c>
      <c r="AT14" s="8"/>
      <c r="AU14" s="43" t="s">
        <v>179</v>
      </c>
      <c r="AV14" s="46">
        <v>7.3325429420576533E-3</v>
      </c>
      <c r="AW14" s="46">
        <v>1.5850994164039133E-2</v>
      </c>
      <c r="AX14" s="46">
        <v>2.5396980814932565E-2</v>
      </c>
      <c r="AY14" s="46">
        <v>7.1339545297204487E-2</v>
      </c>
      <c r="AZ14" s="46">
        <v>0.16389933245411942</v>
      </c>
      <c r="BA14" s="46">
        <v>0.31163257381350196</v>
      </c>
      <c r="BB14" s="46">
        <v>0.49844467341211474</v>
      </c>
      <c r="BC14" s="46">
        <v>0</v>
      </c>
    </row>
    <row r="15" spans="1:55" x14ac:dyDescent="0.25">
      <c r="C15" s="8"/>
      <c r="D15" s="8"/>
      <c r="AA15" s="45" t="s">
        <v>180</v>
      </c>
      <c r="AB15" s="46">
        <v>3.6630747396996691E-2</v>
      </c>
      <c r="AC15" s="46">
        <v>5.4970533940220757E-2</v>
      </c>
      <c r="AD15" s="46">
        <v>7.0785662206478708E-2</v>
      </c>
      <c r="AE15" s="46">
        <v>0.12533343317165579</v>
      </c>
      <c r="AF15" s="46">
        <v>0.20397754353748057</v>
      </c>
      <c r="AG15" s="46">
        <v>0.30633564692244153</v>
      </c>
      <c r="AH15" s="46">
        <v>0.42660254978994411</v>
      </c>
      <c r="AI15" s="46">
        <v>0</v>
      </c>
      <c r="AJ15" s="8"/>
      <c r="AK15" s="45" t="s">
        <v>180</v>
      </c>
      <c r="AL15" s="46">
        <v>3.054309712927282E-2</v>
      </c>
      <c r="AM15" s="46">
        <v>4.54767509141593E-2</v>
      </c>
      <c r="AN15" s="46">
        <v>5.8354873920238394E-2</v>
      </c>
      <c r="AO15" s="46">
        <v>0.10300763832828137</v>
      </c>
      <c r="AP15" s="46">
        <v>0.16841130134712209</v>
      </c>
      <c r="AQ15" s="46">
        <v>0.2558071850950065</v>
      </c>
      <c r="AR15" s="46">
        <v>0.362347970092745</v>
      </c>
      <c r="AS15" s="46">
        <v>0</v>
      </c>
      <c r="AT15" s="8"/>
      <c r="AU15" s="45" t="s">
        <v>180</v>
      </c>
      <c r="AV15" s="46">
        <v>3.2086171243230267E-3</v>
      </c>
      <c r="AW15" s="46">
        <v>5.8437278169573741E-3</v>
      </c>
      <c r="AX15" s="46">
        <v>8.5326893308700167E-3</v>
      </c>
      <c r="AY15" s="46">
        <v>2.0430952713542849E-2</v>
      </c>
      <c r="AZ15" s="46">
        <v>4.4138172035112347E-2</v>
      </c>
      <c r="BA15" s="46">
        <v>8.6253363635820451E-2</v>
      </c>
      <c r="BB15" s="46">
        <v>0.15295879709707286</v>
      </c>
      <c r="BC15" s="46">
        <v>0</v>
      </c>
    </row>
    <row r="16" spans="1:55" x14ac:dyDescent="0.25">
      <c r="C16" s="8"/>
      <c r="D16" s="11"/>
      <c r="O16" s="8"/>
      <c r="P16" s="8"/>
      <c r="Q16" s="8"/>
      <c r="R16" s="8"/>
      <c r="S16" s="8"/>
    </row>
    <row r="17" spans="3:19" x14ac:dyDescent="0.25">
      <c r="C17" s="8"/>
      <c r="D17" s="11"/>
      <c r="J17" s="8" t="str">
        <f>IF(RIGHT(D15,1)&lt;&gt;" ","~UC_T","")</f>
        <v>~UC_T</v>
      </c>
      <c r="O17" s="8"/>
      <c r="P17" s="8"/>
      <c r="Q17" s="8"/>
      <c r="R17" s="8"/>
      <c r="S17" s="8"/>
    </row>
    <row r="18" spans="3:19" x14ac:dyDescent="0.25">
      <c r="C18" s="12" t="s">
        <v>61</v>
      </c>
      <c r="D18" s="34" t="s">
        <v>98</v>
      </c>
      <c r="E18" s="34" t="s">
        <v>77</v>
      </c>
      <c r="F18" s="34" t="s">
        <v>99</v>
      </c>
      <c r="G18" s="34" t="s">
        <v>100</v>
      </c>
      <c r="H18" s="13" t="s">
        <v>62</v>
      </c>
      <c r="I18" s="13" t="s">
        <v>69</v>
      </c>
      <c r="J18" s="13" t="s">
        <v>0</v>
      </c>
      <c r="K18" s="13" t="s">
        <v>101</v>
      </c>
      <c r="L18" s="13" t="s">
        <v>102</v>
      </c>
      <c r="M18" s="12" t="s">
        <v>63</v>
      </c>
      <c r="O18" s="8"/>
      <c r="P18" s="8"/>
      <c r="Q18" s="8"/>
      <c r="R18" s="8"/>
      <c r="S18" s="8"/>
    </row>
    <row r="19" spans="3:19" x14ac:dyDescent="0.25">
      <c r="C19" s="10" t="s">
        <v>157</v>
      </c>
      <c r="D19" s="8"/>
      <c r="E19" s="8" t="s">
        <v>103</v>
      </c>
      <c r="F19" s="8"/>
      <c r="G19" s="8"/>
      <c r="H19" s="8"/>
      <c r="I19" s="8">
        <v>2019</v>
      </c>
      <c r="J19" s="8" t="s">
        <v>67</v>
      </c>
      <c r="K19" s="8">
        <v>-1</v>
      </c>
      <c r="L19" s="8">
        <v>0</v>
      </c>
      <c r="M19" s="8" t="s">
        <v>160</v>
      </c>
      <c r="O19" s="8"/>
      <c r="P19" s="8"/>
      <c r="Q19" s="8"/>
      <c r="R19" s="8"/>
      <c r="S19" s="8"/>
    </row>
    <row r="20" spans="3:19" x14ac:dyDescent="0.25">
      <c r="C20" s="8"/>
      <c r="D20" s="8"/>
      <c r="E20" s="8" t="s">
        <v>104</v>
      </c>
      <c r="F20" s="8"/>
      <c r="G20" s="8"/>
      <c r="H20" s="8"/>
      <c r="I20" s="8">
        <v>2019</v>
      </c>
      <c r="J20" s="8"/>
      <c r="K20" s="35">
        <f>-O20</f>
        <v>-1</v>
      </c>
      <c r="L20" s="8"/>
      <c r="M20" s="8"/>
      <c r="O20" s="47">
        <f>INDEX($C$6:$T$12, MATCH(CaseDesc!$B$3, $B$6:$B$12, 0), MATCH(E20, $C$5:$T$5, 0))</f>
        <v>1</v>
      </c>
      <c r="P20" s="8"/>
      <c r="Q20" s="8"/>
      <c r="R20" s="8"/>
      <c r="S20" s="8"/>
    </row>
    <row r="21" spans="3:19" x14ac:dyDescent="0.25">
      <c r="C21" s="8"/>
      <c r="D21" s="8"/>
      <c r="E21" s="8" t="s">
        <v>105</v>
      </c>
      <c r="F21" s="8"/>
      <c r="G21" s="8"/>
      <c r="H21" s="8"/>
      <c r="I21" s="8">
        <v>2019</v>
      </c>
      <c r="J21" s="8"/>
      <c r="K21" s="35">
        <f t="shared" ref="K21:K25" si="21">-O21</f>
        <v>-0.99998547336263233</v>
      </c>
      <c r="L21" s="8"/>
      <c r="M21" s="8"/>
      <c r="O21" s="47">
        <f>INDEX($C$6:$T$12, MATCH(CaseDesc!$B$3, $B$6:$B$12, 0), MATCH(E21, $C$5:$T$5, 0))</f>
        <v>0.99998547336263233</v>
      </c>
      <c r="P21" s="8"/>
      <c r="Q21" s="8"/>
      <c r="R21" s="8"/>
      <c r="S21" s="8"/>
    </row>
    <row r="22" spans="3:19" x14ac:dyDescent="0.25">
      <c r="C22" s="8"/>
      <c r="D22" s="8"/>
      <c r="E22" s="8" t="s">
        <v>106</v>
      </c>
      <c r="F22" s="8"/>
      <c r="G22" s="8"/>
      <c r="H22" s="8"/>
      <c r="I22" s="8">
        <v>2019</v>
      </c>
      <c r="J22" s="8"/>
      <c r="K22" s="35">
        <f t="shared" si="21"/>
        <v>-0.99579540336422534</v>
      </c>
      <c r="L22" s="8"/>
      <c r="M22" s="8"/>
      <c r="O22" s="47">
        <f>INDEX($C$6:$T$12, MATCH(CaseDesc!$B$3, $B$6:$B$12, 0), MATCH(E22, $C$5:$T$5, 0))</f>
        <v>0.99579540336422534</v>
      </c>
      <c r="P22" s="8"/>
      <c r="Q22" s="8"/>
      <c r="R22" s="8"/>
      <c r="S22" s="8"/>
    </row>
    <row r="23" spans="3:19" x14ac:dyDescent="0.25">
      <c r="C23" s="8"/>
      <c r="D23" s="8"/>
      <c r="E23" s="8" t="s">
        <v>107</v>
      </c>
      <c r="F23" s="8"/>
      <c r="G23" s="8"/>
      <c r="H23" s="8"/>
      <c r="I23" s="8">
        <v>2019</v>
      </c>
      <c r="J23" s="8"/>
      <c r="K23" s="35">
        <f t="shared" si="21"/>
        <v>-0.99428730510778573</v>
      </c>
      <c r="L23" s="8"/>
      <c r="M23" s="8"/>
      <c r="O23" s="47">
        <f>INDEX($C$6:$T$12, MATCH(CaseDesc!$B$3, $B$6:$B$12, 0), MATCH(E23, $C$5:$T$5, 0))</f>
        <v>0.99428730510778573</v>
      </c>
      <c r="P23" s="8"/>
      <c r="Q23" s="8"/>
      <c r="R23" s="8"/>
      <c r="S23" s="8"/>
    </row>
    <row r="24" spans="3:19" x14ac:dyDescent="0.25">
      <c r="C24" s="8"/>
      <c r="D24" s="8"/>
      <c r="E24" s="8" t="s">
        <v>108</v>
      </c>
      <c r="F24" s="8"/>
      <c r="G24" s="8"/>
      <c r="H24" s="8"/>
      <c r="I24" s="8">
        <v>2019</v>
      </c>
      <c r="J24" s="8"/>
      <c r="K24" s="35">
        <f t="shared" si="21"/>
        <v>-0.89160576223881305</v>
      </c>
      <c r="L24" s="8"/>
      <c r="M24" s="8"/>
      <c r="O24" s="47">
        <f>INDEX($C$6:$T$12, MATCH(CaseDesc!$B$3, $B$6:$B$12, 0), MATCH(E24, $C$5:$T$5, 0))</f>
        <v>0.89160576223881305</v>
      </c>
      <c r="P24" s="8"/>
      <c r="Q24" s="8"/>
      <c r="R24" s="8"/>
      <c r="S24" s="8"/>
    </row>
    <row r="25" spans="3:19" x14ac:dyDescent="0.25">
      <c r="C25" s="8"/>
      <c r="D25" s="8"/>
      <c r="E25" s="8" t="s">
        <v>109</v>
      </c>
      <c r="F25" s="8"/>
      <c r="G25" s="8"/>
      <c r="H25" s="8"/>
      <c r="I25" s="8">
        <v>2019</v>
      </c>
      <c r="J25" s="8"/>
      <c r="K25" s="35">
        <f t="shared" si="21"/>
        <v>-0.42660254978994411</v>
      </c>
      <c r="L25" s="8"/>
      <c r="M25" s="8"/>
      <c r="O25" s="47">
        <f>INDEX($C$6:$T$12, MATCH(CaseDesc!$B$3, $B$6:$B$12, 0), MATCH(E25, $C$5:$T$5, 0))</f>
        <v>0.42660254978994411</v>
      </c>
      <c r="P25" s="8"/>
      <c r="Q25" s="8"/>
      <c r="R25" s="8"/>
      <c r="S25" s="8"/>
    </row>
    <row r="26" spans="3:19" x14ac:dyDescent="0.25">
      <c r="C26" s="8"/>
      <c r="D26" s="8"/>
      <c r="E26" s="8" t="s">
        <v>110</v>
      </c>
      <c r="F26" s="8"/>
      <c r="G26" s="8" t="s">
        <v>111</v>
      </c>
      <c r="H26" s="8"/>
      <c r="I26" s="8">
        <v>2019</v>
      </c>
      <c r="J26" s="8"/>
      <c r="K26" s="8">
        <v>1</v>
      </c>
      <c r="L26" s="8"/>
      <c r="M26" s="8"/>
      <c r="O26" s="8"/>
      <c r="P26" s="8"/>
      <c r="Q26" s="8"/>
      <c r="R26" s="8"/>
      <c r="S26" s="8"/>
    </row>
    <row r="27" spans="3:19" x14ac:dyDescent="0.25">
      <c r="C27" s="8"/>
      <c r="D27" s="8"/>
      <c r="E27" s="9"/>
      <c r="F27" s="9"/>
      <c r="G27" s="9"/>
      <c r="H27" s="9"/>
      <c r="I27" s="9">
        <v>0</v>
      </c>
      <c r="J27" s="9" t="s">
        <v>67</v>
      </c>
      <c r="K27" s="9"/>
      <c r="L27" s="9">
        <v>5</v>
      </c>
      <c r="M27" s="9"/>
      <c r="O27" s="8"/>
      <c r="P27" s="8"/>
      <c r="Q27" s="8"/>
      <c r="R27" s="8"/>
      <c r="S27" s="8"/>
    </row>
    <row r="28" spans="3:19" x14ac:dyDescent="0.25">
      <c r="C28" s="10"/>
      <c r="D28" s="8"/>
      <c r="E28" s="8" t="s">
        <v>112</v>
      </c>
      <c r="F28" s="36"/>
      <c r="G28" s="36"/>
      <c r="H28" s="36"/>
      <c r="I28" s="8">
        <v>2019</v>
      </c>
      <c r="J28" s="36" t="s">
        <v>67</v>
      </c>
      <c r="K28" s="36">
        <v>-1</v>
      </c>
      <c r="L28" s="36">
        <v>0</v>
      </c>
      <c r="M28" s="36"/>
      <c r="O28" s="8"/>
      <c r="P28" s="8"/>
      <c r="Q28" s="8"/>
      <c r="R28" s="8"/>
      <c r="S28" s="8"/>
    </row>
    <row r="29" spans="3:19" x14ac:dyDescent="0.25">
      <c r="C29" s="8"/>
      <c r="D29" s="8"/>
      <c r="E29" s="8" t="s">
        <v>113</v>
      </c>
      <c r="F29" s="8"/>
      <c r="G29" s="8"/>
      <c r="H29" s="8"/>
      <c r="I29" s="8">
        <v>2019</v>
      </c>
      <c r="J29" s="8"/>
      <c r="K29" s="35">
        <f>-O29</f>
        <v>-0.99999999680227936</v>
      </c>
      <c r="L29" s="8"/>
      <c r="M29" s="8"/>
      <c r="O29" s="47">
        <f>INDEX($C$6:$T$12, MATCH(CaseDesc!$B$3, $B$6:$B$12, 0), MATCH(E29, $C$5:$T$5, 0))</f>
        <v>0.99999999680227936</v>
      </c>
      <c r="P29" s="8"/>
      <c r="Q29" s="8"/>
      <c r="R29" s="8"/>
      <c r="S29" s="8"/>
    </row>
    <row r="30" spans="3:19" x14ac:dyDescent="0.25">
      <c r="C30" s="8"/>
      <c r="D30" s="8"/>
      <c r="E30" s="8" t="s">
        <v>114</v>
      </c>
      <c r="F30" s="8"/>
      <c r="G30" s="8"/>
      <c r="H30" s="8"/>
      <c r="I30" s="8">
        <v>2019</v>
      </c>
      <c r="J30" s="8"/>
      <c r="K30" s="35">
        <f t="shared" ref="K30:K34" si="22">-O30</f>
        <v>-0.9999957044409139</v>
      </c>
      <c r="L30" s="8"/>
      <c r="M30" s="8"/>
      <c r="O30" s="47">
        <f>INDEX($C$6:$T$12, MATCH(CaseDesc!$B$3, $B$6:$B$12, 0), MATCH(E30, $C$5:$T$5, 0))</f>
        <v>0.9999957044409139</v>
      </c>
      <c r="P30" s="8"/>
      <c r="Q30" s="8"/>
      <c r="R30" s="8"/>
      <c r="S30" s="8"/>
    </row>
    <row r="31" spans="3:19" x14ac:dyDescent="0.25">
      <c r="C31" s="8"/>
      <c r="D31" s="8"/>
      <c r="E31" s="8" t="s">
        <v>115</v>
      </c>
      <c r="F31" s="8"/>
      <c r="G31" s="8"/>
      <c r="H31" s="8"/>
      <c r="I31" s="8">
        <v>2019</v>
      </c>
      <c r="J31" s="8"/>
      <c r="K31" s="35">
        <f t="shared" si="22"/>
        <v>-0.99535165071760523</v>
      </c>
      <c r="L31" s="8"/>
      <c r="M31" s="8"/>
      <c r="O31" s="47">
        <f>INDEX($C$6:$T$12, MATCH(CaseDesc!$B$3, $B$6:$B$12, 0), MATCH(E31, $C$5:$T$5, 0))</f>
        <v>0.99535165071760523</v>
      </c>
      <c r="P31" s="8"/>
      <c r="Q31" s="8"/>
      <c r="R31" s="8"/>
      <c r="S31" s="8"/>
    </row>
    <row r="32" spans="3:19" x14ac:dyDescent="0.25">
      <c r="C32" s="8"/>
      <c r="D32" s="8"/>
      <c r="E32" s="8" t="s">
        <v>116</v>
      </c>
      <c r="F32" s="8"/>
      <c r="G32" s="8"/>
      <c r="H32" s="8"/>
      <c r="I32" s="8">
        <v>2019</v>
      </c>
      <c r="J32" s="8"/>
      <c r="K32" s="35">
        <f t="shared" si="22"/>
        <v>-0.85804642932382791</v>
      </c>
      <c r="L32" s="8"/>
      <c r="M32" s="8"/>
      <c r="O32" s="47">
        <f>INDEX($C$6:$T$12, MATCH(CaseDesc!$B$3, $B$6:$B$12, 0), MATCH(E32, $C$5:$T$5, 0))</f>
        <v>0.85804642932382791</v>
      </c>
      <c r="P32" s="8"/>
      <c r="Q32" s="8"/>
      <c r="R32" s="8"/>
      <c r="S32" s="8"/>
    </row>
    <row r="33" spans="3:19" x14ac:dyDescent="0.25">
      <c r="C33" s="8"/>
      <c r="D33" s="8"/>
      <c r="E33" s="8" t="s">
        <v>117</v>
      </c>
      <c r="F33" s="8"/>
      <c r="G33" s="8"/>
      <c r="H33" s="8"/>
      <c r="I33" s="8">
        <v>2019</v>
      </c>
      <c r="J33" s="8"/>
      <c r="K33" s="35">
        <f t="shared" si="22"/>
        <v>-0.63375133998904754</v>
      </c>
      <c r="L33" s="8"/>
      <c r="M33" s="8"/>
      <c r="O33" s="47">
        <f>INDEX($C$6:$T$12, MATCH(CaseDesc!$B$3, $B$6:$B$12, 0), MATCH(E33, $C$5:$T$5, 0))</f>
        <v>0.63375133998904754</v>
      </c>
      <c r="P33" s="8"/>
      <c r="Q33" s="8"/>
      <c r="R33" s="8"/>
      <c r="S33" s="8"/>
    </row>
    <row r="34" spans="3:19" x14ac:dyDescent="0.25">
      <c r="C34" s="8"/>
      <c r="D34" s="8"/>
      <c r="E34" s="8" t="s">
        <v>118</v>
      </c>
      <c r="F34" s="8"/>
      <c r="G34" s="8"/>
      <c r="H34" s="8"/>
      <c r="I34" s="8">
        <v>2019</v>
      </c>
      <c r="J34" s="8"/>
      <c r="K34" s="35">
        <f t="shared" si="22"/>
        <v>-0.362347970092745</v>
      </c>
      <c r="L34" s="8"/>
      <c r="M34" s="8"/>
      <c r="O34" s="47">
        <f>INDEX($C$6:$T$12, MATCH(CaseDesc!$B$3, $B$6:$B$12, 0), MATCH(E34, $C$5:$T$5, 0))</f>
        <v>0.362347970092745</v>
      </c>
      <c r="P34" s="8"/>
      <c r="Q34" s="8"/>
      <c r="R34" s="8"/>
      <c r="S34" s="8"/>
    </row>
    <row r="35" spans="3:19" x14ac:dyDescent="0.25">
      <c r="C35" s="8"/>
      <c r="D35" s="8"/>
      <c r="E35" s="10" t="s">
        <v>110</v>
      </c>
      <c r="F35" s="8"/>
      <c r="G35" s="8" t="s">
        <v>119</v>
      </c>
      <c r="H35" s="8"/>
      <c r="I35" s="8">
        <v>2019</v>
      </c>
      <c r="J35" s="8"/>
      <c r="K35" s="8">
        <v>1</v>
      </c>
      <c r="L35" s="8"/>
      <c r="M35" s="8"/>
      <c r="O35" s="8"/>
      <c r="P35" s="8"/>
      <c r="Q35" s="8"/>
      <c r="R35" s="8"/>
      <c r="S35" s="8"/>
    </row>
    <row r="36" spans="3:19" x14ac:dyDescent="0.25">
      <c r="C36" s="8"/>
      <c r="D36" s="8"/>
      <c r="E36" s="9"/>
      <c r="F36" s="9"/>
      <c r="G36" s="9"/>
      <c r="H36" s="9"/>
      <c r="I36" s="9">
        <v>0</v>
      </c>
      <c r="J36" s="9"/>
      <c r="K36" s="9"/>
      <c r="L36" s="9">
        <v>5</v>
      </c>
      <c r="M36" s="9"/>
      <c r="O36" s="8"/>
      <c r="P36" s="8"/>
      <c r="Q36" s="8"/>
      <c r="R36" s="8"/>
      <c r="S36" s="8"/>
    </row>
    <row r="37" spans="3:19" x14ac:dyDescent="0.25">
      <c r="C37" s="10"/>
      <c r="D37" s="8"/>
      <c r="E37" s="8" t="s">
        <v>120</v>
      </c>
      <c r="F37" s="36"/>
      <c r="G37" s="36"/>
      <c r="H37" s="36"/>
      <c r="I37" s="8">
        <v>2019</v>
      </c>
      <c r="J37" s="36" t="s">
        <v>67</v>
      </c>
      <c r="K37" s="36">
        <v>-1</v>
      </c>
      <c r="L37" s="36">
        <v>0</v>
      </c>
      <c r="M37" s="36"/>
      <c r="O37" s="8"/>
      <c r="P37" s="8"/>
      <c r="Q37" s="8"/>
      <c r="R37" s="8"/>
      <c r="S37" s="8"/>
    </row>
    <row r="38" spans="3:19" x14ac:dyDescent="0.25">
      <c r="C38" s="8"/>
      <c r="D38" s="8"/>
      <c r="E38" s="8" t="s">
        <v>121</v>
      </c>
      <c r="F38" s="8"/>
      <c r="G38" s="8"/>
      <c r="H38" s="8"/>
      <c r="I38" s="8">
        <v>2019</v>
      </c>
      <c r="J38" s="8"/>
      <c r="K38" s="35">
        <f>-O38</f>
        <v>-0.99999999999993627</v>
      </c>
      <c r="L38" s="8"/>
      <c r="M38" s="8"/>
      <c r="O38" s="47">
        <f>INDEX($C$6:$T$12, MATCH(CaseDesc!$B$3, $B$6:$B$12, 0), MATCH(E38, $C$5:$T$5, 0))</f>
        <v>0.99999999999993627</v>
      </c>
      <c r="P38" s="8"/>
      <c r="Q38" s="8"/>
      <c r="R38" s="8"/>
      <c r="S38" s="8"/>
    </row>
    <row r="39" spans="3:19" x14ac:dyDescent="0.25">
      <c r="C39" s="8"/>
      <c r="D39" s="8"/>
      <c r="E39" s="8" t="s">
        <v>122</v>
      </c>
      <c r="F39" s="8"/>
      <c r="G39" s="8"/>
      <c r="H39" s="8"/>
      <c r="I39" s="8">
        <v>2019</v>
      </c>
      <c r="J39" s="8"/>
      <c r="K39" s="35">
        <f t="shared" ref="K39:K43" si="23">-O39</f>
        <v>-0.99999846937326342</v>
      </c>
      <c r="L39" s="8"/>
      <c r="M39" s="8"/>
      <c r="O39" s="47">
        <f>INDEX($C$6:$T$12, MATCH(CaseDesc!$B$3, $B$6:$B$12, 0), MATCH(E39, $C$5:$T$5, 0))</f>
        <v>0.99999846937326342</v>
      </c>
      <c r="P39" s="8"/>
      <c r="Q39" s="8"/>
      <c r="R39" s="8"/>
      <c r="S39" s="8"/>
    </row>
    <row r="40" spans="3:19" x14ac:dyDescent="0.25">
      <c r="C40" s="8"/>
      <c r="D40" s="8"/>
      <c r="E40" s="8" t="s">
        <v>123</v>
      </c>
      <c r="F40" s="8"/>
      <c r="G40" s="8"/>
      <c r="H40" s="8"/>
      <c r="I40" s="8">
        <v>2019</v>
      </c>
      <c r="J40" s="8"/>
      <c r="K40" s="35">
        <f t="shared" si="23"/>
        <v>-0.98146734609448394</v>
      </c>
      <c r="L40" s="8"/>
      <c r="M40" s="8"/>
      <c r="O40" s="47">
        <f>INDEX($C$6:$T$12, MATCH(CaseDesc!$B$3, $B$6:$B$12, 0), MATCH(E40, $C$5:$T$5, 0))</f>
        <v>0.98146734609448394</v>
      </c>
      <c r="P40" s="8"/>
      <c r="Q40" s="8"/>
      <c r="R40" s="8"/>
      <c r="S40" s="8"/>
    </row>
    <row r="41" spans="3:19" x14ac:dyDescent="0.25">
      <c r="C41" s="8"/>
      <c r="D41" s="8"/>
      <c r="E41" s="8" t="s">
        <v>124</v>
      </c>
      <c r="F41" s="8"/>
      <c r="G41" s="8"/>
      <c r="H41" s="8"/>
      <c r="I41" s="8">
        <v>2019</v>
      </c>
      <c r="J41" s="8"/>
      <c r="K41" s="35">
        <f t="shared" si="23"/>
        <v>-0.77688109740361544</v>
      </c>
      <c r="L41" s="8"/>
      <c r="M41" s="8"/>
      <c r="O41" s="47">
        <f>INDEX($C$6:$T$12, MATCH(CaseDesc!$B$3, $B$6:$B$12, 0), MATCH(E41, $C$5:$T$5, 0))</f>
        <v>0.77688109740361544</v>
      </c>
      <c r="P41" s="8"/>
      <c r="Q41" s="8"/>
      <c r="R41" s="8"/>
      <c r="S41" s="8"/>
    </row>
    <row r="42" spans="3:19" x14ac:dyDescent="0.25">
      <c r="C42" s="8"/>
      <c r="D42" s="8"/>
      <c r="E42" s="8" t="s">
        <v>125</v>
      </c>
      <c r="F42" s="8"/>
      <c r="G42" s="8"/>
      <c r="H42" s="8"/>
      <c r="I42" s="8">
        <v>2019</v>
      </c>
      <c r="J42" s="8"/>
      <c r="K42" s="35">
        <f t="shared" si="23"/>
        <v>-0.49844467341211474</v>
      </c>
      <c r="L42" s="8"/>
      <c r="M42" s="8"/>
      <c r="O42" s="47">
        <f>INDEX($C$6:$T$12, MATCH(CaseDesc!$B$3, $B$6:$B$12, 0), MATCH(E42, $C$5:$T$5, 0))</f>
        <v>0.49844467341211474</v>
      </c>
      <c r="P42" s="8"/>
      <c r="Q42" s="8"/>
      <c r="R42" s="8"/>
      <c r="S42" s="8"/>
    </row>
    <row r="43" spans="3:19" x14ac:dyDescent="0.25">
      <c r="C43" s="8"/>
      <c r="D43" s="8"/>
      <c r="E43" s="8" t="s">
        <v>126</v>
      </c>
      <c r="F43" s="8"/>
      <c r="G43" s="8"/>
      <c r="H43" s="8"/>
      <c r="I43" s="8">
        <v>2019</v>
      </c>
      <c r="J43" s="8"/>
      <c r="K43" s="35">
        <f t="shared" si="23"/>
        <v>-0.15295879709707286</v>
      </c>
      <c r="L43" s="8"/>
      <c r="M43" s="8"/>
      <c r="O43" s="47">
        <f>INDEX($C$6:$T$12, MATCH(CaseDesc!$B$3, $B$6:$B$12, 0), MATCH(E43, $C$5:$T$5, 0))</f>
        <v>0.15295879709707286</v>
      </c>
    </row>
    <row r="44" spans="3:19" x14ac:dyDescent="0.25">
      <c r="C44" s="8"/>
      <c r="D44" s="8"/>
      <c r="E44" s="8" t="s">
        <v>110</v>
      </c>
      <c r="F44" s="8"/>
      <c r="G44" s="8" t="s">
        <v>127</v>
      </c>
      <c r="H44" s="8"/>
      <c r="I44" s="8">
        <v>2019</v>
      </c>
      <c r="J44" s="8"/>
      <c r="K44" s="8">
        <v>1</v>
      </c>
      <c r="L44" s="8"/>
      <c r="M44" s="8"/>
    </row>
  </sheetData>
  <mergeCells count="3">
    <mergeCell ref="AB5:AI5"/>
    <mergeCell ref="AK5:AS5"/>
    <mergeCell ref="AU5:BC5"/>
  </mergeCells>
  <conditionalFormatting sqref="AB7:AI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7:AS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BC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CaseDesc</vt:lpstr>
      <vt:lpstr>Scenarios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2023-07-21T14:38:05Z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397960841655731</vt:r8>
  </property>
</Properties>
</file>