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312E64F-9153-4479-9DB4-94AD2D0E6A66}" xr6:coauthVersionLast="45" xr6:coauthVersionMax="47" xr10:uidLastSave="{00000000-0000-0000-0000-000000000000}"/>
  <bookViews>
    <workbookView xWindow="-60" yWindow="-16320" windowWidth="29040" windowHeight="15840" firstSheet="5" activeTab="7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5" i="23" l="1"/>
  <c r="I44" i="23"/>
  <c r="I43" i="23"/>
  <c r="I42" i="23"/>
  <c r="C42" i="23"/>
  <c r="B42" i="23" s="1"/>
  <c r="I46" i="23"/>
  <c r="I40" i="23"/>
  <c r="I39" i="23"/>
  <c r="I38" i="23"/>
  <c r="I37" i="23"/>
  <c r="C37" i="23"/>
  <c r="B37" i="23" s="1"/>
  <c r="I41" i="23"/>
  <c r="C32" i="23"/>
  <c r="B32" i="23" s="1"/>
  <c r="I36" i="23"/>
  <c r="C27" i="23"/>
  <c r="B27" i="23" s="1"/>
  <c r="I31" i="23"/>
  <c r="C22" i="23"/>
  <c r="B22" i="23" s="1"/>
  <c r="I26" i="23"/>
  <c r="C17" i="23"/>
  <c r="B17" i="23" s="1"/>
  <c r="I21" i="23"/>
  <c r="C12" i="23"/>
  <c r="B12" i="23" s="1"/>
  <c r="I16" i="23"/>
  <c r="C7" i="23"/>
  <c r="B7" i="23" s="1"/>
  <c r="I11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9" i="23"/>
  <c r="I23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64" i="23"/>
  <c r="H64" i="23"/>
  <c r="G64" i="23"/>
  <c r="F64" i="23"/>
  <c r="I55" i="23"/>
  <c r="H55" i="23"/>
  <c r="G55" i="23"/>
  <c r="F55" i="23"/>
  <c r="I56" i="23"/>
  <c r="I10" i="23" s="1"/>
  <c r="H56" i="23"/>
  <c r="I9" i="23" s="1"/>
  <c r="G56" i="23"/>
  <c r="I8" i="23" s="1"/>
  <c r="F56" i="23"/>
  <c r="I7" i="23" s="1"/>
  <c r="I60" i="23"/>
  <c r="H60" i="23"/>
  <c r="G60" i="23"/>
  <c r="F60" i="23"/>
  <c r="I65" i="23"/>
  <c r="H65" i="23"/>
  <c r="G65" i="23"/>
  <c r="F65" i="23"/>
  <c r="I62" i="23"/>
  <c r="H62" i="23"/>
  <c r="G62" i="23"/>
  <c r="F62" i="23"/>
  <c r="I59" i="23"/>
  <c r="I25" i="23" s="1"/>
  <c r="H59" i="23"/>
  <c r="I24" i="23" s="1"/>
  <c r="F59" i="23"/>
  <c r="I22" i="23" s="1"/>
  <c r="I61" i="23"/>
  <c r="I30" i="23" s="1"/>
  <c r="H61" i="23"/>
  <c r="I29" i="23" s="1"/>
  <c r="G61" i="23"/>
  <c r="I28" i="23" s="1"/>
  <c r="F61" i="23"/>
  <c r="I27" i="23" s="1"/>
  <c r="I63" i="23"/>
  <c r="I35" i="23" s="1"/>
  <c r="H63" i="23"/>
  <c r="I34" i="23" s="1"/>
  <c r="G63" i="23"/>
  <c r="I33" i="23" s="1"/>
  <c r="F63" i="23"/>
  <c r="I32" i="23" s="1"/>
  <c r="I58" i="23"/>
  <c r="I20" i="23" s="1"/>
  <c r="H58" i="23"/>
  <c r="I19" i="23" s="1"/>
  <c r="G58" i="23"/>
  <c r="I18" i="23" s="1"/>
  <c r="F58" i="23"/>
  <c r="I17" i="23" s="1"/>
  <c r="E58" i="23"/>
  <c r="I57" i="23" l="1"/>
  <c r="I15" i="23" s="1"/>
  <c r="H57" i="23"/>
  <c r="I14" i="23" s="1"/>
  <c r="G57" i="23"/>
  <c r="I13" i="23" s="1"/>
  <c r="F57" i="23"/>
  <c r="I12" i="23" s="1"/>
  <c r="E65" i="23"/>
  <c r="E64" i="23"/>
  <c r="E63" i="23"/>
  <c r="E62" i="23"/>
  <c r="E61" i="23"/>
  <c r="E60" i="23"/>
  <c r="E59" i="23"/>
  <c r="E57" i="23"/>
  <c r="E56" i="23"/>
  <c r="E55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<sst xmlns="http://schemas.openxmlformats.org/spreadsheetml/2006/main" count="1241" uniqueCount="534">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</sst>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65"/>
  <sheetViews>
    <sheetView tabSelected="1" topLeftCell="A30" workbookViewId="0">
      <selection activeCell="R51" sqref="R51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RIGHT(C55, LEN(C55) - 3)</f>
        <v>RSDBDL</v>
      </c>
      <c r="F7">
        <v>2018</v>
      </c>
      <c r="G7" t="s">
        <v>501</v>
      </c>
      <c r="H7">
        <v>1</v>
      </c>
      <c r="I7" s="19">
        <f>F56</f>
        <v>1.3</v>
      </c>
      <c r="J7" t="s">
        <v>527</v>
      </c>
    </row>
    <row r="8" spans="2:10">
      <c r="F8">
        <v>2019</v>
      </c>
      <c r="G8" t="s">
        <v>501</v>
      </c>
      <c r="I8" s="19">
        <f>G56</f>
        <v>1.1000000000000001</v>
      </c>
    </row>
    <row r="9" spans="2:10">
      <c r="F9">
        <v>2020</v>
      </c>
      <c r="G9" t="s">
        <v>501</v>
      </c>
      <c r="I9" s="19">
        <f>H56</f>
        <v>1.1000000000000001</v>
      </c>
    </row>
    <row r="10" spans="2:10">
      <c r="F10">
        <v>2021</v>
      </c>
      <c r="G10" t="s">
        <v>501</v>
      </c>
      <c r="I10" s="19">
        <f>I56</f>
        <v>1.2000000000000002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UC_Historic_RSDCOA-cons_Multi</v>
      </c>
      <c r="C12" t="str">
        <f>RIGHT(C57, LEN(C57) - 3)</f>
        <v>RSDCOA</v>
      </c>
      <c r="F12">
        <v>2018</v>
      </c>
      <c r="G12" t="s">
        <v>501</v>
      </c>
      <c r="H12">
        <v>1</v>
      </c>
      <c r="I12" s="19">
        <f>F57</f>
        <v>9.1</v>
      </c>
      <c r="J12" t="s">
        <v>528</v>
      </c>
    </row>
    <row r="13" spans="2:10">
      <c r="F13">
        <v>2019</v>
      </c>
      <c r="G13" t="s">
        <v>501</v>
      </c>
      <c r="I13" s="19">
        <f>G57</f>
        <v>7.8</v>
      </c>
    </row>
    <row r="14" spans="2:10">
      <c r="F14">
        <v>2020</v>
      </c>
      <c r="G14" t="s">
        <v>501</v>
      </c>
      <c r="I14" s="19">
        <f>H57</f>
        <v>8.1999999999999993</v>
      </c>
    </row>
    <row r="15" spans="2:10">
      <c r="F15">
        <v>2021</v>
      </c>
      <c r="G15" t="s">
        <v>501</v>
      </c>
      <c r="I15" s="19">
        <f>I57</f>
        <v>7.8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UC_Historic_RSDPEA-cons_Multi</v>
      </c>
      <c r="C17" t="str">
        <f>RIGHT(C58, LEN(C58) - 3)</f>
        <v>RSDPEA</v>
      </c>
      <c r="F17">
        <v>2018</v>
      </c>
      <c r="G17" t="s">
        <v>501</v>
      </c>
      <c r="H17">
        <v>1</v>
      </c>
      <c r="I17" s="19">
        <f>F58</f>
        <v>8.2999999999999989</v>
      </c>
      <c r="J17" t="s">
        <v>529</v>
      </c>
    </row>
    <row r="18" spans="2:10">
      <c r="F18">
        <v>2019</v>
      </c>
      <c r="G18" t="s">
        <v>501</v>
      </c>
      <c r="I18" s="19">
        <f>G58</f>
        <v>7.6999999999999993</v>
      </c>
    </row>
    <row r="19" spans="2:10">
      <c r="F19">
        <v>2020</v>
      </c>
      <c r="G19" t="s">
        <v>501</v>
      </c>
      <c r="I19" s="19">
        <f>H58</f>
        <v>8</v>
      </c>
    </row>
    <row r="20" spans="2:10">
      <c r="F20">
        <v>2021</v>
      </c>
      <c r="G20" t="s">
        <v>501</v>
      </c>
      <c r="I20" s="19">
        <f>I58</f>
        <v>7.6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UC_Historic_RSDELC-cons_Multi</v>
      </c>
      <c r="C22" t="str">
        <f>RIGHT(C59, LEN(C59) - 3)</f>
        <v>RSDELC</v>
      </c>
      <c r="F22">
        <v>2018</v>
      </c>
      <c r="G22" t="s">
        <v>501</v>
      </c>
      <c r="H22">
        <v>1</v>
      </c>
      <c r="I22" s="19">
        <f>F59</f>
        <v>29.5</v>
      </c>
      <c r="J22" t="s">
        <v>530</v>
      </c>
    </row>
    <row r="23" spans="2:10">
      <c r="F23">
        <v>2019</v>
      </c>
      <c r="G23" t="s">
        <v>501</v>
      </c>
      <c r="I23" s="19">
        <f>G59</f>
        <v>30.8</v>
      </c>
    </row>
    <row r="24" spans="2:10">
      <c r="F24">
        <v>2020</v>
      </c>
      <c r="G24" t="s">
        <v>501</v>
      </c>
      <c r="I24" s="19">
        <f>H59</f>
        <v>31.5</v>
      </c>
    </row>
    <row r="25" spans="2:10">
      <c r="F25">
        <v>2021</v>
      </c>
      <c r="G25" t="s">
        <v>501</v>
      </c>
      <c r="I25" s="19">
        <f>I59</f>
        <v>31.5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UC_Historic_RSDGAS-cons_Multi</v>
      </c>
      <c r="C27" t="str">
        <f>RIGHT(C61, LEN(C61) - 3)</f>
        <v>RSDGAS</v>
      </c>
      <c r="F27">
        <v>2018</v>
      </c>
      <c r="G27" t="s">
        <v>501</v>
      </c>
      <c r="H27">
        <v>1</v>
      </c>
      <c r="I27" s="19">
        <f>F61</f>
        <v>25.3</v>
      </c>
      <c r="J27" t="s">
        <v>531</v>
      </c>
    </row>
    <row r="28" spans="2:10">
      <c r="F28">
        <v>2019</v>
      </c>
      <c r="G28" t="s">
        <v>501</v>
      </c>
      <c r="I28" s="19">
        <f>G61</f>
        <v>24.8</v>
      </c>
    </row>
    <row r="29" spans="2:10">
      <c r="F29">
        <v>2020</v>
      </c>
      <c r="G29" t="s">
        <v>501</v>
      </c>
      <c r="I29" s="19">
        <f>H61</f>
        <v>24.700000000000003</v>
      </c>
    </row>
    <row r="30" spans="2:10">
      <c r="F30">
        <v>2021</v>
      </c>
      <c r="G30" t="s">
        <v>501</v>
      </c>
      <c r="I30" s="19">
        <f>I61</f>
        <v>25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UC_Historic_RSDLPG-cons_Multi</v>
      </c>
      <c r="C32" t="str">
        <f>RIGHT(C63, LEN(C63) - 3)</f>
        <v>RSDLPG</v>
      </c>
      <c r="F32">
        <v>2018</v>
      </c>
      <c r="G32" t="s">
        <v>501</v>
      </c>
      <c r="H32">
        <v>1</v>
      </c>
      <c r="I32" s="19">
        <f>F63</f>
        <v>2.3000000000000003</v>
      </c>
      <c r="J32" t="s">
        <v>532</v>
      </c>
    </row>
    <row r="33" spans="2:10">
      <c r="F33">
        <v>2019</v>
      </c>
      <c r="G33" t="s">
        <v>501</v>
      </c>
      <c r="I33" s="19">
        <f>G63</f>
        <v>2.1</v>
      </c>
    </row>
    <row r="34" spans="2:10">
      <c r="F34">
        <v>2020</v>
      </c>
      <c r="G34" t="s">
        <v>501</v>
      </c>
      <c r="I34" s="19">
        <f>H63</f>
        <v>2.4</v>
      </c>
    </row>
    <row r="35" spans="2:10">
      <c r="F35">
        <v>2021</v>
      </c>
      <c r="G35" t="s">
        <v>501</v>
      </c>
      <c r="I35" s="19">
        <f>I63</f>
        <v>2.1</v>
      </c>
    </row>
    <row r="36" spans="2:10">
      <c r="F36">
        <v>0</v>
      </c>
      <c r="I36">
        <f>VLOOKUP("Value", 'CO2-config'!$B$4:$D$14,MATCH($F36,'CO2-config'!$B$6:$D$6,),FALSE)</f>
        <v>1</v>
      </c>
    </row>
    <row r="37" spans="2:10">
      <c r="B37" t="str">
        <f>"UC_Historic_"&amp;C37&amp;"-cons_Multi"</f>
        <v>UC_Historic_RSDKER-cons_Multi</v>
      </c>
      <c r="C37" t="str">
        <f>RIGHT(C64, LEN(C64) - 3)</f>
        <v>RSDKER</v>
      </c>
      <c r="F37">
        <v>2018</v>
      </c>
      <c r="G37" t="s">
        <v>501</v>
      </c>
      <c r="H37">
        <v>1</v>
      </c>
      <c r="I37" s="19">
        <f>F64</f>
        <v>50.300000000000004</v>
      </c>
      <c r="J37" t="s">
        <v>533</v>
      </c>
    </row>
    <row r="38" spans="2:10">
      <c r="F38">
        <v>2019</v>
      </c>
      <c r="G38" t="s">
        <v>501</v>
      </c>
      <c r="I38" s="19">
        <f>G64</f>
        <v>49.9</v>
      </c>
    </row>
    <row r="39" spans="2:10">
      <c r="F39">
        <v>2020</v>
      </c>
      <c r="G39" t="s">
        <v>501</v>
      </c>
      <c r="I39" s="19">
        <f>H64</f>
        <v>56.2</v>
      </c>
    </row>
    <row r="40" spans="2:10">
      <c r="F40">
        <v>2021</v>
      </c>
      <c r="G40" t="s">
        <v>501</v>
      </c>
      <c r="I40" s="19">
        <f>I64</f>
        <v>51.2</v>
      </c>
    </row>
    <row r="41" spans="2:10">
      <c r="F41">
        <v>0</v>
      </c>
      <c r="I41">
        <f>VLOOKUP("Value", 'CO2-config'!$B$4:$D$14,MATCH($F41,'CO2-config'!$B$6:$D$6,),FALSE)</f>
        <v>1</v>
      </c>
    </row>
    <row r="42" spans="2:10">
      <c r="B42" t="str">
        <f>"UC_Historic_"&amp;C42&amp;"-cons_Multi"</f>
        <v>UC_Historic_RSDSOL-cons_Multi</v>
      </c>
      <c r="C42" t="str">
        <f>RIGHT(C65, LEN(C65) - 3)</f>
        <v>RSDSOL</v>
      </c>
      <c r="F42">
        <v>2018</v>
      </c>
      <c r="G42" t="s">
        <v>501</v>
      </c>
      <c r="H42">
        <v>1</v>
      </c>
      <c r="I42" s="19">
        <f>F65</f>
        <v>0.6</v>
      </c>
      <c r="J42" t="s">
        <v>532</v>
      </c>
    </row>
    <row r="43" spans="2:10">
      <c r="F43">
        <v>2019</v>
      </c>
      <c r="G43" t="s">
        <v>501</v>
      </c>
      <c r="I43" s="19">
        <f>G65</f>
        <v>0.6</v>
      </c>
    </row>
    <row r="44" spans="2:10">
      <c r="F44">
        <v>2020</v>
      </c>
      <c r="G44" t="s">
        <v>501</v>
      </c>
      <c r="I44" s="19">
        <f>H65</f>
        <v>0.6</v>
      </c>
    </row>
    <row r="45" spans="2:10">
      <c r="F45">
        <v>2021</v>
      </c>
      <c r="G45" t="s">
        <v>501</v>
      </c>
      <c r="I45" s="19">
        <f>I65</f>
        <v>0.6</v>
      </c>
    </row>
    <row r="46" spans="2:10">
      <c r="F46">
        <v>0</v>
      </c>
      <c r="I46">
        <f>VLOOKUP("Value", 'CO2-config'!$B$4:$D$14,MATCH($F46,'CO2-config'!$B$6:$D$6,),FALSE)</f>
        <v>1</v>
      </c>
    </row>
    <row r="53" spans="2:10">
      <c r="B53" s="28" t="s">
        <v>199</v>
      </c>
      <c r="D53" s="18"/>
    </row>
    <row r="54" spans="2:10" ht="15.75" thickBot="1">
      <c r="B54" s="29" t="s">
        <v>227</v>
      </c>
      <c r="C54" s="29" t="s">
        <v>197</v>
      </c>
      <c r="D54" s="29" t="s">
        <v>198</v>
      </c>
      <c r="E54" s="29" t="s">
        <v>156</v>
      </c>
      <c r="F54" s="29">
        <v>2018</v>
      </c>
      <c r="G54" s="29">
        <v>2019</v>
      </c>
      <c r="H54" s="29">
        <v>2020</v>
      </c>
      <c r="I54" s="29">
        <v>2021</v>
      </c>
      <c r="J54" s="29">
        <v>0</v>
      </c>
    </row>
    <row r="55" spans="2:10">
      <c r="B55" t="s">
        <v>456</v>
      </c>
      <c r="C55" t="s">
        <v>453</v>
      </c>
      <c r="D55" t="s">
        <v>200</v>
      </c>
      <c r="E55" s="19" t="str">
        <f>_xlfn.TEXTJOIN(",",TRUE,Regions!$C$3:$D$3)</f>
        <v>IE,National</v>
      </c>
      <c r="F55" s="19">
        <f>ROUNDUP(Conversions!$B$2*SUM('EB2018'!$AI$56),1)</f>
        <v>0</v>
      </c>
      <c r="G55" s="19">
        <f>ROUNDUP(Conversions!$B$2*SUM('EB2019'!$AI$56),1)</f>
        <v>0</v>
      </c>
      <c r="H55" s="19">
        <f>ROUNDUP(Conversions!$B$2*SUM('EB2020'!$AI$56),1)</f>
        <v>0</v>
      </c>
      <c r="I55" s="19">
        <f>ROUNDUP(Conversions!$B$2*SUM('EB2021'!$AI$56),1)</f>
        <v>0</v>
      </c>
      <c r="J55">
        <v>1</v>
      </c>
    </row>
    <row r="56" spans="2:10">
      <c r="C56" t="s">
        <v>450</v>
      </c>
      <c r="D56" t="s">
        <v>200</v>
      </c>
      <c r="E56" s="19" t="str">
        <f>_xlfn.TEXTJOIN(",",TRUE,Regions!$C$3:$D$3)</f>
        <v>IE,National</v>
      </c>
      <c r="F56" s="19">
        <f>ROUNDUP(Conversions!$B$2*SUM('EB2018'!$AE$56),1)</f>
        <v>1.3</v>
      </c>
      <c r="G56" s="19">
        <f>ROUNDUP(Conversions!$B$2*SUM('EB2019'!$AE$56),1)</f>
        <v>1.1000000000000001</v>
      </c>
      <c r="H56" s="19">
        <f>ROUNDUP(Conversions!$B$2*SUM('EB2020'!$AE$56),1)</f>
        <v>1.1000000000000001</v>
      </c>
      <c r="I56" s="19">
        <f>ROUNDUP(Conversions!$B$2*SUM('EB2021'!$AE$56),1)</f>
        <v>1.2000000000000002</v>
      </c>
      <c r="J56">
        <v>1</v>
      </c>
    </row>
    <row r="57" spans="2:10">
      <c r="C57" t="s">
        <v>445</v>
      </c>
      <c r="D57" t="s">
        <v>200</v>
      </c>
      <c r="E57" s="19" t="str">
        <f>_xlfn.TEXTJOIN(",",TRUE,Regions!$C$3:$D$3)</f>
        <v>IE,National</v>
      </c>
      <c r="F57" s="19">
        <f>ROUNDUP(Conversions!$B$2*SUM('EB2018'!$C$56),1)</f>
        <v>9.1</v>
      </c>
      <c r="G57" s="19">
        <f>ROUNDUP(Conversions!$B$2*SUM('EB2019'!$C$56),1)</f>
        <v>7.8</v>
      </c>
      <c r="H57" s="19">
        <f>ROUNDUP(Conversions!$B$2*SUM('EB2020'!$C$56),1)</f>
        <v>8.1999999999999993</v>
      </c>
      <c r="I57" s="19">
        <f>ROUNDUP(Conversions!$B$2*SUM('EB2021'!$C$56),1)</f>
        <v>7.8</v>
      </c>
      <c r="J57">
        <v>1</v>
      </c>
    </row>
    <row r="58" spans="2:10">
      <c r="C58" t="s">
        <v>452</v>
      </c>
      <c r="D58" t="s">
        <v>200</v>
      </c>
      <c r="E58" s="19" t="str">
        <f>_xlfn.TEXTJOIN(",",TRUE,Regions!$C$3:$D$3)</f>
        <v>IE,National</v>
      </c>
      <c r="F58" s="19">
        <f>ROUNDUP(Conversions!$B$2*SUM('EB2018'!$H$56),1)</f>
        <v>8.2999999999999989</v>
      </c>
      <c r="G58" s="19">
        <f>ROUNDUP(Conversions!$B$2*SUM('EB2019'!$H$56),1)</f>
        <v>7.6999999999999993</v>
      </c>
      <c r="H58" s="19">
        <f>ROUNDUP(Conversions!$B$2*SUM('EB2020'!$H$56),1)</f>
        <v>8</v>
      </c>
      <c r="I58" s="19">
        <f>ROUNDUP(Conversions!$B$2*SUM('EB2021'!$H$56),1)</f>
        <v>7.6</v>
      </c>
      <c r="J58">
        <v>1</v>
      </c>
    </row>
    <row r="59" spans="2:10">
      <c r="C59" t="s">
        <v>446</v>
      </c>
      <c r="D59" t="s">
        <v>200</v>
      </c>
      <c r="E59" s="19" t="str">
        <f>_xlfn.TEXTJOIN(",",TRUE,Regions!$C$3:$D$3)</f>
        <v>IE,National</v>
      </c>
      <c r="F59" s="19">
        <f>ROUNDUP(Conversions!$B$2*SUM('EB2018'!$AO$56),1)</f>
        <v>29.5</v>
      </c>
      <c r="G59" s="19">
        <f>ROUNDUP(Conversions!$B$2*SUM('EB2019'!$AO$56),1)+1.5</f>
        <v>30.8</v>
      </c>
      <c r="H59" s="19">
        <f>ROUNDUP(Conversions!$B$2*SUM('EB2020'!$AO$56),1)</f>
        <v>31.5</v>
      </c>
      <c r="I59" s="19">
        <f>ROUNDUP(Conversions!$B$2*SUM('EB2021'!$AO$56),1)</f>
        <v>31.5</v>
      </c>
      <c r="J59">
        <v>1</v>
      </c>
    </row>
    <row r="60" spans="2:10">
      <c r="B60" t="s">
        <v>456</v>
      </c>
      <c r="C60" t="s">
        <v>454</v>
      </c>
      <c r="D60" t="s">
        <v>200</v>
      </c>
      <c r="E60" s="19" t="str">
        <f>_xlfn.TEXTJOIN(",",TRUE,Regions!$C$3:$D$3)</f>
        <v>IE,National</v>
      </c>
      <c r="F60" s="19">
        <f>ROUNDUP(Conversions!$B$2*SUM('EB2018'!$AJ$56),1)</f>
        <v>0</v>
      </c>
      <c r="G60" s="19">
        <f>ROUNDUP(Conversions!$B$2*SUM('EB2019'!$AJ$56),1)</f>
        <v>0</v>
      </c>
      <c r="H60" s="19">
        <f>ROUNDUP(Conversions!$B$2*SUM('EB2020'!$AJ$56),1)</f>
        <v>0</v>
      </c>
      <c r="I60" s="19">
        <f>ROUNDUP(Conversions!$B$2*SUM('EB2021'!$AJ$56),1)</f>
        <v>0</v>
      </c>
      <c r="J60">
        <v>1</v>
      </c>
    </row>
    <row r="61" spans="2:10">
      <c r="C61" t="s">
        <v>447</v>
      </c>
      <c r="D61" t="s">
        <v>200</v>
      </c>
      <c r="E61" s="19" t="str">
        <f>_xlfn.TEXTJOIN(",",TRUE,Regions!$C$3:$D$3)</f>
        <v>IE,National</v>
      </c>
      <c r="F61" s="19">
        <f>ROUNDUP(Conversions!$B$2*SUM('EB2018'!$AA$56),1)</f>
        <v>25.3</v>
      </c>
      <c r="G61" s="19">
        <f>ROUNDUP(Conversions!$B$2*SUM('EB2019'!$AA$56),1)</f>
        <v>24.8</v>
      </c>
      <c r="H61" s="19">
        <f>ROUNDUP(Conversions!$B$2*SUM('EB2020'!$AA$56),1)</f>
        <v>24.700000000000003</v>
      </c>
      <c r="I61" s="19">
        <f>ROUNDUP(Conversions!$B$2*SUM('EB2021'!$AA$56),1)</f>
        <v>25</v>
      </c>
      <c r="J61">
        <v>1</v>
      </c>
    </row>
    <row r="62" spans="2:10">
      <c r="B62" t="s">
        <v>456</v>
      </c>
      <c r="C62" t="s">
        <v>455</v>
      </c>
      <c r="D62" t="s">
        <v>200</v>
      </c>
      <c r="E62" s="19" t="str">
        <f>_xlfn.TEXTJOIN(",",TRUE,Regions!$C$3:$D$3)</f>
        <v>IE,National</v>
      </c>
      <c r="F62" s="19">
        <f>ROUNDUP(Conversions!$B$2*SUM('EB2018'!$AP$56),1)</f>
        <v>0</v>
      </c>
      <c r="G62" s="19">
        <f>ROUNDUP(Conversions!$B$2*SUM('EB2019'!$AP$56),1)</f>
        <v>0</v>
      </c>
      <c r="H62" s="19">
        <f>ROUNDUP(Conversions!$B$2*SUM('EB2020'!$AP$56),1)</f>
        <v>0</v>
      </c>
      <c r="I62" s="19">
        <f>ROUNDUP(Conversions!$B$2*SUM('EB2021'!$AP$56),1)</f>
        <v>0</v>
      </c>
      <c r="J62">
        <v>1</v>
      </c>
    </row>
    <row r="63" spans="2:10">
      <c r="C63" t="s">
        <v>448</v>
      </c>
      <c r="D63" t="s">
        <v>200</v>
      </c>
      <c r="E63" s="19" t="str">
        <f>_xlfn.TEXTJOIN(",",TRUE,Regions!$C$3:$D$3)</f>
        <v>IE,National</v>
      </c>
      <c r="F63" s="19">
        <f>ROUNDUP(Conversions!$B$2*SUM('EB2018'!$T$56),1)</f>
        <v>2.3000000000000003</v>
      </c>
      <c r="G63" s="19">
        <f>ROUNDUP(Conversions!$B$2*SUM('EB2019'!$T$56),1)</f>
        <v>2.1</v>
      </c>
      <c r="H63" s="19">
        <f>ROUNDUP(Conversions!$B$2*SUM('EB2020'!$T$56),1)</f>
        <v>2.4</v>
      </c>
      <c r="I63" s="19">
        <f>ROUNDUP(Conversions!$B$2*SUM('EB2021'!$T$56),1)</f>
        <v>2.1</v>
      </c>
      <c r="J63">
        <v>1</v>
      </c>
    </row>
    <row r="64" spans="2:10">
      <c r="C64" t="s">
        <v>451</v>
      </c>
      <c r="D64" t="s">
        <v>200</v>
      </c>
      <c r="E64" s="19" t="str">
        <f>_xlfn.TEXTJOIN(",",TRUE,Regions!$C$3:$D$3)</f>
        <v>IE,National</v>
      </c>
      <c r="F64" s="19">
        <f>ROUNDUP(Conversions!$B$2*SUM('EB2018'!$Q$56,'EB2018'!$U$56,'EB2018'!$V$56),1)</f>
        <v>50.300000000000004</v>
      </c>
      <c r="G64" s="19">
        <f>ROUNDUP(Conversions!$B$2*SUM('EB2019'!$Q$56,'EB2019'!$U$56,'EB2019'!$V$56),1)</f>
        <v>49.9</v>
      </c>
      <c r="H64" s="19">
        <f>ROUNDUP(Conversions!$B$2*SUM('EB2020'!$Q$56,'EB2020'!$U$56,'EB2020'!$V$56),1)</f>
        <v>56.2</v>
      </c>
      <c r="I64" s="19">
        <f>ROUNDUP(Conversions!$B$2*SUM('EB2021'!$Q$56,'EB2021'!$U$56,'EB2021'!$V$56),1)</f>
        <v>51.2</v>
      </c>
      <c r="J64">
        <v>1</v>
      </c>
    </row>
    <row r="65" spans="3:10">
      <c r="C65" t="s">
        <v>449</v>
      </c>
      <c r="D65" t="s">
        <v>200</v>
      </c>
      <c r="E65" s="19" t="str">
        <f>_xlfn.TEXTJOIN(",",TRUE,Regions!$C$3:$D$3)</f>
        <v>IE,National</v>
      </c>
      <c r="F65" s="19">
        <f>ROUNDUP(Conversions!$B$2*SUM('EB2018'!$AL$56),1)</f>
        <v>0.6</v>
      </c>
      <c r="G65" s="19">
        <f>ROUNDUP(Conversions!$B$2*SUM('EB2019'!$AL$56),1)</f>
        <v>0.6</v>
      </c>
      <c r="H65" s="19">
        <f>ROUNDUP(Conversions!$B$2*SUM('EB2020'!$AL$56),1)</f>
        <v>0.6</v>
      </c>
      <c r="I65" s="19">
        <f>ROUNDUP(Conversions!$B$2*SUM('EB2021'!$AL$56),1)</f>
        <v>0.6</v>
      </c>
      <c r="J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D19" sqref="D19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/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2022-11-15T18:50:13Z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213826477527618</vt:r8>
  </property>
</Properties>
</file>