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codeName="ThisWorkbook" defaultThemeVersion="124226"/>
  <xr:revisionPtr revIDLastSave="0" documentId="13_ncr:1_{933C8933-932F-45A3-87DF-800DF2866742}" xr6:coauthVersionLast="47" xr6:coauthVersionMax="47" xr10:uidLastSave="{00000000-0000-0000-0000-000000000000}"/>
  <bookViews>
    <workbookView xWindow="-28920" yWindow="-120" windowWidth="29040" windowHeight="15720" firstSheet="7" activeTab="10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101" i="56" l="1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Q68" i="24" s="1"/>
  <c r="AB67" i="24"/>
  <c r="L67" i="24"/>
  <c r="H67" i="24"/>
  <c r="C67" i="24"/>
  <c r="AQ67" i="24" s="1"/>
  <c r="AB66" i="24"/>
  <c r="L66" i="24"/>
  <c r="H66" i="24"/>
  <c r="C66" i="24"/>
  <c r="AQ66" i="24" s="1"/>
  <c r="AE65" i="24"/>
  <c r="AB65" i="24" s="1"/>
  <c r="V65" i="24"/>
  <c r="L65" i="24" s="1"/>
  <c r="H65" i="24"/>
  <c r="D65" i="24"/>
  <c r="C65" i="24"/>
  <c r="AQ64" i="24"/>
  <c r="AB64" i="24"/>
  <c r="L64" i="24"/>
  <c r="H64" i="24"/>
  <c r="C64" i="24"/>
  <c r="AB63" i="24"/>
  <c r="L63" i="24"/>
  <c r="H63" i="24"/>
  <c r="C63" i="24"/>
  <c r="AQ63" i="24" s="1"/>
  <c r="AB62" i="24"/>
  <c r="L62" i="24"/>
  <c r="AQ62" i="24" s="1"/>
  <c r="H62" i="24"/>
  <c r="C62" i="24"/>
  <c r="AB61" i="24"/>
  <c r="AQ61" i="24" s="1"/>
  <c r="L61" i="24"/>
  <c r="H61" i="24"/>
  <c r="C61" i="24"/>
  <c r="AB60" i="24"/>
  <c r="L60" i="24"/>
  <c r="H60" i="24"/>
  <c r="C60" i="24"/>
  <c r="AQ60" i="24" s="1"/>
  <c r="AQ59" i="24"/>
  <c r="AB59" i="24"/>
  <c r="L59" i="24"/>
  <c r="H59" i="24"/>
  <c r="C59" i="24"/>
  <c r="AP58" i="24"/>
  <c r="AP57" i="24" s="1"/>
  <c r="AN58" i="24"/>
  <c r="AN29" i="24" s="1"/>
  <c r="AJ58" i="24"/>
  <c r="AI58" i="24"/>
  <c r="AH58" i="24"/>
  <c r="AG58" i="24"/>
  <c r="AE58" i="24"/>
  <c r="AD58" i="24"/>
  <c r="AC58" i="24"/>
  <c r="AB58" i="24"/>
  <c r="AB57" i="24" s="1"/>
  <c r="Z58" i="24"/>
  <c r="Y58" i="24"/>
  <c r="X58" i="24"/>
  <c r="W58" i="24"/>
  <c r="V58" i="24"/>
  <c r="R58" i="24"/>
  <c r="P58" i="24"/>
  <c r="P29" i="24" s="1"/>
  <c r="O58" i="24"/>
  <c r="O29" i="24" s="1"/>
  <c r="N58" i="24"/>
  <c r="L58" i="24" s="1"/>
  <c r="L57" i="24" s="1"/>
  <c r="M58" i="24"/>
  <c r="K58" i="24"/>
  <c r="J58" i="24"/>
  <c r="I58" i="24"/>
  <c r="H58" i="24"/>
  <c r="H57" i="24" s="1"/>
  <c r="F58" i="24"/>
  <c r="C58" i="24" s="1"/>
  <c r="AO57" i="24"/>
  <c r="AM57" i="24"/>
  <c r="AL57" i="24"/>
  <c r="AK57" i="24"/>
  <c r="AJ57" i="24"/>
  <c r="AI57" i="24"/>
  <c r="AH57" i="24"/>
  <c r="AG57" i="24"/>
  <c r="AF57" i="24"/>
  <c r="AE57" i="24"/>
  <c r="AD57" i="24"/>
  <c r="AC57" i="24"/>
  <c r="AA57" i="24"/>
  <c r="Z57" i="24"/>
  <c r="Y57" i="24"/>
  <c r="X57" i="24"/>
  <c r="W57" i="24"/>
  <c r="V57" i="24"/>
  <c r="U57" i="24"/>
  <c r="T57" i="24"/>
  <c r="S57" i="24"/>
  <c r="R57" i="24"/>
  <c r="Q57" i="24"/>
  <c r="N57" i="24"/>
  <c r="M57" i="24"/>
  <c r="K57" i="24"/>
  <c r="J57" i="24"/>
  <c r="I57" i="24"/>
  <c r="G57" i="24"/>
  <c r="E57" i="24"/>
  <c r="D57" i="24"/>
  <c r="AB56" i="24"/>
  <c r="L56" i="24"/>
  <c r="H56" i="24"/>
  <c r="C56" i="24"/>
  <c r="AQ56" i="24" s="1"/>
  <c r="AQ55" i="24"/>
  <c r="AB55" i="24"/>
  <c r="L55" i="24"/>
  <c r="H55" i="24"/>
  <c r="C55" i="24"/>
  <c r="AB54" i="24"/>
  <c r="L54" i="24"/>
  <c r="H54" i="24"/>
  <c r="C54" i="24"/>
  <c r="AQ54" i="24" s="1"/>
  <c r="AB53" i="24"/>
  <c r="L53" i="24"/>
  <c r="H53" i="24"/>
  <c r="C53" i="24"/>
  <c r="AQ53" i="24" s="1"/>
  <c r="AB52" i="24"/>
  <c r="AQ52" i="24" s="1"/>
  <c r="L52" i="24"/>
  <c r="H52" i="24"/>
  <c r="C52" i="24"/>
  <c r="AB51" i="24"/>
  <c r="L51" i="24"/>
  <c r="H51" i="24"/>
  <c r="C51" i="24"/>
  <c r="AQ51" i="24" s="1"/>
  <c r="AQ50" i="24"/>
  <c r="AB50" i="24"/>
  <c r="L50" i="24"/>
  <c r="H50" i="24"/>
  <c r="C50" i="24"/>
  <c r="AB49" i="24"/>
  <c r="AB45" i="24" s="1"/>
  <c r="L49" i="24"/>
  <c r="H49" i="24"/>
  <c r="C49" i="24"/>
  <c r="AQ49" i="24" s="1"/>
  <c r="AB48" i="24"/>
  <c r="L48" i="24"/>
  <c r="H48" i="24"/>
  <c r="C48" i="24"/>
  <c r="C45" i="24" s="1"/>
  <c r="AQ47" i="24"/>
  <c r="AB47" i="24"/>
  <c r="L47" i="24"/>
  <c r="H47" i="24"/>
  <c r="C47" i="24"/>
  <c r="AB46" i="24"/>
  <c r="L46" i="24"/>
  <c r="L45" i="24" s="1"/>
  <c r="H46" i="24"/>
  <c r="H45" i="24" s="1"/>
  <c r="C46" i="24"/>
  <c r="AQ46" i="24" s="1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S45" i="24"/>
  <c r="R45" i="24"/>
  <c r="Q45" i="24"/>
  <c r="P45" i="24"/>
  <c r="O45" i="24"/>
  <c r="N45" i="24"/>
  <c r="M45" i="24"/>
  <c r="K45" i="24"/>
  <c r="J45" i="24"/>
  <c r="I45" i="24"/>
  <c r="G45" i="24"/>
  <c r="F45" i="24"/>
  <c r="F29" i="24" s="1"/>
  <c r="E45" i="24"/>
  <c r="E29" i="24" s="1"/>
  <c r="D45" i="24"/>
  <c r="AB44" i="24"/>
  <c r="L44" i="24"/>
  <c r="H44" i="24"/>
  <c r="C44" i="24"/>
  <c r="AQ44" i="24" s="1"/>
  <c r="AQ43" i="24"/>
  <c r="AB43" i="24"/>
  <c r="L43" i="24"/>
  <c r="H43" i="24"/>
  <c r="C43" i="24"/>
  <c r="AB42" i="24"/>
  <c r="L42" i="24"/>
  <c r="H42" i="24"/>
  <c r="C42" i="24"/>
  <c r="AQ42" i="24" s="1"/>
  <c r="AB41" i="24"/>
  <c r="L41" i="24"/>
  <c r="AQ41" i="24" s="1"/>
  <c r="H41" i="24"/>
  <c r="C41" i="24"/>
  <c r="AB40" i="24"/>
  <c r="AQ40" i="24" s="1"/>
  <c r="L40" i="24"/>
  <c r="H40" i="24"/>
  <c r="C40" i="24"/>
  <c r="AB39" i="24"/>
  <c r="L39" i="24"/>
  <c r="H39" i="24"/>
  <c r="C39" i="24"/>
  <c r="AQ39" i="24" s="1"/>
  <c r="AB38" i="24"/>
  <c r="L38" i="24"/>
  <c r="H38" i="24"/>
  <c r="C38" i="24"/>
  <c r="AQ38" i="24" s="1"/>
  <c r="AB37" i="24"/>
  <c r="L37" i="24"/>
  <c r="H37" i="24"/>
  <c r="C37" i="24"/>
  <c r="AQ37" i="24" s="1"/>
  <c r="AB36" i="24"/>
  <c r="L36" i="24"/>
  <c r="H36" i="24"/>
  <c r="C36" i="24"/>
  <c r="AQ36" i="24" s="1"/>
  <c r="AQ35" i="24"/>
  <c r="AB35" i="24"/>
  <c r="L35" i="24"/>
  <c r="H35" i="24"/>
  <c r="C35" i="24"/>
  <c r="AB34" i="24"/>
  <c r="L34" i="24"/>
  <c r="L30" i="24" s="1"/>
  <c r="L29" i="24" s="1"/>
  <c r="H34" i="24"/>
  <c r="AQ34" i="24" s="1"/>
  <c r="C34" i="24"/>
  <c r="AB33" i="24"/>
  <c r="L33" i="24"/>
  <c r="H33" i="24"/>
  <c r="AQ33" i="24" s="1"/>
  <c r="C33" i="24"/>
  <c r="AB32" i="24"/>
  <c r="AQ32" i="24" s="1"/>
  <c r="L32" i="24"/>
  <c r="H32" i="24"/>
  <c r="C32" i="24"/>
  <c r="AB31" i="24"/>
  <c r="L31" i="24"/>
  <c r="H31" i="24"/>
  <c r="H30" i="24" s="1"/>
  <c r="C31" i="24"/>
  <c r="AQ31" i="24" s="1"/>
  <c r="AP30" i="24"/>
  <c r="AN30" i="24"/>
  <c r="AM30" i="24"/>
  <c r="AL30" i="24"/>
  <c r="AL29" i="24" s="1"/>
  <c r="AK30" i="24"/>
  <c r="AJ30" i="24"/>
  <c r="AJ29" i="24" s="1"/>
  <c r="AI30" i="24"/>
  <c r="AI29" i="24" s="1"/>
  <c r="AH30" i="24"/>
  <c r="AG30" i="24"/>
  <c r="AF30" i="24"/>
  <c r="AE30" i="24"/>
  <c r="AD30" i="24"/>
  <c r="AD29" i="24" s="1"/>
  <c r="AC30" i="24"/>
  <c r="Z30" i="24"/>
  <c r="Z29" i="24" s="1"/>
  <c r="Y30" i="24"/>
  <c r="X30" i="24"/>
  <c r="W30" i="24"/>
  <c r="R30" i="24"/>
  <c r="P30" i="24"/>
  <c r="O30" i="24"/>
  <c r="N30" i="24"/>
  <c r="N29" i="24" s="1"/>
  <c r="M30" i="24"/>
  <c r="M29" i="24" s="1"/>
  <c r="K30" i="24"/>
  <c r="J30" i="24"/>
  <c r="I30" i="24"/>
  <c r="AP29" i="24"/>
  <c r="AO29" i="24"/>
  <c r="AM29" i="24"/>
  <c r="AH29" i="24"/>
  <c r="AG29" i="24"/>
  <c r="AF29" i="24"/>
  <c r="AE29" i="24"/>
  <c r="AA29" i="24"/>
  <c r="Y29" i="24"/>
  <c r="X29" i="24"/>
  <c r="W29" i="24"/>
  <c r="T29" i="24"/>
  <c r="S29" i="24"/>
  <c r="R29" i="24"/>
  <c r="Q29" i="24"/>
  <c r="K29" i="24"/>
  <c r="J29" i="24"/>
  <c r="I29" i="24"/>
  <c r="G29" i="24"/>
  <c r="D29" i="24"/>
  <c r="AB28" i="24"/>
  <c r="H28" i="24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C27" i="24"/>
  <c r="AI26" i="24"/>
  <c r="AI72" i="24" s="1"/>
  <c r="AA26" i="24"/>
  <c r="AA72" i="24" s="1"/>
  <c r="S26" i="24"/>
  <c r="S72" i="24" s="1"/>
  <c r="K26" i="24"/>
  <c r="K72" i="24" s="1"/>
  <c r="AB25" i="24"/>
  <c r="L25" i="24"/>
  <c r="H25" i="24"/>
  <c r="C25" i="24"/>
  <c r="AQ25" i="24" s="1"/>
  <c r="AB24" i="24"/>
  <c r="L24" i="24"/>
  <c r="E24" i="24"/>
  <c r="C24" i="24" s="1"/>
  <c r="AQ23" i="24"/>
  <c r="AD22" i="24"/>
  <c r="AC22" i="24"/>
  <c r="AC21" i="24" s="1"/>
  <c r="AB22" i="24"/>
  <c r="AP21" i="24"/>
  <c r="AN21" i="24"/>
  <c r="AM21" i="24"/>
  <c r="AL21" i="24"/>
  <c r="AK21" i="24"/>
  <c r="AJ21" i="24"/>
  <c r="AJ26" i="24" s="1"/>
  <c r="AJ72" i="24" s="1"/>
  <c r="AI21" i="24"/>
  <c r="AH21" i="24"/>
  <c r="AG21" i="24"/>
  <c r="AF21" i="24"/>
  <c r="AE21" i="24"/>
  <c r="AD21" i="24"/>
  <c r="AB21" i="24"/>
  <c r="AA21" i="24"/>
  <c r="Z21" i="24"/>
  <c r="Y21" i="24"/>
  <c r="X21" i="24"/>
  <c r="W21" i="24"/>
  <c r="V21" i="24"/>
  <c r="U21" i="24"/>
  <c r="T21" i="24"/>
  <c r="T26" i="24" s="1"/>
  <c r="T72" i="24" s="1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D26" i="24" s="1"/>
  <c r="D72" i="24" s="1"/>
  <c r="AB20" i="24"/>
  <c r="L20" i="24"/>
  <c r="H20" i="24"/>
  <c r="AQ20" i="24" s="1"/>
  <c r="AB19" i="24"/>
  <c r="AB15" i="24" s="1"/>
  <c r="L19" i="24"/>
  <c r="L15" i="24" s="1"/>
  <c r="H19" i="24"/>
  <c r="AQ19" i="24" s="1"/>
  <c r="AQ18" i="24"/>
  <c r="AB17" i="24"/>
  <c r="L17" i="24"/>
  <c r="H17" i="24"/>
  <c r="C17" i="24"/>
  <c r="AQ17" i="24" s="1"/>
  <c r="AQ16" i="24"/>
  <c r="AB16" i="24"/>
  <c r="L16" i="24"/>
  <c r="H16" i="24"/>
  <c r="C16" i="24"/>
  <c r="C15" i="24" s="1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H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L11" i="24"/>
  <c r="H11" i="24"/>
  <c r="AQ11" i="24" s="1"/>
  <c r="C11" i="24"/>
  <c r="AB10" i="24"/>
  <c r="AB9" i="24" s="1"/>
  <c r="L10" i="24"/>
  <c r="L9" i="24" s="1"/>
  <c r="H10" i="24"/>
  <c r="C10" i="24"/>
  <c r="AQ10" i="24" s="1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M8" i="24"/>
  <c r="AE8" i="24"/>
  <c r="W8" i="24"/>
  <c r="O8" i="24"/>
  <c r="G8" i="24"/>
  <c r="AP7" i="24"/>
  <c r="AP26" i="24" s="1"/>
  <c r="AP72" i="24" s="1"/>
  <c r="AO7" i="24"/>
  <c r="AN7" i="24"/>
  <c r="AN8" i="24" s="1"/>
  <c r="AM7" i="24"/>
  <c r="AM26" i="24" s="1"/>
  <c r="AM72" i="24" s="1"/>
  <c r="AL7" i="24"/>
  <c r="AL8" i="24" s="1"/>
  <c r="AK7" i="24"/>
  <c r="AK8" i="24" s="1"/>
  <c r="AJ7" i="24"/>
  <c r="AJ8" i="24" s="1"/>
  <c r="AI7" i="24"/>
  <c r="AH7" i="24"/>
  <c r="AH26" i="24" s="1"/>
  <c r="AH72" i="24" s="1"/>
  <c r="AG7" i="24"/>
  <c r="AG26" i="24" s="1"/>
  <c r="AG72" i="24" s="1"/>
  <c r="AF7" i="24"/>
  <c r="AF26" i="24" s="1"/>
  <c r="AF72" i="24" s="1"/>
  <c r="AE7" i="24"/>
  <c r="AE26" i="24" s="1"/>
  <c r="AE72" i="24" s="1"/>
  <c r="AD7" i="24"/>
  <c r="AD8" i="24" s="1"/>
  <c r="AC7" i="24"/>
  <c r="AC8" i="24" s="1"/>
  <c r="AA7" i="24"/>
  <c r="AA8" i="24" s="1"/>
  <c r="Z7" i="24"/>
  <c r="Z26" i="24" s="1"/>
  <c r="Y7" i="24"/>
  <c r="Y26" i="24" s="1"/>
  <c r="X7" i="24"/>
  <c r="X26" i="24" s="1"/>
  <c r="W7" i="24"/>
  <c r="W26" i="24" s="1"/>
  <c r="W72" i="24" s="1"/>
  <c r="V7" i="24"/>
  <c r="V8" i="24" s="1"/>
  <c r="U7" i="24"/>
  <c r="U8" i="24" s="1"/>
  <c r="T7" i="24"/>
  <c r="T8" i="24" s="1"/>
  <c r="S7" i="24"/>
  <c r="S8" i="24" s="1"/>
  <c r="R7" i="24"/>
  <c r="R26" i="24" s="1"/>
  <c r="R72" i="24" s="1"/>
  <c r="Q7" i="24"/>
  <c r="Q26" i="24" s="1"/>
  <c r="Q72" i="24" s="1"/>
  <c r="P7" i="24"/>
  <c r="P26" i="24" s="1"/>
  <c r="O7" i="24"/>
  <c r="O26" i="24" s="1"/>
  <c r="O72" i="24" s="1"/>
  <c r="N7" i="24"/>
  <c r="N8" i="24" s="1"/>
  <c r="M7" i="24"/>
  <c r="M8" i="24" s="1"/>
  <c r="K7" i="24"/>
  <c r="K8" i="24" s="1"/>
  <c r="J7" i="24"/>
  <c r="J26" i="24" s="1"/>
  <c r="J72" i="24" s="1"/>
  <c r="I7" i="24"/>
  <c r="I26" i="24" s="1"/>
  <c r="I72" i="24" s="1"/>
  <c r="G7" i="24"/>
  <c r="G26" i="24" s="1"/>
  <c r="G72" i="24" s="1"/>
  <c r="F7" i="24"/>
  <c r="F8" i="24" s="1"/>
  <c r="E7" i="24"/>
  <c r="E8" i="24" s="1"/>
  <c r="D7" i="24"/>
  <c r="D8" i="24" s="1"/>
  <c r="AB6" i="24"/>
  <c r="L6" i="24"/>
  <c r="H6" i="24"/>
  <c r="C6" i="24"/>
  <c r="AQ6" i="24" s="1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H7" i="24" s="1"/>
  <c r="C3" i="24"/>
  <c r="AQ3" i="24" s="1"/>
  <c r="AB2" i="24"/>
  <c r="AQ2" i="24" s="1"/>
  <c r="L2" i="24"/>
  <c r="L7" i="24" s="1"/>
  <c r="H2" i="24"/>
  <c r="C2" i="24"/>
  <c r="C7" i="24" s="1"/>
  <c r="Z72" i="24" l="1"/>
  <c r="Z28" i="24"/>
  <c r="Z27" i="24" s="1"/>
  <c r="C57" i="24"/>
  <c r="AQ58" i="24"/>
  <c r="AQ45" i="24"/>
  <c r="H26" i="24"/>
  <c r="H72" i="24" s="1"/>
  <c r="H8" i="24"/>
  <c r="H29" i="24"/>
  <c r="P72" i="24"/>
  <c r="X28" i="24"/>
  <c r="C21" i="24"/>
  <c r="AQ24" i="24"/>
  <c r="AQ65" i="24"/>
  <c r="C8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D72" i="24" s="1"/>
  <c r="AL26" i="24"/>
  <c r="AL72" i="24" s="1"/>
  <c r="P57" i="24"/>
  <c r="AN57" i="24"/>
  <c r="AB7" i="24"/>
  <c r="AF8" i="24"/>
  <c r="C9" i="24"/>
  <c r="C26" i="24" s="1"/>
  <c r="AN26" i="24"/>
  <c r="AN72" i="24" s="1"/>
  <c r="AQ48" i="24"/>
  <c r="C72" i="24" l="1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AB13" i="51" l="1"/>
  <c r="W11" i="51"/>
  <c r="W12" i="51"/>
  <c r="U12" i="51"/>
  <c r="Y12" i="51"/>
  <c r="AD13" i="51" l="1"/>
  <c r="AC12" i="51"/>
  <c r="AB39" i="51"/>
  <c r="S12" i="51"/>
  <c r="M50" i="52" l="1"/>
  <c r="M24" i="52"/>
  <c r="M50" i="51"/>
  <c r="M24" i="51"/>
  <c r="M24" i="28"/>
  <c r="M50" i="28"/>
  <c r="M23" i="28"/>
  <c r="O24" i="52" l="1"/>
  <c r="O50" i="52"/>
  <c r="O50" i="51"/>
  <c r="O24" i="51"/>
  <c r="E17" i="54"/>
  <c r="E26" i="9"/>
  <c r="E27" i="9"/>
  <c r="E25" i="9"/>
  <c r="B28" i="43"/>
  <c r="B29" i="43"/>
  <c r="B27" i="43"/>
  <c r="D26" i="9"/>
  <c r="D27" i="9"/>
  <c r="C26" i="9"/>
  <c r="C27" i="9"/>
  <c r="Y24" i="28" l="1"/>
  <c r="W24" i="28" s="1"/>
  <c r="W24" i="51"/>
  <c r="BC96" i="27" l="1"/>
  <c r="BC92" i="27"/>
  <c r="U33" i="52" l="1"/>
  <c r="T7" i="52"/>
  <c r="W7" i="28" l="1"/>
  <c r="V60" i="28"/>
  <c r="V59" i="28"/>
  <c r="V49" i="28"/>
  <c r="V46" i="28"/>
  <c r="V44" i="28"/>
  <c r="V34" i="28"/>
  <c r="V35" i="28"/>
  <c r="V36" i="28"/>
  <c r="V37" i="28"/>
  <c r="V40" i="28"/>
  <c r="V33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AG10" i="48"/>
  <c r="V10" i="48"/>
  <c r="AM7" i="48"/>
  <c r="AL7" i="48"/>
  <c r="AK7" i="48"/>
  <c r="AG7" i="48"/>
  <c r="V7" i="48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B16" i="43"/>
  <c r="Y38" i="22"/>
  <c r="Y37" i="22"/>
  <c r="Y36" i="22"/>
  <c r="Y35" i="22"/>
  <c r="P37" i="9"/>
  <c r="O37" i="9"/>
  <c r="C39" i="9"/>
  <c r="P34" i="9"/>
  <c r="O34" i="9"/>
  <c r="M47" i="45" l="1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B18" i="54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C28" i="43" l="1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N12" i="51" l="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T12" i="5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V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V12" i="51"/>
  <c r="F27" i="22"/>
  <c r="AC24" i="28"/>
  <c r="V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3" i="56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75" i="56"/>
  <c r="AT65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70" i="56" l="1"/>
  <c r="AT90" i="56"/>
  <c r="AL90" i="56" s="1"/>
  <c r="AT80" i="56"/>
  <c r="AU80" i="56" s="1"/>
  <c r="AR84" i="56"/>
  <c r="AT100" i="56"/>
  <c r="AU100" i="56" s="1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25" i="56"/>
  <c r="AL25" i="56"/>
  <c r="AS64" i="56"/>
  <c r="AL64" i="56"/>
  <c r="AS34" i="56"/>
  <c r="AL34" i="56"/>
  <c r="AC22" i="51"/>
  <c r="G19" i="22"/>
  <c r="F24" i="48"/>
  <c r="AI10" i="48"/>
  <c r="AL100" i="56" l="1"/>
  <c r="AS104" i="56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<sst xmlns="http://schemas.openxmlformats.org/spreadsheetml/2006/main" count="69792" uniqueCount="1107">
  <si>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</si>
  <si>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</si>
  <si>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</si>
  <si>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</si>
  <si>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</si>
  <si>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</si>
  <si>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</si>
  <si>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</si>
  <si>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</si>
  <si>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</si>
  <si>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</si>
  <si>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</si>
  <si>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</si>
  <si>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</si>
  <si>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</si>
  <si>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</si>
  <si>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</si>
  <si>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</si>
  <si>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</si>
  <si>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</si>
  <si>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</si>
  <si>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</si>
  <si>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</si>
  <si>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</si>
  <si>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</si>
  <si>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</si>
  <si>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</si>
  <si>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</si>
  <si>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</si>
  <si>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</si>
  <si>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</si>
  <si>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</si>
  <si>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</si>
  <si>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</si>
  <si>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</si>
  <si>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</si>
  <si>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</si>
  <si>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</si>
  <si>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</si>
  <si>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</si>
  <si>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</si>
  <si>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</si>
  <si>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</si>
  <si>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</si>
  <si>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</si>
  <si>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</si>
  <si>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</si>
  <si>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</si>
  <si>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</si>
  <si>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</si>
  <si>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</si>
  <si>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</si>
  <si>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</si>
  <si>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</si>
  <si>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</si>
  <si>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</si>
  <si>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</si>
  <si>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</si>
  <si>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</si>
  <si>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</si>
  <si>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</si>
  <si>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</si>
  <si>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</si>
  <si>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</si>
  <si>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</si>
  <si>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</si>
  <si>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</si>
  <si>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</si>
  <si>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</si>
  <si>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</si>
  <si>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</si>
  <si>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</si>
  <si>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</si>
  <si>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</si>
  <si>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</si>
  <si>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</si>
  <si>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</si>
  <si>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</si>
  <si>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</si>
  <si>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</si>
  <si>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</si>
  <si>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</si>
  <si>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</si>
  <si>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</si>
  <si>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</si>
  <si>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</si>
  <si>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</si>
  <si>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</si>
  <si>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</si>
  <si>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</si>
  <si>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</si>
  <si>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</si>
  <si>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</si>
  <si>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</si>
  <si>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</si>
  <si>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</si>
  <si>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</si>
  <si>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</si>
  <si>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</si>
  <si>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</si>
  <si>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</si>
  <si>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</si>
  <si>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</si>
  <si>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</si>
  <si>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</si>
  <si>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</si>
  <si>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</si>
  <si>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</si>
  <si>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</si>
  <si>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</si>
  <si>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</si>
  <si>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</si>
  <si>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</si>
  <si>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</si>
  <si>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</si>
  <si>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</si>
  <si>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</si>
  <si>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</si>
  <si>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</si>
  <si>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</si>
  <si>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</si>
  <si>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</si>
  <si>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</si>
  <si>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</si>
  <si>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</si>
  <si>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</si>
  <si>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</si>
  <si>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</si>
  <si>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</si>
  <si>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</si>
  <si>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</si>
  <si>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</si>
  <si>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</si>
  <si>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</si>
  <si>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</si>
  <si>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</si>
  <si>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</si>
  <si>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</si>
  <si>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</si>
  <si>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</si>
  <si>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</si>
  <si>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</si>
  <si>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</si>
  <si>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</si>
  <si>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</si>
  <si>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</si>
  <si>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</si>
  <si>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</si>
  <si>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</si>
  <si>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</si>
  <si>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</si>
  <si>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</si>
  <si>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</si>
  <si>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</si>
  <si>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</si>
  <si>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</si>
  <si>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</si>
  <si>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</si>
  <si>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</si>
  <si>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</si>
  <si>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</si>
  <si>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</si>
  <si>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</si>
  <si>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</si>
  <si>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</si>
  <si>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</si>
  <si>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</si>
  <si>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</si>
  <si>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</si>
  <si>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</si>
  <si>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</si>
  <si>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</si>
  <si>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</si>
  <si>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</si>
  <si>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</si>
  <si>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</si>
  <si>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</si>
  <si>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</si>
  <si>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</si>
  <si>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</si>
  <si>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</si>
  <si>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</si>
  <si>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</si>
  <si>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</si>
  <si>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</si>
  <si>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</si>
  <si>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</si>
  <si>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</si>
  <si>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</si>
  <si>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</si>
  <si>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</si>
  <si>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</si>
  <si>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</si>
  <si>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</si>
  <si>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</si>
  <si>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</si>
  <si>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</si>
  <si>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</si>
  <si>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</si>
  <si>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</si>
  <si>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</si>
  <si>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</si>
  <si>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</si>
  <si>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</si>
  <si>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</si>
  <si>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</si>
  <si>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</si>
  <si>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</si>
  <si>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</si>
  <si>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</si>
  <si>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</si>
  <si>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</si>
  <si>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</si>
  <si>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</si>
  <si>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</si>
  <si>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</si>
  <si>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</si>
  <si>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</si>
  <si>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</si>
  <si>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</si>
  <si>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</si>
  <si>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</si>
  <si>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</si>
  <si>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</si>
  <si>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</si>
  <si>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</si>
  <si>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</si>
  <si>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</si>
  <si>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</si>
  <si>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</si>
  <si>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</si>
  <si>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</si>
  <si>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</si>
  <si>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</si>
  <si>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</si>
  <si>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</si>
  <si>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</si>
  <si>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</si>
  <si>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</si>
  <si>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</si>
  <si>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</si>
  <si>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</si>
  <si>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</si>
  <si>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</si>
  <si>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</si>
  <si>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</si>
  <si>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</si>
  <si>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</si>
  <si>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</si>
  <si>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</si>
  <si>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</si>
  <si>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</si>
  <si>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</si>
  <si>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</si>
  <si>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</si>
  <si>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</si>
  <si>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</si>
  <si>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</si>
  <si>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</si>
  <si>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</si>
  <si>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</si>
  <si>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</si>
  <si>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</si>
  <si>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</si>
  <si>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</si>
  <si>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</si>
  <si>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</si>
  <si>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</si>
  <si>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</si>
  <si>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</si>
  <si>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</si>
  <si>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</si>
  <si>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</si>
  <si>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</si>
  <si>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</si>
  <si>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</si>
  <si>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</si>
  <si>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</si>
  <si>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</si>
  <si>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</si>
  <si>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</si>
  <si>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</si>
  <si>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</si>
  <si>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</si>
  <si>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</si>
  <si>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</si>
  <si>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</si>
  <si>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</si>
  <si>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</si>
  <si>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</si>
  <si>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</si>
  <si>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</si>
  <si>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</si>
  <si>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</si>
  <si>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</si>
  <si>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</si>
  <si>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</si>
  <si>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</si>
  <si>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</si>
  <si>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</si>
  <si>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</si>
  <si>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</si>
  <si>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</si>
  <si>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</si>
  <si>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</si>
  <si>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</si>
  <si>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</si>
  <si>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</si>
  <si>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</si>
  <si>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</si>
  <si>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</si>
  <si>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</si>
  <si>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</si>
  <si>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</si>
  <si>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</si>
  <si>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</si>
  <si>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</si>
  <si>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</si>
  <si>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</si>
  <si>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</si>
  <si>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</si>
  <si>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</si>
  <si>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</si>
  <si>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</si>
  <si>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</si>
  <si>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</si>
  <si>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</si>
  <si>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</si>
  <si>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</si>
  <si>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</si>
  <si>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</si>
  <si>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</si>
  <si>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</si>
  <si>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</si>
  <si>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</si>
  <si>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</si>
  <si>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</si>
  <si>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</si>
  <si>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</si>
  <si>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</si>
  <si>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</si>
  <si>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</si>
  <si>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</si>
  <si>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</si>
  <si>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</si>
  <si>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</si>
  <si>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</si>
  <si>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</si>
  <si>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</si>
  <si>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</si>
  <si>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</si>
  <si>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</si>
  <si>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</si>
  <si>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</si>
  <si>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</si>
  <si>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</si>
  <si>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</si>
  <si>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</si>
  <si>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</si>
  <si>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</si>
  <si>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</si>
  <si>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</si>
  <si>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</si>
  <si>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</si>
  <si>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</si>
  <si>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</si>
  <si>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</si>
  <si>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</si>
  <si>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</si>
  <si>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</si>
  <si>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</si>
  <si>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</si>
  <si>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</si>
  <si>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</si>
  <si>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</si>
  <si>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</si>
  <si>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</si>
  <si>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</si>
  <si>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</si>
  <si>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</si>
  <si>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</si>
  <si>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</si>
  <si>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</si>
  <si>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</si>
  <si>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</si>
  <si>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</si>
  <si>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</si>
  <si>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</si>
  <si>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</si>
  <si>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</si>
  <si>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</si>
  <si>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</si>
  <si>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</si>
  <si>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</si>
  <si>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</si>
  <si>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</si>
  <si>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</si>
  <si>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</si>
  <si>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</si>
  <si>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</si>
  <si>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</si>
  <si>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</si>
  <si>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</si>
  <si>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</si>
  <si>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</si>
  <si>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</si>
  <si>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</si>
  <si>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</si>
  <si>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</si>
  <si>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</si>
  <si>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</si>
  <si>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</si>
  <si>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</si>
  <si>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</si>
  <si>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</si>
  <si>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</si>
  <si>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</si>
  <si>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</si>
  <si>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</si>
  <si>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</si>
  <si>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</si>
  <si>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</si>
  <si>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</si>
  <si>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</si>
  <si>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</si>
  <si>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</si>
  <si>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</si>
  <si>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</si>
  <si>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</si>
  <si>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</si>
  <si>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</si>
  <si>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</si>
  <si>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</si>
  <si>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</si>
  <si>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</si>
  <si>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</si>
  <si>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</si>
  <si>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</si>
  <si>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</si>
  <si>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</si>
  <si>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</si>
  <si>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</si>
  <si>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</si>
  <si>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</si>
  <si>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</si>
  <si>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</si>
  <si>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</si>
  <si>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</si>
  <si>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</si>
  <si>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</si>
  <si>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</si>
  <si>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</si>
  <si>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</si>
  <si>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</si>
  <si>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</si>
  <si>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</si>
  <si>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</si>
  <si>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</si>
  <si>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</si>
  <si>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</si>
  <si>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</si>
  <si>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</si>
  <si>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</si>
  <si>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</si>
  <si>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</si>
  <si>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</si>
  <si>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</si>
  <si>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</si>
  <si>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</si>
  <si>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</si>
  <si>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</si>
  <si>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</si>
  <si>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</si>
  <si>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</si>
  <si>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</si>
  <si>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</si>
  <si>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</si>
  <si>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</si>
  <si>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</si>
  <si>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</si>
  <si>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</si>
  <si>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</si>
  <si>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</si>
  <si>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</si>
  <si>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</si>
  <si>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</si>
  <si>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</si>
  <si>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</si>
  <si>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</si>
  <si>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</si>
  <si>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</si>
  <si>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</si>
  <si>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</si>
  <si>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</si>
  <si>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</si>
  <si>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</si>
  <si>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</si>
  <si>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</si>
  <si>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</si>
  <si>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</si>
  <si>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</si>
  <si>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</si>
  <si>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</si>
  <si>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</si>
  <si>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</si>
  <si>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</si>
  <si>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</si>
  <si>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</si>
  <si>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</si>
  <si>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</si>
  <si>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</si>
  <si>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</si>
  <si>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</si>
  <si>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</si>
  <si>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</si>
  <si>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</si>
  <si>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</si>
  <si>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</si>
  <si>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</si>
  <si>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</si>
  <si>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</si>
  <si>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</si>
  <si>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</si>
  <si>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</si>
  <si>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</si>
  <si>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</si>
  <si>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</si>
  <si>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</si>
  <si>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</si>
  <si>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</si>
  <si>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</si>
  <si>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</si>
  <si>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</si>
  <si>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</si>
  <si>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</si>
  <si>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</si>
  <si>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</si>
  <si>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</si>
  <si>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</si>
  <si>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</si>
  <si>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</si>
  <si>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</si>
  <si>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</si>
  <si>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</si>
  <si>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</si>
  <si>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</si>
  <si>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</si>
  <si>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</si>
  <si>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</si>
  <si>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</si>
  <si>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</si>
  <si>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</si>
  <si>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</si>
  <si>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</si>
  <si>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</si>
  <si>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</si>
  <si>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</si>
  <si>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</si>
  <si>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</si>
  <si>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</si>
  <si>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</si>
  <si>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</si>
  <si>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</si>
  <si>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</si>
  <si>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</si>
  <si>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</si>
  <si>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</si>
  <si>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</si>
  <si>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</si>
  <si>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</si>
  <si>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</si>
  <si>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</si>
  <si>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</si>
  <si>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</si>
  <si>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</si>
  <si>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</si>
  <si>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</si>
  <si>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</si>
  <si>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</si>
  <si>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</si>
  <si>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</si>
  <si>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</si>
  <si>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</si>
  <si>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</si>
  <si>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</si>
  <si>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</si>
  <si>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</si>
  <si>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</si>
  <si>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</si>
  <si>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</si>
  <si>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</si>
  <si>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</si>
  <si>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</si>
  <si>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</si>
  <si>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</si>
  <si>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</si>
  <si>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</si>
  <si>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</si>
  <si>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</si>
  <si>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</si>
  <si>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</si>
  <si>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</si>
  <si>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</si>
  <si>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</si>
  <si>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</si>
  <si>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</si>
  <si>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</si>
  <si>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</si>
  <si>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</si>
  <si>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</si>
  <si>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</si>
  <si>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</si>
  <si>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</si>
  <si>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</si>
  <si>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</si>
  <si>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</si>
  <si>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</si>
  <si>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</si>
  <si>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</si>
  <si>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</si>
  <si>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</si>
  <si>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</si>
  <si>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</si>
  <si>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</si>
  <si>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</si>
  <si>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</si>
  <si>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</si>
  <si>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</si>
  <si>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</si>
  <si>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</si>
  <si>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</si>
  <si>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</si>
  <si>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</si>
  <si>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</si>
  <si>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</si>
  <si>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</si>
  <si>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</si>
  <si>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</si>
  <si>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</si>
  <si>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</si>
  <si>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</si>
  <si>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</si>
  <si>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</si>
  <si>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</si>
  <si>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</si>
  <si>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</si>
  <si>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</si>
  <si>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</si>
  <si>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</si>
  <si>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</si>
  <si>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</si>
  <si>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</si>
  <si>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</si>
  <si>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</si>
  <si>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</si>
  <si>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</si>
  <si>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</si>
  <si>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</si>
  <si>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</si>
  <si>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</si>
  <si>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</si>
  <si>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</si>
  <si>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</si>
  <si>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</si>
  <si>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</si>
  <si>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</si>
  <si>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</si>
  <si>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</si>
  <si>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</si>
  <si>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</si>
  <si>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</si>
  <si>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</si>
  <si>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</si>
  <si>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</si>
  <si>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</si>
  <si>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</si>
  <si>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</si>
  <si>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</si>
  <si>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</si>
  <si>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</si>
  <si>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</si>
  <si>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</si>
  <si>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</si>
  <si>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</si>
  <si>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</si>
  <si>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</si>
  <si>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</si>
  <si>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</si>
  <si>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</si>
  <si>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</si>
  <si>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</si>
  <si>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</si>
  <si>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</si>
  <si>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</si>
  <si>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</si>
  <si>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</si>
  <si>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</si>
  <si>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</si>
  <si>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</si>
  <si>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</si>
  <si>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</si>
  <si>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</si>
  <si>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</si>
  <si>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</si>
  <si>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</si>
  <si>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</si>
  <si>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</si>
  <si>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</si>
  <si>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</si>
  <si>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</si>
  <si>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</si>
  <si>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</si>
  <si>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</si>
  <si>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</si>
  <si>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</si>
  <si>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</si>
  <si>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</si>
  <si>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</si>
  <si>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</si>
  <si>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</si>
  <si>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</si>
  <si>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</si>
  <si>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</si>
  <si>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</si>
  <si>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</si>
  <si>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</si>
  <si>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</si>
  <si>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</si>
  <si>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</si>
  <si>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</si>
  <si>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</si>
  <si>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</si>
  <si>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</si>
  <si>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</si>
  <si>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</si>
  <si>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</si>
  <si>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</si>
  <si>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</si>
  <si>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</si>
  <si>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</si>
  <si>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</si>
  <si>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</si>
  <si>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</si>
  <si>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</si>
  <si>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</si>
  <si>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</si>
  <si>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</si>
  <si>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</si>
  <si>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</si>
  <si>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</si>
  <si>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</si>
  <si>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</si>
  <si>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</si>
  <si>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</si>
  <si>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</si>
  <si>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</si>
  <si>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</si>
  <si>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</si>
  <si>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</si>
  <si>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</si>
  <si>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</si>
  <si>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</si>
  <si>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</si>
  <si>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</si>
  <si>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</si>
  <si>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</si>
  <si>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</si>
  <si>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</si>
  <si>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</si>
  <si>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</si>
  <si>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</si>
  <si>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</si>
  <si>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</si>
  <si>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</si>
  <si>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</si>
  <si>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</si>
  <si>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</si>
  <si>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</si>
  <si>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</si>
  <si>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</si>
  <si>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</si>
  <si>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</si>
  <si>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</si>
  <si>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</si>
  <si>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</si>
  <si>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</si>
  <si>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</si>
  <si>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</si>
  <si>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</si>
  <si>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</si>
  <si>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</si>
  <si>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</si>
  <si>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</si>
  <si>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</si>
  <si>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</si>
  <si>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</si>
  <si>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</si>
  <si>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</si>
  <si>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</si>
  <si>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</si>
  <si>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</si>
  <si>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</si>
  <si>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</si>
  <si>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</si>
  <si>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</si>
  <si>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</si>
  <si>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</si>
  <si>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</si>
  <si>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</si>
  <si>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</si>
  <si>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</si>
  <si>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</si>
  <si>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</si>
  <si>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</si>
  <si>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</si>
  <si>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</si>
  <si>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</si>
  <si>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</si>
  <si>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</si>
  <si>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</si>
  <si>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</si>
  <si>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</si>
  <si>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</si>
  <si>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</si>
  <si>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</si>
  <si>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</si>
  <si>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</si>
  <si>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</si>
  <si>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</si>
  <si>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</si>
  <si>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</si>
  <si>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</si>
  <si>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</si>
  <si>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</si>
  <si>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</si>
  <si>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</si>
  <si>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</si>
  <si>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</si>
  <si>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</si>
  <si>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</si>
  <si>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</si>
  <si>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</si>
  <si>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</si>
  <si>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</si>
  <si>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</si>
  <si>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</si>
  <si>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</si>
  <si>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</si>
  <si>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</si>
  <si>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</si>
  <si>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</si>
  <si>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</si>
  <si>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</si>
  <si>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</si>
  <si>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</si>
  <si>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</si>
  <si>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</si>
  <si>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</si>
  <si>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</si>
  <si>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</si>
  <si>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</si>
  <si>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</si>
  <si>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</si>
  <si>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</si>
  <si>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</si>
  <si>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</si>
  <si>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</si>
  <si>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</si>
  <si>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</si>
  <si>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</si>
  <si>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</si>
  <si>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</si>
  <si>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</si>
  <si>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</si>
  <si>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</si>
  <si>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</si>
  <si>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</si>
  <si>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</si>
  <si>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</si>
  <si>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</si>
  <si>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</si>
  <si>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</si>
  <si>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</si>
  <si>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</si>
  <si>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</si>
  <si>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</si>
  <si>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</si>
  <si>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</si>
  <si>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</si>
  <si>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</si>
  <si>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</si>
  <si>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</si>
  <si>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</si>
  <si>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</si>
  <si>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</si>
  <si>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</si>
  <si>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</si>
  <si>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</si>
  <si>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</si>
  <si>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</si>
  <si>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</si>
  <si>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</si>
  <si>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</si>
  <si>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</si>
  <si>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</si>
  <si>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</si>
  <si>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</si>
  <si>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</si>
  <si>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</si>
  <si>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</si>
  <si>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</si>
  <si>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</si>
  <si>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</si>
  <si>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</si>
  <si>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</si>
  <si>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</si>
  <si>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</si>
  <si>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</si>
  <si>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</si>
  <si>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</si>
  <si>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</si>
  <si>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</si>
  <si>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</si>
  <si>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</si>
  <si>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</si>
  <si>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</si>
  <si>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</si>
  <si>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</si>
  <si>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</si>
  <si>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</si>
  <si>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</si>
  <si>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</si>
  <si>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</si>
  <si>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</si>
  <si>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</si>
  <si>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</si>
  <si>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</si>
  <si>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</si>
  <si>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</si>
  <si>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</si>
  <si>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</si>
  <si>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</si>
  <si>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</si>
  <si>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</si>
  <si>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</si>
  <si>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</si>
  <si>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</si>
  <si>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</si>
  <si>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</si>
  <si>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</si>
  <si>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</si>
  <si>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</si>
  <si>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</si>
  <si>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</si>
  <si>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</si>
  <si>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</si>
  <si>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</si>
  <si>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</si>
  <si>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</si>
  <si>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</si>
  <si>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</si>
  <si>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</si>
  <si>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</si>
  <si>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</si>
  <si>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</si>
  <si>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</si>
  <si>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</si>
  <si>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</si>
  <si>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</si>
  <si>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</si>
  <si>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</si>
  <si>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</si>
  <si>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</si>
  <si>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</si>
  <si>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</si>
  <si>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</si>
  <si>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</si>
  <si>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</si>
  <si>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</si>
  <si>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</si>
  <si>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</si>
  <si>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</si>
  <si>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</si>
  <si>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</si>
  <si>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</si>
  <si>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</si>
  <si>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</si>
  <si>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</si>
  <si>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</si>
  <si>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</si>
  <si>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</si>
  <si>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</si>
  <si>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</si>
  <si>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</si>
  <si>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</si>
  <si>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</si>
  <si>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</si>
  <si>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</si>
  <si>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</si>
  <si>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</si>
  <si>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</si>
  <si>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</si>
  <si>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</si>
  <si>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</si>
  <si>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</si>
  <si>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</si>
  <si>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</si>
  <si>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</si>
  <si>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</si>
  <si>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</si>
  <si>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</si>
  <si>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</si>
  <si>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</si>
  <si>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</si>
  <si>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</si>
  <si>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</si>
  <si>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</si>
  <si>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</si>
  <si>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</si>
  <si>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</si>
  <si>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</si>
  <si>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</si>
  <si>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</si>
  <si>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</si>
  <si>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</si>
  <si>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</si>
  <si>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</si>
  <si>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</si>
  <si>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</si>
  <si>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</si>
  <si>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</si>
  <si>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</si>
  <si>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</si>
  <si>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</si>
  <si>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</si>
  <si>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</si>
  <si>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</si>
  <si>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</si>
  <si>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</si>
  <si>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</si>
  <si>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</si>
  <si>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</si>
  <si>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</si>
  <si>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</si>
  <si>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</si>
  <si>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</si>
  <si>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</si>
  <si>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</si>
  <si>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</si>
  <si>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</si>
  <si>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</si>
  <si>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</si>
  <si>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</si>
  <si>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</si>
  <si>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</si>
  <si>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</si>
  <si>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</si>
  <si>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</si>
  <si>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</si>
  <si>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</si>
  <si>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</si>
  <si>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</si>
  <si>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</si>
  <si>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</si>
  <si>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</si>
  <si>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</si>
  <si>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</si>
  <si>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</si>
  <si>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</si>
  <si>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</si>
  <si>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</si>
  <si>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</si>
  <si>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</si>
  <si>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</si>
  <si>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</si>
  <si>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</si>
  <si>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</si>
  <si>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</si>
  <si>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</si>
  <si>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</si>
  <si>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</si>
  <si>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</si>
  <si>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</si>
  <si>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</si>
  <si>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</si>
  <si>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</si>
  <si>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</si>
  <si>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</si>
  <si>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</si>
  <si>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</si>
  <si>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</si>
  <si>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</si>
  <si>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</si>
  <si>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</si>
  <si>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</si>
  <si>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E-LM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</si>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</sst>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7" fillId="0" borderId="0"/>
    <xf numFmtId="0" fontId="20" fillId="0" borderId="0"/>
  </cellStyleXfs>
  <cellXfs count="1237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75" fillId="31" borderId="142" xfId="0" applyFont="1" applyFill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Alignment="1">
      <alignment horizontal="right"/>
    </xf>
    <xf numFmtId="0" fontId="75" fillId="0" borderId="0" xfId="0" applyFont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2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4" fillId="0" borderId="37" xfId="0" applyNumberFormat="1" applyFont="1" applyBorder="1" applyAlignment="1">
      <alignment horizontal="left"/>
    </xf>
    <xf numFmtId="38" fontId="84" fillId="0" borderId="79" xfId="0" applyNumberFormat="1" applyFont="1" applyBorder="1" applyAlignment="1">
      <alignment horizontal="left"/>
    </xf>
    <xf numFmtId="38" fontId="84" fillId="0" borderId="69" xfId="0" applyNumberFormat="1" applyFont="1" applyBorder="1" applyAlignment="1">
      <alignment horizontal="left"/>
    </xf>
    <xf numFmtId="38" fontId="84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6" fillId="42" borderId="188" xfId="0" applyFont="1" applyFill="1" applyBorder="1" applyAlignment="1">
      <alignment horizontal="center" vertical="center"/>
    </xf>
    <xf numFmtId="49" fontId="86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7" fillId="11" borderId="154" xfId="0" applyFont="1" applyFill="1" applyBorder="1" applyAlignment="1">
      <alignment vertical="center"/>
    </xf>
    <xf numFmtId="166" fontId="87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8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7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7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/>
    <xf numFmtId="0" fontId="79" fillId="19" borderId="136" xfId="0" applyFont="1" applyFill="1" applyBorder="1"/>
    <xf numFmtId="0" fontId="54" fillId="19" borderId="1" xfId="3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0" fillId="0" borderId="140" xfId="0" applyFont="1" applyBorder="1" applyAlignment="1">
      <alignment horizontal="center"/>
    </xf>
    <xf numFmtId="0" fontId="90" fillId="4" borderId="140" xfId="0" applyFont="1" applyFill="1" applyBorder="1" applyAlignment="1">
      <alignment horizontal="center"/>
    </xf>
    <xf numFmtId="0" fontId="79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2" fillId="12" borderId="139" xfId="0" applyFont="1" applyFill="1" applyBorder="1" applyAlignment="1">
      <alignment vertical="center"/>
    </xf>
    <xf numFmtId="0" fontId="92" fillId="12" borderId="5" xfId="0" applyFont="1" applyFill="1" applyBorder="1" applyAlignment="1">
      <alignment vertical="center"/>
    </xf>
    <xf numFmtId="0" fontId="92" fillId="12" borderId="0" xfId="0" applyFont="1" applyFill="1" applyAlignment="1">
      <alignment vertical="center"/>
    </xf>
    <xf numFmtId="0" fontId="92" fillId="12" borderId="145" xfId="0" applyFont="1" applyFill="1" applyBorder="1" applyAlignment="1">
      <alignment vertical="center"/>
    </xf>
    <xf numFmtId="0" fontId="91" fillId="17" borderId="113" xfId="0" applyFont="1" applyFill="1" applyBorder="1" applyAlignment="1">
      <alignment vertical="center"/>
    </xf>
    <xf numFmtId="0" fontId="91" fillId="17" borderId="106" xfId="0" applyFont="1" applyFill="1" applyBorder="1" applyAlignment="1">
      <alignment vertical="center"/>
    </xf>
    <xf numFmtId="0" fontId="91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3" fillId="43" borderId="190" xfId="0" applyFont="1" applyFill="1" applyBorder="1" applyAlignment="1">
      <alignment vertical="top" wrapText="1"/>
    </xf>
    <xf numFmtId="0" fontId="93" fillId="44" borderId="190" xfId="0" applyFont="1" applyFill="1" applyBorder="1" applyAlignment="1">
      <alignment vertical="top" wrapText="1"/>
    </xf>
    <xf numFmtId="3" fontId="93" fillId="43" borderId="190" xfId="0" applyNumberFormat="1" applyFont="1" applyFill="1" applyBorder="1" applyAlignment="1">
      <alignment vertical="top" wrapText="1"/>
    </xf>
    <xf numFmtId="3" fontId="93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4" fillId="45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6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3" fillId="43" borderId="190" xfId="1" applyFont="1" applyFill="1" applyBorder="1" applyAlignment="1">
      <alignment vertical="top" wrapText="1"/>
    </xf>
    <xf numFmtId="9" fontId="93" fillId="44" borderId="190" xfId="1" applyFont="1" applyFill="1" applyBorder="1" applyAlignment="1">
      <alignment vertical="top" wrapText="1"/>
    </xf>
    <xf numFmtId="166" fontId="93" fillId="43" borderId="190" xfId="1" applyNumberFormat="1" applyFont="1" applyFill="1" applyBorder="1" applyAlignment="1">
      <alignment vertical="top" wrapText="1"/>
    </xf>
    <xf numFmtId="166" fontId="93" fillId="44" borderId="190" xfId="1" applyNumberFormat="1" applyFont="1" applyFill="1" applyBorder="1" applyAlignment="1">
      <alignment vertical="top" wrapText="1"/>
    </xf>
    <xf numFmtId="1" fontId="93" fillId="43" borderId="190" xfId="0" applyNumberFormat="1" applyFont="1" applyFill="1" applyBorder="1" applyAlignment="1">
      <alignment vertical="top" wrapText="1"/>
    </xf>
    <xf numFmtId="1" fontId="93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4" fillId="45" borderId="192" xfId="0" applyFont="1" applyFill="1" applyBorder="1" applyAlignment="1">
      <alignment vertical="top" wrapText="1"/>
    </xf>
    <xf numFmtId="1" fontId="93" fillId="43" borderId="193" xfId="0" applyNumberFormat="1" applyFont="1" applyFill="1" applyBorder="1" applyAlignment="1">
      <alignment vertical="top" wrapText="1"/>
    </xf>
    <xf numFmtId="1" fontId="93" fillId="44" borderId="193" xfId="0" applyNumberFormat="1" applyFont="1" applyFill="1" applyBorder="1" applyAlignment="1">
      <alignment vertical="top" wrapText="1"/>
    </xf>
    <xf numFmtId="1" fontId="93" fillId="43" borderId="194" xfId="0" applyNumberFormat="1" applyFont="1" applyFill="1" applyBorder="1" applyAlignment="1">
      <alignment vertical="top" wrapText="1"/>
    </xf>
    <xf numFmtId="1" fontId="93" fillId="43" borderId="195" xfId="0" applyNumberFormat="1" applyFont="1" applyFill="1" applyBorder="1" applyAlignment="1">
      <alignment vertical="top" wrapText="1"/>
    </xf>
    <xf numFmtId="1" fontId="93" fillId="43" borderId="196" xfId="0" applyNumberFormat="1" applyFont="1" applyFill="1" applyBorder="1" applyAlignment="1">
      <alignment vertical="top" wrapText="1"/>
    </xf>
    <xf numFmtId="1" fontId="93" fillId="44" borderId="196" xfId="0" applyNumberFormat="1" applyFont="1" applyFill="1" applyBorder="1" applyAlignment="1">
      <alignment vertical="top" wrapText="1"/>
    </xf>
    <xf numFmtId="1" fontId="93" fillId="43" borderId="197" xfId="0" applyNumberFormat="1" applyFont="1" applyFill="1" applyBorder="1" applyAlignment="1">
      <alignment vertical="top" wrapText="1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3" fillId="43" borderId="212" xfId="0" applyNumberFormat="1" applyFont="1" applyFill="1" applyBorder="1" applyAlignment="1">
      <alignment vertical="top" wrapText="1"/>
    </xf>
    <xf numFmtId="1" fontId="93" fillId="43" borderId="213" xfId="0" applyNumberFormat="1" applyFont="1" applyFill="1" applyBorder="1" applyAlignment="1">
      <alignment vertical="top" wrapText="1"/>
    </xf>
    <xf numFmtId="1" fontId="93" fillId="43" borderId="214" xfId="0" applyNumberFormat="1" applyFont="1" applyFill="1" applyBorder="1" applyAlignment="1">
      <alignment vertical="top" wrapText="1"/>
    </xf>
    <xf numFmtId="1" fontId="93" fillId="44" borderId="194" xfId="0" applyNumberFormat="1" applyFont="1" applyFill="1" applyBorder="1" applyAlignment="1">
      <alignment vertical="top" wrapText="1"/>
    </xf>
    <xf numFmtId="1" fontId="93" fillId="44" borderId="195" xfId="0" applyNumberFormat="1" applyFont="1" applyFill="1" applyBorder="1" applyAlignment="1">
      <alignment vertical="top" wrapText="1"/>
    </xf>
    <xf numFmtId="1" fontId="93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Alignment="1">
      <alignment vertical="center"/>
    </xf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3" fillId="43" borderId="193" xfId="1" applyFont="1" applyFill="1" applyBorder="1" applyAlignment="1">
      <alignment vertical="top" wrapText="1"/>
    </xf>
    <xf numFmtId="9" fontId="93" fillId="44" borderId="193" xfId="1" applyFont="1" applyFill="1" applyBorder="1" applyAlignment="1">
      <alignment vertical="top" wrapText="1"/>
    </xf>
    <xf numFmtId="0" fontId="32" fillId="7" borderId="0" xfId="0" applyFont="1" applyFill="1"/>
    <xf numFmtId="0" fontId="32" fillId="7" borderId="0" xfId="0" quotePrefix="1" applyFont="1" applyFill="1"/>
    <xf numFmtId="0" fontId="29" fillId="9" borderId="6" xfId="2" applyBorder="1" applyAlignment="1"/>
    <xf numFmtId="168" fontId="15" fillId="35" borderId="18" xfId="0" applyNumberFormat="1" applyFont="1" applyFill="1" applyBorder="1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7" fillId="11" borderId="139" xfId="0" applyFont="1" applyFill="1" applyBorder="1" applyAlignment="1">
      <alignment horizontal="center" vertical="center"/>
    </xf>
    <xf numFmtId="0" fontId="87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89" fillId="11" borderId="0" xfId="0" applyFont="1" applyFill="1" applyAlignment="1">
      <alignment horizontal="center" vertical="center"/>
    </xf>
    <xf numFmtId="0" fontId="88" fillId="10" borderId="93" xfId="0" applyFont="1" applyFill="1" applyBorder="1" applyAlignment="1">
      <alignment horizontal="center" vertical="center"/>
    </xf>
    <xf numFmtId="0" fontId="88" fillId="10" borderId="0" xfId="0" applyFont="1" applyFill="1" applyAlignment="1">
      <alignment horizontal="center" vertical="center"/>
    </xf>
    <xf numFmtId="0" fontId="88" fillId="11" borderId="93" xfId="0" applyFont="1" applyFill="1" applyBorder="1" applyAlignment="1">
      <alignment horizontal="center" vertical="center"/>
    </xf>
    <xf numFmtId="0" fontId="88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5" fillId="27" borderId="141" xfId="0" applyFont="1" applyFill="1" applyBorder="1" applyAlignment="1">
      <alignment horizontal="center"/>
    </xf>
    <xf numFmtId="0" fontId="85" fillId="27" borderId="106" xfId="0" applyFont="1" applyFill="1" applyBorder="1" applyAlignment="1">
      <alignment horizontal="center"/>
    </xf>
    <xf numFmtId="0" fontId="85" fillId="27" borderId="159" xfId="0" applyFont="1" applyFill="1" applyBorder="1" applyAlignment="1">
      <alignment horizontal="center"/>
    </xf>
    <xf numFmtId="0" fontId="91" fillId="17" borderId="113" xfId="0" applyFont="1" applyFill="1" applyBorder="1" applyAlignment="1">
      <alignment horizontal="center" vertical="center"/>
    </xf>
    <xf numFmtId="0" fontId="91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1" fillId="17" borderId="146" xfId="0" applyFont="1" applyFill="1" applyBorder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166" fontId="87" fillId="11" borderId="113" xfId="1" applyNumberFormat="1" applyFont="1" applyFill="1" applyBorder="1" applyAlignment="1">
      <alignment horizontal="center" vertical="center"/>
    </xf>
    <xf numFmtId="166" fontId="87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4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4" fillId="45" borderId="191" xfId="0" applyFont="1" applyFill="1" applyBorder="1" applyAlignment="1">
      <alignment horizontal="center" vertical="top" wrapText="1"/>
    </xf>
    <xf numFmtId="0" fontId="94" fillId="45" borderId="0" xfId="0" applyFont="1" applyFill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6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901" t="s">
        <v>858</v>
      </c>
      <c r="B16" s="901"/>
      <c r="C16" s="901"/>
      <c r="D16" s="901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900" t="s">
        <v>873</v>
      </c>
      <c r="C19" s="900"/>
      <c r="D19" s="900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900" t="s">
        <v>874</v>
      </c>
      <c r="C20" s="900"/>
      <c r="D20" s="900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900" t="s">
        <v>869</v>
      </c>
      <c r="C23" s="900"/>
      <c r="D23" s="900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900" t="s">
        <v>870</v>
      </c>
      <c r="C24" s="900"/>
      <c r="D24" s="900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900" t="s">
        <v>871</v>
      </c>
      <c r="C25" s="900"/>
      <c r="D25" s="900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900" t="s">
        <v>869</v>
      </c>
      <c r="C26" s="900"/>
      <c r="D26" s="900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900" t="s">
        <v>872</v>
      </c>
      <c r="C27" s="900"/>
      <c r="D27" s="900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902" t="s">
        <v>865</v>
      </c>
      <c r="C30" s="900"/>
      <c r="D30" s="900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900" t="s">
        <v>867</v>
      </c>
      <c r="C31" s="900"/>
      <c r="D31" s="900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/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903" t="s">
        <v>2</v>
      </c>
      <c r="C2" s="904"/>
      <c r="D2" s="904"/>
      <c r="E2" s="905"/>
      <c r="G2" s="903" t="s">
        <v>3</v>
      </c>
      <c r="H2" s="905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903" t="s">
        <v>11</v>
      </c>
      <c r="H11" s="905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906" t="s">
        <v>597</v>
      </c>
      <c r="H18" s="907"/>
    </row>
    <row r="19" spans="2:8" ht="15">
      <c r="B19" s="449"/>
      <c r="C19" s="449"/>
      <c r="D19" s="683"/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910" t="s">
        <v>595</v>
      </c>
      <c r="C27" s="911"/>
      <c r="D27" s="911"/>
      <c r="E27" s="911"/>
      <c r="F27" s="911"/>
      <c r="G27" s="911"/>
      <c r="H27" s="911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908" t="s">
        <v>754</v>
      </c>
      <c r="H28" s="909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903" t="s">
        <v>603</v>
      </c>
      <c r="C46" s="904"/>
      <c r="D46" s="904"/>
      <c r="E46" s="905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topLeftCell="A27" workbookViewId="0">
      <selection activeCell="C29" sqref="C29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912" t="s">
        <v>23</v>
      </c>
      <c r="B1" s="913"/>
      <c r="C1" s="913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914" t="s">
        <v>25</v>
      </c>
      <c r="B7" s="915"/>
      <c r="C7" s="916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914" t="s">
        <v>26</v>
      </c>
      <c r="B30" s="915"/>
      <c r="C30" s="916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914" t="s">
        <v>39</v>
      </c>
      <c r="B37" s="915"/>
      <c r="C37" s="916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914" t="s">
        <v>47</v>
      </c>
      <c r="B41" s="915"/>
      <c r="C41" s="916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914" t="s">
        <v>66</v>
      </c>
      <c r="B51" s="915"/>
      <c r="C51" s="916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914" t="s">
        <v>68</v>
      </c>
      <c r="B64" s="915"/>
      <c r="C64" s="916"/>
    </row>
    <row r="65" spans="1:3">
      <c r="A65" s="914" t="s">
        <v>69</v>
      </c>
      <c r="B65" s="915"/>
      <c r="C65" s="916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914" t="s">
        <v>76</v>
      </c>
      <c r="B72" s="915"/>
      <c r="C72" s="916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914" t="s">
        <v>483</v>
      </c>
      <c r="B78" s="915"/>
      <c r="C78" s="916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914" t="s">
        <v>706</v>
      </c>
      <c r="B86" s="915"/>
      <c r="C86" s="916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>
      <selection activeCell="U21" sqref="U21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1102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1001"/>
      <c r="C2" s="1002">
        <f>SUM(D2:G2)</f>
        <v>0</v>
      </c>
      <c r="D2" s="1003">
        <v>0</v>
      </c>
      <c r="E2" s="1004"/>
      <c r="F2" s="1005"/>
      <c r="G2" s="1005"/>
      <c r="H2" s="1006">
        <f>SUM(I2:K2)</f>
        <v>815.92434898628403</v>
      </c>
      <c r="I2" s="1007">
        <v>688.22034898628408</v>
      </c>
      <c r="J2" s="1008">
        <v>127.70399999999999</v>
      </c>
      <c r="K2" s="1009"/>
      <c r="L2" s="1006">
        <f>SUM(M2:Z2)</f>
        <v>0</v>
      </c>
      <c r="M2" s="1007"/>
      <c r="N2" s="1010"/>
      <c r="O2" s="1011"/>
      <c r="P2" s="1011"/>
      <c r="Q2" s="1011"/>
      <c r="R2" s="1011"/>
      <c r="S2" s="1011"/>
      <c r="T2" s="1011"/>
      <c r="U2" s="1011"/>
      <c r="V2" s="1011"/>
      <c r="W2" s="1005"/>
      <c r="X2" s="1005"/>
      <c r="Y2" s="1005"/>
      <c r="Z2" s="1009"/>
      <c r="AA2" s="1006">
        <v>2751.9191872187112</v>
      </c>
      <c r="AB2" s="1012">
        <f>SUM(AC2:AM2)</f>
        <v>1334.658297317769</v>
      </c>
      <c r="AC2" s="1013">
        <v>59.691708987970003</v>
      </c>
      <c r="AD2" s="1009">
        <v>743.01992281532614</v>
      </c>
      <c r="AE2" s="1009">
        <v>248.90859762015592</v>
      </c>
      <c r="AF2" s="1009">
        <v>139.99992739520798</v>
      </c>
      <c r="AG2" s="1009">
        <v>33.531818868055431</v>
      </c>
      <c r="AH2" s="1009">
        <v>16.813132576534866</v>
      </c>
      <c r="AI2" s="1009">
        <v>31.064467987392003</v>
      </c>
      <c r="AJ2" s="1009">
        <v>2.6691993220799999</v>
      </c>
      <c r="AK2" s="1007">
        <v>1.8899880806415161</v>
      </c>
      <c r="AL2" s="1007">
        <v>13.54608560366562</v>
      </c>
      <c r="AM2" s="1005">
        <v>43.523448060739646</v>
      </c>
      <c r="AN2" s="1014">
        <v>145.43710297949829</v>
      </c>
      <c r="AO2" s="1014"/>
      <c r="AP2" s="1012"/>
      <c r="AQ2" s="1015">
        <f>C2+H2+L2+AA2+AB2+AN2+AO2+AP2</f>
        <v>5047.9389365022625</v>
      </c>
    </row>
    <row r="3" spans="1:45" ht="12.75" customHeight="1">
      <c r="A3" s="520" t="s">
        <v>121</v>
      </c>
      <c r="B3" s="1016"/>
      <c r="C3" s="1017">
        <f>SUM(D3:G3)</f>
        <v>903.49466255082825</v>
      </c>
      <c r="D3" s="1018">
        <v>829.57460107090037</v>
      </c>
      <c r="E3" s="1019">
        <v>61.722867734674637</v>
      </c>
      <c r="F3" s="1020"/>
      <c r="G3" s="1020">
        <v>12.197193745253209</v>
      </c>
      <c r="H3" s="1021">
        <f>SUM(I3:K3)</f>
        <v>0</v>
      </c>
      <c r="I3" s="1022"/>
      <c r="J3" s="1023"/>
      <c r="K3" s="1024"/>
      <c r="L3" s="1021">
        <f>SUM(M3:Z3)</f>
        <v>9138.5577999094057</v>
      </c>
      <c r="M3" s="1022">
        <v>3053.4742963851995</v>
      </c>
      <c r="N3" s="1022">
        <v>16.633377499200002</v>
      </c>
      <c r="O3" s="1024">
        <v>0</v>
      </c>
      <c r="P3" s="1024">
        <v>564.2364083333332</v>
      </c>
      <c r="Q3" s="1024">
        <v>369.14638715136005</v>
      </c>
      <c r="R3" s="1024">
        <v>1542.2444022448799</v>
      </c>
      <c r="S3" s="1024">
        <v>82.827948630790956</v>
      </c>
      <c r="T3" s="1024">
        <v>157.5463640726893</v>
      </c>
      <c r="U3" s="1024">
        <v>2932.6955801163149</v>
      </c>
      <c r="V3" s="1024">
        <v>166.37647928144222</v>
      </c>
      <c r="W3" s="1020">
        <v>7.5616539426795564</v>
      </c>
      <c r="X3" s="1020">
        <v>200.83222211696253</v>
      </c>
      <c r="Y3" s="1020">
        <v>1.2281470084248403</v>
      </c>
      <c r="Z3" s="1024">
        <v>43.754533126130625</v>
      </c>
      <c r="AA3" s="1021">
        <v>1728.338063506957</v>
      </c>
      <c r="AB3" s="1025">
        <f>SUM(AC3:AM3)</f>
        <v>151.93355907200862</v>
      </c>
      <c r="AC3" s="1026"/>
      <c r="AD3" s="1024"/>
      <c r="AE3" s="1024">
        <v>24.282116302936618</v>
      </c>
      <c r="AF3" s="1024"/>
      <c r="AG3" s="1024"/>
      <c r="AH3" s="1024"/>
      <c r="AI3" s="1024">
        <v>104.81441230492801</v>
      </c>
      <c r="AJ3" s="1024">
        <v>22.837030464144</v>
      </c>
      <c r="AK3" s="1022"/>
      <c r="AL3" s="1022"/>
      <c r="AM3" s="1020"/>
      <c r="AN3" s="1027"/>
      <c r="AO3" s="1027">
        <v>139.45061680000001</v>
      </c>
      <c r="AP3" s="1025"/>
      <c r="AQ3" s="1028">
        <f t="shared" ref="AQ3:AQ20" si="0">C3+H3+L3+AA3+AB3+AN3+AO3+AP3</f>
        <v>12061.7747018392</v>
      </c>
    </row>
    <row r="4" spans="1:45" ht="12.75" customHeight="1">
      <c r="A4" s="520" t="s">
        <v>122</v>
      </c>
      <c r="B4" s="1016"/>
      <c r="C4" s="1017">
        <f>SUM(D4:G4)</f>
        <v>15.186580890896002</v>
      </c>
      <c r="D4" s="1018">
        <v>0</v>
      </c>
      <c r="E4" s="1029">
        <v>14.097722162000002</v>
      </c>
      <c r="F4" s="1020"/>
      <c r="G4" s="1020">
        <v>1.0888587288959999</v>
      </c>
      <c r="H4" s="1021">
        <f>SUM(I4:K4)</f>
        <v>7.0330680000000001</v>
      </c>
      <c r="I4" s="1022"/>
      <c r="J4" s="1023"/>
      <c r="K4" s="1024">
        <v>7.0330680000000001</v>
      </c>
      <c r="L4" s="1021">
        <f>SUM(M4:Z4)</f>
        <v>1717.0624747879344</v>
      </c>
      <c r="M4" s="1022">
        <v>0</v>
      </c>
      <c r="N4" s="1022">
        <v>0</v>
      </c>
      <c r="O4" s="1024"/>
      <c r="P4" s="1024">
        <v>364.52221864444448</v>
      </c>
      <c r="Q4" s="1024">
        <v>21.672508399360005</v>
      </c>
      <c r="R4" s="1024">
        <v>156.29379915984001</v>
      </c>
      <c r="S4" s="1024">
        <v>986.60611760112999</v>
      </c>
      <c r="T4" s="1024">
        <v>35.289733288720633</v>
      </c>
      <c r="U4" s="1024">
        <v>102.14625414775992</v>
      </c>
      <c r="V4" s="1024">
        <v>2.9088437938490893E-3</v>
      </c>
      <c r="W4" s="1020">
        <v>36.297317128453038</v>
      </c>
      <c r="X4" s="1020">
        <v>5.4694689952000006</v>
      </c>
      <c r="Y4" s="1020">
        <v>1.8500297569930473E-2</v>
      </c>
      <c r="Z4" s="1024">
        <v>8.7436482816626366</v>
      </c>
      <c r="AA4" s="1021">
        <v>0</v>
      </c>
      <c r="AB4" s="1025">
        <f>SUM(AC4:AM4)</f>
        <v>9.4476585178560004</v>
      </c>
      <c r="AC4" s="1026"/>
      <c r="AD4" s="1024"/>
      <c r="AE4" s="1024">
        <v>0.41264639999999991</v>
      </c>
      <c r="AF4" s="1024"/>
      <c r="AG4" s="1024"/>
      <c r="AH4" s="1024"/>
      <c r="AI4" s="1024">
        <v>9.0350121178560006</v>
      </c>
      <c r="AJ4" s="1024">
        <v>0</v>
      </c>
      <c r="AK4" s="1022"/>
      <c r="AL4" s="1022"/>
      <c r="AM4" s="1020"/>
      <c r="AN4" s="1027"/>
      <c r="AO4" s="1027">
        <v>141.83539077999998</v>
      </c>
      <c r="AP4" s="1025"/>
      <c r="AQ4" s="1028">
        <f t="shared" si="0"/>
        <v>1890.5651729766864</v>
      </c>
    </row>
    <row r="5" spans="1:45" ht="12.75" customHeight="1">
      <c r="A5" s="520" t="s">
        <v>123</v>
      </c>
      <c r="B5" s="1016"/>
      <c r="C5" s="1017">
        <f>SUM(D5:G5)</f>
        <v>0</v>
      </c>
      <c r="D5" s="1018"/>
      <c r="E5" s="1029"/>
      <c r="F5" s="1020"/>
      <c r="G5" s="1020"/>
      <c r="H5" s="1021">
        <f>SUM(I5:K5)</f>
        <v>0</v>
      </c>
      <c r="I5" s="1022"/>
      <c r="J5" s="1023"/>
      <c r="K5" s="1024"/>
      <c r="L5" s="1021">
        <f>SUM(M5:Z5)</f>
        <v>172.71258946798309</v>
      </c>
      <c r="M5" s="1022"/>
      <c r="N5" s="1022"/>
      <c r="O5" s="1024"/>
      <c r="P5" s="1024"/>
      <c r="Q5" s="1024"/>
      <c r="R5" s="1024"/>
      <c r="S5" s="1024">
        <v>15.730078096892656</v>
      </c>
      <c r="T5" s="1024"/>
      <c r="U5" s="1024">
        <v>156.98251137109042</v>
      </c>
      <c r="V5" s="1024"/>
      <c r="W5" s="1020"/>
      <c r="X5" s="1020"/>
      <c r="Y5" s="1020"/>
      <c r="Z5" s="1024"/>
      <c r="AA5" s="1021"/>
      <c r="AB5" s="1025">
        <f>SUM(AC5:AM5)</f>
        <v>0</v>
      </c>
      <c r="AC5" s="1026"/>
      <c r="AD5" s="1024"/>
      <c r="AE5" s="1024"/>
      <c r="AF5" s="1024"/>
      <c r="AG5" s="1024"/>
      <c r="AH5" s="1024"/>
      <c r="AI5" s="1024"/>
      <c r="AJ5" s="1024"/>
      <c r="AK5" s="1022"/>
      <c r="AL5" s="1022"/>
      <c r="AM5" s="1020"/>
      <c r="AN5" s="1027"/>
      <c r="AO5" s="1027"/>
      <c r="AP5" s="1025"/>
      <c r="AQ5" s="1028">
        <f t="shared" si="0"/>
        <v>172.71258946798309</v>
      </c>
    </row>
    <row r="6" spans="1:45" ht="12.75" customHeight="1" thickBot="1">
      <c r="A6" s="521" t="s">
        <v>1103</v>
      </c>
      <c r="B6" s="1030"/>
      <c r="C6" s="1017">
        <f>SUM(D6:G6)</f>
        <v>-101.25634942971131</v>
      </c>
      <c r="D6" s="1031">
        <v>-101.869888772661</v>
      </c>
      <c r="E6" s="1020">
        <v>-0.8079766727235479</v>
      </c>
      <c r="F6" s="1032"/>
      <c r="G6" s="1032">
        <v>1.4215160156732278</v>
      </c>
      <c r="H6" s="1033">
        <f>SUM(I6:K6)</f>
        <v>-122.93905189963694</v>
      </c>
      <c r="I6" s="1034">
        <v>-136.53826589963694</v>
      </c>
      <c r="J6" s="1035">
        <v>0</v>
      </c>
      <c r="K6" s="1034">
        <v>13.599214000000003</v>
      </c>
      <c r="L6" s="1033">
        <f>SUM(M6:Z6)</f>
        <v>151.33981188504902</v>
      </c>
      <c r="M6" s="1022">
        <v>38.730964773999993</v>
      </c>
      <c r="N6" s="1022">
        <v>-8.8751519999999999</v>
      </c>
      <c r="O6" s="1024"/>
      <c r="P6" s="1024">
        <v>-9.6980083333333713</v>
      </c>
      <c r="Q6" s="1024">
        <v>12.883201938880001</v>
      </c>
      <c r="R6" s="1024">
        <v>82.12024884504001</v>
      </c>
      <c r="S6" s="1024">
        <v>23.637599999999999</v>
      </c>
      <c r="T6" s="1024">
        <v>1.4659197380156652</v>
      </c>
      <c r="U6" s="1024">
        <v>8.3874136006762399</v>
      </c>
      <c r="V6" s="1024">
        <v>3.2040911090633046</v>
      </c>
      <c r="W6" s="1032">
        <v>-0.51646778729281662</v>
      </c>
      <c r="X6" s="1032">
        <v>0</v>
      </c>
      <c r="Y6" s="1032">
        <v>0</v>
      </c>
      <c r="Z6" s="1034">
        <v>0</v>
      </c>
      <c r="AA6" s="1033">
        <v>0</v>
      </c>
      <c r="AB6" s="1036">
        <f>SUM(AC6:AM6)</f>
        <v>4.4601014379600006</v>
      </c>
      <c r="AC6" s="1037"/>
      <c r="AD6" s="1038"/>
      <c r="AE6" s="1038">
        <v>0.26707427819999968</v>
      </c>
      <c r="AF6" s="1038"/>
      <c r="AG6" s="1038"/>
      <c r="AH6" s="1038"/>
      <c r="AI6" s="1038">
        <v>1.7828522013120007</v>
      </c>
      <c r="AJ6" s="1038">
        <v>2.4101749584479997</v>
      </c>
      <c r="AK6" s="1034"/>
      <c r="AL6" s="1034"/>
      <c r="AM6" s="1032"/>
      <c r="AN6" s="1039"/>
      <c r="AO6" s="1039"/>
      <c r="AP6" s="1036"/>
      <c r="AQ6" s="1040">
        <f t="shared" si="0"/>
        <v>-68.395488006339221</v>
      </c>
    </row>
    <row r="7" spans="1:45" s="5" customFormat="1" ht="12.75" customHeight="1">
      <c r="A7" s="522" t="s">
        <v>124</v>
      </c>
      <c r="B7" s="1041"/>
      <c r="C7" s="1042">
        <f t="shared" ref="C7:AP7" si="1">C2+C3-C4-C5+C6</f>
        <v>787.05173223022086</v>
      </c>
      <c r="D7" s="1043">
        <f t="shared" si="1"/>
        <v>727.70471229823943</v>
      </c>
      <c r="E7" s="1044">
        <f t="shared" si="1"/>
        <v>46.817168899951085</v>
      </c>
      <c r="F7" s="1044">
        <f t="shared" si="1"/>
        <v>0</v>
      </c>
      <c r="G7" s="1044">
        <f t="shared" si="1"/>
        <v>12.529851032030438</v>
      </c>
      <c r="H7" s="1045">
        <f t="shared" si="1"/>
        <v>685.95222908664709</v>
      </c>
      <c r="I7" s="1043">
        <f t="shared" si="1"/>
        <v>551.68208308664714</v>
      </c>
      <c r="J7" s="1046">
        <f t="shared" si="1"/>
        <v>127.70399999999999</v>
      </c>
      <c r="K7" s="1044">
        <f t="shared" si="1"/>
        <v>6.5661460000000034</v>
      </c>
      <c r="L7" s="1045">
        <f t="shared" si="1"/>
        <v>7400.1225475385372</v>
      </c>
      <c r="M7" s="1043">
        <f t="shared" si="1"/>
        <v>3092.2052611591994</v>
      </c>
      <c r="N7" s="1043">
        <f t="shared" si="1"/>
        <v>7.7582254992000017</v>
      </c>
      <c r="O7" s="1044">
        <f t="shared" si="1"/>
        <v>0</v>
      </c>
      <c r="P7" s="1044">
        <f t="shared" si="1"/>
        <v>190.01618135555535</v>
      </c>
      <c r="Q7" s="1044">
        <f t="shared" si="1"/>
        <v>360.35708069088003</v>
      </c>
      <c r="R7" s="1044">
        <f t="shared" si="1"/>
        <v>1468.0708519300797</v>
      </c>
      <c r="S7" s="1044">
        <f t="shared" si="1"/>
        <v>-895.87064706723163</v>
      </c>
      <c r="T7" s="1044">
        <f t="shared" si="1"/>
        <v>123.72255052198433</v>
      </c>
      <c r="U7" s="1044">
        <f t="shared" si="1"/>
        <v>2681.9542281981408</v>
      </c>
      <c r="V7" s="1044">
        <f t="shared" si="1"/>
        <v>169.57766154671168</v>
      </c>
      <c r="W7" s="1044">
        <f t="shared" si="1"/>
        <v>-29.252130973066301</v>
      </c>
      <c r="X7" s="1044">
        <f t="shared" si="1"/>
        <v>195.36275312176252</v>
      </c>
      <c r="Y7" s="1044">
        <f t="shared" si="1"/>
        <v>1.2096467108549098</v>
      </c>
      <c r="Z7" s="1044">
        <f t="shared" si="1"/>
        <v>35.010884844467988</v>
      </c>
      <c r="AA7" s="1045">
        <f t="shared" si="1"/>
        <v>4480.2572507256682</v>
      </c>
      <c r="AB7" s="1045">
        <f t="shared" si="1"/>
        <v>1481.6042993098815</v>
      </c>
      <c r="AC7" s="1043">
        <f t="shared" si="1"/>
        <v>59.691708987970003</v>
      </c>
      <c r="AD7" s="1044">
        <f t="shared" si="1"/>
        <v>743.01992281532614</v>
      </c>
      <c r="AE7" s="1044">
        <f t="shared" si="1"/>
        <v>273.04514180129252</v>
      </c>
      <c r="AF7" s="1044">
        <f t="shared" si="1"/>
        <v>139.99992739520798</v>
      </c>
      <c r="AG7" s="1044">
        <f t="shared" si="1"/>
        <v>33.531818868055431</v>
      </c>
      <c r="AH7" s="1044">
        <f t="shared" si="1"/>
        <v>16.813132576534866</v>
      </c>
      <c r="AI7" s="1044">
        <f t="shared" si="1"/>
        <v>128.62672037577602</v>
      </c>
      <c r="AJ7" s="1044">
        <f t="shared" si="1"/>
        <v>27.916404744672001</v>
      </c>
      <c r="AK7" s="1047">
        <f t="shared" si="1"/>
        <v>1.8899880806415161</v>
      </c>
      <c r="AL7" s="1047">
        <f t="shared" si="1"/>
        <v>13.54608560366562</v>
      </c>
      <c r="AM7" s="1043">
        <f t="shared" si="1"/>
        <v>43.523448060739646</v>
      </c>
      <c r="AN7" s="1045">
        <f t="shared" si="1"/>
        <v>145.43710297949829</v>
      </c>
      <c r="AO7" s="1045">
        <f t="shared" si="1"/>
        <v>-2.3847739799999772</v>
      </c>
      <c r="AP7" s="1048">
        <f t="shared" si="1"/>
        <v>0</v>
      </c>
      <c r="AQ7" s="1049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1050"/>
      <c r="C8" s="1051">
        <f t="shared" ref="C8:AP8" si="2">C7-C27</f>
        <v>787.05173223022086</v>
      </c>
      <c r="D8" s="1052">
        <f t="shared" si="2"/>
        <v>727.70471229823943</v>
      </c>
      <c r="E8" s="1053">
        <f t="shared" si="2"/>
        <v>46.817168899951085</v>
      </c>
      <c r="F8" s="1054">
        <f t="shared" si="2"/>
        <v>0</v>
      </c>
      <c r="G8" s="1054">
        <f t="shared" si="2"/>
        <v>12.529851032030438</v>
      </c>
      <c r="H8" s="1055">
        <f t="shared" si="2"/>
        <v>685.95222908664709</v>
      </c>
      <c r="I8" s="1052">
        <f t="shared" si="2"/>
        <v>551.68208308664714</v>
      </c>
      <c r="J8" s="1056">
        <f t="shared" si="2"/>
        <v>127.70399999999999</v>
      </c>
      <c r="K8" s="1053">
        <f t="shared" si="2"/>
        <v>6.5661460000000034</v>
      </c>
      <c r="L8" s="1055">
        <f t="shared" si="2"/>
        <v>7168.5392628614518</v>
      </c>
      <c r="M8" s="1052">
        <f t="shared" si="2"/>
        <v>3092.2052611591994</v>
      </c>
      <c r="N8" s="1052">
        <f t="shared" si="2"/>
        <v>7.7582254992000017</v>
      </c>
      <c r="O8" s="1053">
        <f t="shared" si="2"/>
        <v>0</v>
      </c>
      <c r="P8" s="1053">
        <f t="shared" si="2"/>
        <v>190.01618135555535</v>
      </c>
      <c r="Q8" s="1053">
        <f t="shared" si="2"/>
        <v>360.35708069088003</v>
      </c>
      <c r="R8" s="1053">
        <f t="shared" si="2"/>
        <v>1468.0708519300797</v>
      </c>
      <c r="S8" s="1053">
        <f t="shared" si="2"/>
        <v>-895.87064706723163</v>
      </c>
      <c r="T8" s="1053">
        <f t="shared" si="2"/>
        <v>123.72255052198433</v>
      </c>
      <c r="U8" s="1053">
        <f t="shared" si="2"/>
        <v>2681.9542281981408</v>
      </c>
      <c r="V8" s="1053">
        <f t="shared" si="2"/>
        <v>169.57766154671168</v>
      </c>
      <c r="W8" s="1054">
        <f t="shared" si="2"/>
        <v>-29.252130973066301</v>
      </c>
      <c r="X8" s="1054">
        <f t="shared" si="2"/>
        <v>0</v>
      </c>
      <c r="Y8" s="1054">
        <f t="shared" si="2"/>
        <v>0</v>
      </c>
      <c r="Z8" s="1053">
        <f t="shared" si="2"/>
        <v>0</v>
      </c>
      <c r="AA8" s="1055">
        <f t="shared" si="2"/>
        <v>4480.2572507256682</v>
      </c>
      <c r="AB8" s="1057">
        <f t="shared" si="2"/>
        <v>1481.6042993098815</v>
      </c>
      <c r="AC8" s="1052">
        <f t="shared" si="2"/>
        <v>59.691708987970003</v>
      </c>
      <c r="AD8" s="1053">
        <f t="shared" si="2"/>
        <v>743.01992281532614</v>
      </c>
      <c r="AE8" s="1053">
        <f t="shared" si="2"/>
        <v>273.04514180129252</v>
      </c>
      <c r="AF8" s="1053">
        <f t="shared" si="2"/>
        <v>139.99992739520798</v>
      </c>
      <c r="AG8" s="1053">
        <f t="shared" si="2"/>
        <v>33.531818868055431</v>
      </c>
      <c r="AH8" s="1053">
        <f t="shared" si="2"/>
        <v>16.813132576534866</v>
      </c>
      <c r="AI8" s="1053">
        <f t="shared" si="2"/>
        <v>128.62672037577602</v>
      </c>
      <c r="AJ8" s="1053">
        <f t="shared" si="2"/>
        <v>27.916404744672001</v>
      </c>
      <c r="AK8" s="1058">
        <f t="shared" si="2"/>
        <v>1.8899880806415161</v>
      </c>
      <c r="AL8" s="1058">
        <f t="shared" si="2"/>
        <v>13.54608560366562</v>
      </c>
      <c r="AM8" s="1052">
        <f t="shared" si="2"/>
        <v>43.523448060739646</v>
      </c>
      <c r="AN8" s="1055">
        <f t="shared" si="2"/>
        <v>145.43710297949829</v>
      </c>
      <c r="AO8" s="1055">
        <f t="shared" si="2"/>
        <v>-2.3847739799999772</v>
      </c>
      <c r="AP8" s="1052">
        <f t="shared" si="2"/>
        <v>0</v>
      </c>
      <c r="AQ8" s="1059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1041"/>
      <c r="C9" s="1042">
        <f t="shared" ref="C9:AP9" si="3">SUM(C10:C14)</f>
        <v>489.13419536754503</v>
      </c>
      <c r="D9" s="1047">
        <f t="shared" si="3"/>
        <v>489.13419536754503</v>
      </c>
      <c r="E9" s="1044">
        <f t="shared" si="3"/>
        <v>0</v>
      </c>
      <c r="F9" s="1060">
        <f t="shared" si="3"/>
        <v>0</v>
      </c>
      <c r="G9" s="1060">
        <f t="shared" si="3"/>
        <v>0</v>
      </c>
      <c r="H9" s="1045">
        <f t="shared" si="3"/>
        <v>541.02658367795425</v>
      </c>
      <c r="I9" s="1047">
        <f t="shared" si="3"/>
        <v>541.02658367795425</v>
      </c>
      <c r="J9" s="1046">
        <f t="shared" si="3"/>
        <v>0</v>
      </c>
      <c r="K9" s="1044">
        <f t="shared" si="3"/>
        <v>0</v>
      </c>
      <c r="L9" s="1045">
        <f t="shared" si="3"/>
        <v>3165.7216476484605</v>
      </c>
      <c r="M9" s="1044">
        <f t="shared" si="3"/>
        <v>3092.2052611591994</v>
      </c>
      <c r="N9" s="1044">
        <f t="shared" ref="N9" si="4">SUM(N10:N14)</f>
        <v>38.786602361842682</v>
      </c>
      <c r="O9" s="1044">
        <f t="shared" si="3"/>
        <v>0</v>
      </c>
      <c r="P9" s="1044">
        <f t="shared" si="3"/>
        <v>0</v>
      </c>
      <c r="Q9" s="1044">
        <f t="shared" si="3"/>
        <v>0</v>
      </c>
      <c r="R9" s="1044">
        <f t="shared" si="3"/>
        <v>0</v>
      </c>
      <c r="S9" s="1044">
        <f t="shared" si="3"/>
        <v>25.868327226603597</v>
      </c>
      <c r="T9" s="1044">
        <f t="shared" si="3"/>
        <v>0.63499472294399995</v>
      </c>
      <c r="U9" s="1044">
        <f t="shared" si="3"/>
        <v>8.2264621778709284</v>
      </c>
      <c r="V9" s="1044">
        <f t="shared" si="3"/>
        <v>0</v>
      </c>
      <c r="W9" s="1060">
        <f t="shared" si="3"/>
        <v>0</v>
      </c>
      <c r="X9" s="1060">
        <f t="shared" si="3"/>
        <v>0</v>
      </c>
      <c r="Y9" s="1060">
        <f t="shared" si="3"/>
        <v>0</v>
      </c>
      <c r="Z9" s="1044">
        <f t="shared" si="3"/>
        <v>0</v>
      </c>
      <c r="AA9" s="1045">
        <f t="shared" si="3"/>
        <v>2501.2994242635782</v>
      </c>
      <c r="AB9" s="1043">
        <f t="shared" si="3"/>
        <v>215.90352917717644</v>
      </c>
      <c r="AC9" s="1061">
        <f t="shared" si="3"/>
        <v>0</v>
      </c>
      <c r="AD9" s="1044">
        <f t="shared" si="3"/>
        <v>0</v>
      </c>
      <c r="AE9" s="1044">
        <f t="shared" si="3"/>
        <v>76.028615684916531</v>
      </c>
      <c r="AF9" s="1044">
        <f t="shared" ref="AF9" si="5">SUM(AF10:AF14)</f>
        <v>99.30702317107577</v>
      </c>
      <c r="AG9" s="1044">
        <f t="shared" si="3"/>
        <v>33.531818868055431</v>
      </c>
      <c r="AH9" s="1044">
        <f t="shared" si="3"/>
        <v>7.0360714531287174</v>
      </c>
      <c r="AI9" s="1044">
        <f t="shared" si="3"/>
        <v>0</v>
      </c>
      <c r="AJ9" s="1044">
        <f t="shared" ref="AJ9" si="6">SUM(AJ10:AJ14)</f>
        <v>0</v>
      </c>
      <c r="AK9" s="1047">
        <f t="shared" si="3"/>
        <v>0</v>
      </c>
      <c r="AL9" s="1047">
        <f t="shared" ref="AL9" si="7">SUM(AL10:AL14)</f>
        <v>0</v>
      </c>
      <c r="AM9" s="1060">
        <f t="shared" si="3"/>
        <v>0</v>
      </c>
      <c r="AN9" s="1045">
        <f t="shared" si="3"/>
        <v>90.714163374524205</v>
      </c>
      <c r="AO9" s="1045">
        <f t="shared" si="3"/>
        <v>54.38453208</v>
      </c>
      <c r="AP9" s="1043">
        <f t="shared" si="3"/>
        <v>0</v>
      </c>
      <c r="AQ9" s="1062">
        <f t="shared" si="0"/>
        <v>7058.184075589239</v>
      </c>
      <c r="AR9" s="1"/>
      <c r="AS9" s="4"/>
    </row>
    <row r="10" spans="1:45" ht="12.75" customHeight="1">
      <c r="A10" s="524" t="s">
        <v>127</v>
      </c>
      <c r="B10" s="1063"/>
      <c r="C10" s="1064">
        <f>SUM(D10:G10)</f>
        <v>489.13419536754503</v>
      </c>
      <c r="D10" s="1065">
        <v>489.13419536754503</v>
      </c>
      <c r="E10" s="1066"/>
      <c r="F10" s="1067"/>
      <c r="G10" s="1067"/>
      <c r="H10" s="1068">
        <f>SUM(I10:K10)</f>
        <v>467.10845991760607</v>
      </c>
      <c r="I10" s="1065">
        <v>467.10845991760607</v>
      </c>
      <c r="J10" s="1069">
        <v>0</v>
      </c>
      <c r="K10" s="1066"/>
      <c r="L10" s="1068">
        <f>SUM(M10:Z10)</f>
        <v>34.094789404474525</v>
      </c>
      <c r="M10" s="1066"/>
      <c r="N10" s="1066"/>
      <c r="O10" s="1066"/>
      <c r="P10" s="1066"/>
      <c r="Q10" s="1066"/>
      <c r="R10" s="1066"/>
      <c r="S10" s="1066">
        <v>25.868327226603597</v>
      </c>
      <c r="T10" s="1066"/>
      <c r="U10" s="1066">
        <v>8.2264621778709284</v>
      </c>
      <c r="V10" s="1066"/>
      <c r="W10" s="1067"/>
      <c r="X10" s="1067"/>
      <c r="Y10" s="1067"/>
      <c r="Z10" s="1066"/>
      <c r="AA10" s="1068">
        <v>2187.6033883210698</v>
      </c>
      <c r="AB10" s="1070">
        <f>SUM(AC10:AM10)</f>
        <v>205.30590173319058</v>
      </c>
      <c r="AC10" s="1071"/>
      <c r="AD10" s="1066"/>
      <c r="AE10" s="1066">
        <v>72.467059694059387</v>
      </c>
      <c r="AF10" s="1066">
        <v>99.30702317107577</v>
      </c>
      <c r="AG10" s="1066">
        <v>33.531818868055431</v>
      </c>
      <c r="AH10" s="1066"/>
      <c r="AI10" s="1066"/>
      <c r="AJ10" s="1066"/>
      <c r="AK10" s="1065"/>
      <c r="AL10" s="1065"/>
      <c r="AM10" s="1067"/>
      <c r="AN10" s="1072">
        <v>90.714163374524205</v>
      </c>
      <c r="AO10" s="1068"/>
      <c r="AP10" s="1070"/>
      <c r="AQ10" s="1073">
        <f t="shared" si="0"/>
        <v>3473.9608981184101</v>
      </c>
    </row>
    <row r="11" spans="1:45" ht="12.75" customHeight="1">
      <c r="A11" s="520" t="s">
        <v>128</v>
      </c>
      <c r="B11" s="1016"/>
      <c r="C11" s="1017">
        <f>SUM(D11:G11)</f>
        <v>0</v>
      </c>
      <c r="D11" s="1022">
        <v>0</v>
      </c>
      <c r="E11" s="1024"/>
      <c r="F11" s="1020"/>
      <c r="G11" s="1020"/>
      <c r="H11" s="1021">
        <f>SUM(I11:K11)</f>
        <v>5.8425469182429177</v>
      </c>
      <c r="I11" s="1022">
        <v>5.8425469182429177</v>
      </c>
      <c r="J11" s="1023"/>
      <c r="K11" s="1024"/>
      <c r="L11" s="1021">
        <f>SUM(M11:Z11)</f>
        <v>0.63499472294399995</v>
      </c>
      <c r="M11" s="1024"/>
      <c r="N11" s="1074"/>
      <c r="O11" s="1074">
        <v>0</v>
      </c>
      <c r="P11" s="1024"/>
      <c r="Q11" s="1024"/>
      <c r="R11" s="1024"/>
      <c r="S11" s="1024">
        <v>0</v>
      </c>
      <c r="T11" s="1024">
        <v>0.63499472294399995</v>
      </c>
      <c r="U11" s="1024">
        <v>0</v>
      </c>
      <c r="V11" s="1024"/>
      <c r="W11" s="1020"/>
      <c r="X11" s="1020"/>
      <c r="Y11" s="1020"/>
      <c r="Z11" s="1024"/>
      <c r="AA11" s="1021">
        <v>272.96145103491432</v>
      </c>
      <c r="AB11" s="1025">
        <f>SUM(AC11:AM11)</f>
        <v>10.597627443985861</v>
      </c>
      <c r="AC11" s="1026"/>
      <c r="AD11" s="1024"/>
      <c r="AE11" s="1024">
        <v>3.5615559908571428</v>
      </c>
      <c r="AF11" s="1024"/>
      <c r="AG11" s="1024"/>
      <c r="AH11" s="1024">
        <v>7.0360714531287174</v>
      </c>
      <c r="AI11" s="1024"/>
      <c r="AJ11" s="1024"/>
      <c r="AK11" s="1022"/>
      <c r="AL11" s="1022"/>
      <c r="AM11" s="1020"/>
      <c r="AN11" s="1027"/>
      <c r="AO11" s="1027"/>
      <c r="AP11" s="1025"/>
      <c r="AQ11" s="1028">
        <f t="shared" si="0"/>
        <v>290.03662012008709</v>
      </c>
    </row>
    <row r="12" spans="1:45" ht="12.75" customHeight="1">
      <c r="A12" s="520" t="s">
        <v>129</v>
      </c>
      <c r="B12" s="1016"/>
      <c r="C12" s="1017"/>
      <c r="D12" s="1022"/>
      <c r="E12" s="1024"/>
      <c r="F12" s="1020"/>
      <c r="G12" s="1020"/>
      <c r="H12" s="1021"/>
      <c r="I12" s="1022"/>
      <c r="J12" s="1023"/>
      <c r="K12" s="1024"/>
      <c r="L12" s="1021"/>
      <c r="M12" s="1024"/>
      <c r="N12" s="1074"/>
      <c r="O12" s="1074"/>
      <c r="P12" s="1024"/>
      <c r="Q12" s="1024"/>
      <c r="R12" s="1024"/>
      <c r="S12" s="1024"/>
      <c r="T12" s="1024"/>
      <c r="U12" s="1024"/>
      <c r="V12" s="1024"/>
      <c r="W12" s="1020"/>
      <c r="X12" s="1020"/>
      <c r="Y12" s="1020"/>
      <c r="Z12" s="1024"/>
      <c r="AA12" s="1021"/>
      <c r="AB12" s="1025"/>
      <c r="AC12" s="1026"/>
      <c r="AD12" s="1024"/>
      <c r="AE12" s="1024"/>
      <c r="AF12" s="1024"/>
      <c r="AG12" s="1024"/>
      <c r="AH12" s="1024"/>
      <c r="AI12" s="1024"/>
      <c r="AJ12" s="1024"/>
      <c r="AK12" s="1022"/>
      <c r="AL12" s="1022"/>
      <c r="AM12" s="1020"/>
      <c r="AN12" s="1027"/>
      <c r="AO12" s="1027">
        <v>42.942060079999997</v>
      </c>
      <c r="AP12" s="1025"/>
      <c r="AQ12" s="1028">
        <f t="shared" si="0"/>
        <v>42.942060079999997</v>
      </c>
    </row>
    <row r="13" spans="1:45" ht="12.75" customHeight="1">
      <c r="A13" s="520" t="s">
        <v>130</v>
      </c>
      <c r="B13" s="1016"/>
      <c r="C13" s="1017">
        <f>SUM(D13:G13)</f>
        <v>0</v>
      </c>
      <c r="D13" s="1022"/>
      <c r="E13" s="1020"/>
      <c r="F13" s="1020"/>
      <c r="G13" s="1020"/>
      <c r="H13" s="1021">
        <f>SUM(I13:K13)</f>
        <v>68.075576842105264</v>
      </c>
      <c r="I13" s="1022">
        <v>68.075576842105264</v>
      </c>
      <c r="J13" s="1023"/>
      <c r="K13" s="1024"/>
      <c r="L13" s="1021">
        <f>SUM(M13:Z13)</f>
        <v>0</v>
      </c>
      <c r="M13" s="1024"/>
      <c r="N13" s="1024"/>
      <c r="O13" s="1024"/>
      <c r="P13" s="1024"/>
      <c r="Q13" s="1024"/>
      <c r="R13" s="1024"/>
      <c r="S13" s="1024"/>
      <c r="T13" s="1024"/>
      <c r="U13" s="1024"/>
      <c r="V13" s="1024"/>
      <c r="W13" s="1020"/>
      <c r="X13" s="1020"/>
      <c r="Y13" s="1020"/>
      <c r="Z13" s="1024"/>
      <c r="AA13" s="1021"/>
      <c r="AB13" s="1025">
        <f>SUM(AC13:AM13)</f>
        <v>0</v>
      </c>
      <c r="AC13" s="1026"/>
      <c r="AD13" s="1024"/>
      <c r="AE13" s="1024"/>
      <c r="AF13" s="1024"/>
      <c r="AG13" s="1024"/>
      <c r="AH13" s="1024"/>
      <c r="AI13" s="1024"/>
      <c r="AJ13" s="1024"/>
      <c r="AK13" s="1022"/>
      <c r="AL13" s="1022"/>
      <c r="AM13" s="1020"/>
      <c r="AN13" s="1027"/>
      <c r="AO13" s="1027"/>
      <c r="AP13" s="1025"/>
      <c r="AQ13" s="1028">
        <f t="shared" si="0"/>
        <v>68.075576842105264</v>
      </c>
    </row>
    <row r="14" spans="1:45" ht="12.75" customHeight="1">
      <c r="A14" s="525" t="s">
        <v>131</v>
      </c>
      <c r="B14" s="1075"/>
      <c r="C14" s="1076">
        <f>SUM(D14:G14)</f>
        <v>0</v>
      </c>
      <c r="D14" s="1077"/>
      <c r="E14" s="1078"/>
      <c r="F14" s="1079"/>
      <c r="G14" s="1079"/>
      <c r="H14" s="1080">
        <f>SUM(I14:K14)</f>
        <v>0</v>
      </c>
      <c r="I14" s="1077"/>
      <c r="J14" s="1081"/>
      <c r="K14" s="1078"/>
      <c r="L14" s="1080">
        <f>SUM(M14:Z14)</f>
        <v>3130.991863521042</v>
      </c>
      <c r="M14" s="1078">
        <v>3092.2052611591994</v>
      </c>
      <c r="N14" s="1078">
        <v>38.786602361842682</v>
      </c>
      <c r="O14" s="1078"/>
      <c r="P14" s="1078"/>
      <c r="Q14" s="1078"/>
      <c r="R14" s="1078"/>
      <c r="S14" s="1078"/>
      <c r="T14" s="1078"/>
      <c r="U14" s="1078"/>
      <c r="V14" s="1078"/>
      <c r="W14" s="1079"/>
      <c r="X14" s="1079"/>
      <c r="Y14" s="1079"/>
      <c r="Z14" s="1078"/>
      <c r="AA14" s="1080">
        <v>40.734584907594211</v>
      </c>
      <c r="AB14" s="1082">
        <f>SUM(AC14:AM14)</f>
        <v>0</v>
      </c>
      <c r="AC14" s="1083"/>
      <c r="AD14" s="1078"/>
      <c r="AE14" s="1078"/>
      <c r="AF14" s="1078"/>
      <c r="AG14" s="1078"/>
      <c r="AH14" s="1078"/>
      <c r="AI14" s="1078"/>
      <c r="AJ14" s="1078"/>
      <c r="AK14" s="1077"/>
      <c r="AL14" s="1077"/>
      <c r="AM14" s="1079"/>
      <c r="AN14" s="1084"/>
      <c r="AO14" s="1084">
        <v>11.442471999999999</v>
      </c>
      <c r="AP14" s="1082"/>
      <c r="AQ14" s="1085">
        <f t="shared" si="0"/>
        <v>3183.1689204286363</v>
      </c>
    </row>
    <row r="15" spans="1:45" s="5" customFormat="1" ht="12.75" customHeight="1">
      <c r="A15" s="526" t="s">
        <v>132</v>
      </c>
      <c r="B15" s="1086"/>
      <c r="C15" s="1087">
        <f t="shared" ref="C15:AP15" si="8">SUM(C16:C20)</f>
        <v>0</v>
      </c>
      <c r="D15" s="1088">
        <f t="shared" si="8"/>
        <v>0</v>
      </c>
      <c r="E15" s="1089">
        <f t="shared" si="8"/>
        <v>0</v>
      </c>
      <c r="F15" s="1090">
        <f t="shared" si="8"/>
        <v>0</v>
      </c>
      <c r="G15" s="1090">
        <f t="shared" si="8"/>
        <v>0</v>
      </c>
      <c r="H15" s="1091">
        <f t="shared" si="8"/>
        <v>64.671797999999995</v>
      </c>
      <c r="I15" s="1088">
        <f t="shared" si="8"/>
        <v>0</v>
      </c>
      <c r="J15" s="1092">
        <f t="shared" si="8"/>
        <v>0</v>
      </c>
      <c r="K15" s="1089">
        <f t="shared" si="8"/>
        <v>64.671797999999995</v>
      </c>
      <c r="L15" s="1091">
        <f t="shared" si="8"/>
        <v>3166.7858692089685</v>
      </c>
      <c r="M15" s="1089">
        <f t="shared" si="8"/>
        <v>0</v>
      </c>
      <c r="N15" s="1089">
        <f t="shared" si="8"/>
        <v>0</v>
      </c>
      <c r="O15" s="1089">
        <f t="shared" si="8"/>
        <v>90.017983923640699</v>
      </c>
      <c r="P15" s="1089">
        <f t="shared" si="8"/>
        <v>640.53679657777786</v>
      </c>
      <c r="Q15" s="1089">
        <f t="shared" si="8"/>
        <v>226.77459106847999</v>
      </c>
      <c r="R15" s="1089">
        <f t="shared" si="8"/>
        <v>0</v>
      </c>
      <c r="S15" s="1089">
        <f t="shared" si="8"/>
        <v>960.95017928079096</v>
      </c>
      <c r="T15" s="1089">
        <f t="shared" si="8"/>
        <v>64.797462901984332</v>
      </c>
      <c r="U15" s="1089">
        <f t="shared" si="8"/>
        <v>1146.9502117491124</v>
      </c>
      <c r="V15" s="1089">
        <f t="shared" si="8"/>
        <v>0</v>
      </c>
      <c r="W15" s="1090">
        <f t="shared" si="8"/>
        <v>36.758643707182323</v>
      </c>
      <c r="X15" s="1090">
        <f t="shared" si="8"/>
        <v>0</v>
      </c>
      <c r="Y15" s="1090">
        <f t="shared" si="8"/>
        <v>0</v>
      </c>
      <c r="Z15" s="1089">
        <f t="shared" si="8"/>
        <v>0</v>
      </c>
      <c r="AA15" s="1091">
        <f t="shared" si="8"/>
        <v>0</v>
      </c>
      <c r="AB15" s="1093">
        <f t="shared" si="8"/>
        <v>0</v>
      </c>
      <c r="AC15" s="1094">
        <f t="shared" si="8"/>
        <v>0</v>
      </c>
      <c r="AD15" s="1089">
        <f t="shared" si="8"/>
        <v>0</v>
      </c>
      <c r="AE15" s="1089">
        <f t="shared" si="8"/>
        <v>0</v>
      </c>
      <c r="AF15" s="1089">
        <f t="shared" si="8"/>
        <v>0</v>
      </c>
      <c r="AG15" s="1095">
        <f t="shared" si="8"/>
        <v>0</v>
      </c>
      <c r="AH15" s="1095">
        <f t="shared" si="8"/>
        <v>0</v>
      </c>
      <c r="AI15" s="1095">
        <f t="shared" si="8"/>
        <v>0</v>
      </c>
      <c r="AJ15" s="1095">
        <f t="shared" si="8"/>
        <v>0</v>
      </c>
      <c r="AK15" s="1088">
        <f t="shared" si="8"/>
        <v>0</v>
      </c>
      <c r="AL15" s="1088">
        <f t="shared" si="8"/>
        <v>0</v>
      </c>
      <c r="AM15" s="1090">
        <f t="shared" si="8"/>
        <v>0</v>
      </c>
      <c r="AN15" s="1091">
        <f t="shared" si="8"/>
        <v>0</v>
      </c>
      <c r="AO15" s="1091">
        <f t="shared" si="8"/>
        <v>1873.361490524092</v>
      </c>
      <c r="AP15" s="1093">
        <f t="shared" si="8"/>
        <v>0</v>
      </c>
      <c r="AQ15" s="1096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1063"/>
      <c r="C16" s="1064">
        <f>SUM(D16:G16)</f>
        <v>0</v>
      </c>
      <c r="D16" s="1065"/>
      <c r="E16" s="1066"/>
      <c r="F16" s="1067"/>
      <c r="G16" s="1067"/>
      <c r="H16" s="1068">
        <f>SUM(I16:K16)</f>
        <v>0</v>
      </c>
      <c r="I16" s="1065"/>
      <c r="J16" s="1066"/>
      <c r="K16" s="1066"/>
      <c r="L16" s="1068">
        <f>SUM(M16:Z16)</f>
        <v>0</v>
      </c>
      <c r="M16" s="1066"/>
      <c r="N16" s="1066"/>
      <c r="O16" s="1066"/>
      <c r="P16" s="1066"/>
      <c r="Q16" s="1066"/>
      <c r="R16" s="1066"/>
      <c r="S16" s="1066"/>
      <c r="T16" s="1066"/>
      <c r="U16" s="1066"/>
      <c r="V16" s="1066"/>
      <c r="W16" s="1067"/>
      <c r="X16" s="1067"/>
      <c r="Y16" s="1067"/>
      <c r="Z16" s="1066"/>
      <c r="AA16" s="1068"/>
      <c r="AB16" s="1070">
        <f>SUM(AC16:AL16)</f>
        <v>0</v>
      </c>
      <c r="AC16" s="1071"/>
      <c r="AD16" s="1066"/>
      <c r="AE16" s="1066"/>
      <c r="AF16" s="1066"/>
      <c r="AG16" s="1074"/>
      <c r="AH16" s="1074"/>
      <c r="AI16" s="1074"/>
      <c r="AJ16" s="1074"/>
      <c r="AK16" s="1065"/>
      <c r="AL16" s="1065"/>
      <c r="AM16" s="1067"/>
      <c r="AN16" s="1072"/>
      <c r="AO16" s="1072">
        <v>1667.7865923774164</v>
      </c>
      <c r="AP16" s="1070"/>
      <c r="AQ16" s="1097">
        <f>C16+H16+L16+AA16+AO16+AP16</f>
        <v>1667.7865923774164</v>
      </c>
    </row>
    <row r="17" spans="1:45" ht="12.75" customHeight="1">
      <c r="A17" s="520" t="s">
        <v>128</v>
      </c>
      <c r="B17" s="1016"/>
      <c r="C17" s="1017">
        <f>SUM(D17:G17)</f>
        <v>0</v>
      </c>
      <c r="D17" s="1022"/>
      <c r="E17" s="1024"/>
      <c r="F17" s="1020"/>
      <c r="G17" s="1020"/>
      <c r="H17" s="1021">
        <f>SUM(I17:K17)</f>
        <v>0</v>
      </c>
      <c r="I17" s="1022"/>
      <c r="J17" s="1024"/>
      <c r="K17" s="1024"/>
      <c r="L17" s="1021">
        <f>SUM(M17:Z17)</f>
        <v>0</v>
      </c>
      <c r="M17" s="1024"/>
      <c r="N17" s="1024"/>
      <c r="O17" s="1024"/>
      <c r="P17" s="1024"/>
      <c r="Q17" s="1024"/>
      <c r="R17" s="1024"/>
      <c r="S17" s="1024"/>
      <c r="T17" s="1024"/>
      <c r="U17" s="1024"/>
      <c r="V17" s="1024"/>
      <c r="W17" s="1020"/>
      <c r="X17" s="1020"/>
      <c r="Y17" s="1020"/>
      <c r="Z17" s="1024"/>
      <c r="AA17" s="1021"/>
      <c r="AB17" s="1025">
        <f>SUM(AC17:AL17)</f>
        <v>0</v>
      </c>
      <c r="AC17" s="1026"/>
      <c r="AD17" s="1024"/>
      <c r="AE17" s="1024"/>
      <c r="AF17" s="1024"/>
      <c r="AG17" s="1024"/>
      <c r="AH17" s="1024"/>
      <c r="AI17" s="1024"/>
      <c r="AJ17" s="1024"/>
      <c r="AK17" s="1022"/>
      <c r="AL17" s="1022"/>
      <c r="AM17" s="1020"/>
      <c r="AN17" s="1027"/>
      <c r="AO17" s="1098">
        <v>185.14395873624346</v>
      </c>
      <c r="AP17" s="1025"/>
      <c r="AQ17" s="1028">
        <f>C17+H17+L17+AA17+AO17+AP17</f>
        <v>185.14395873624346</v>
      </c>
    </row>
    <row r="18" spans="1:45" ht="12.75" customHeight="1">
      <c r="A18" s="520" t="s">
        <v>133</v>
      </c>
      <c r="B18" s="1016"/>
      <c r="C18" s="1017"/>
      <c r="D18" s="1022"/>
      <c r="E18" s="1024"/>
      <c r="F18" s="1020"/>
      <c r="G18" s="1020"/>
      <c r="H18" s="1021"/>
      <c r="I18" s="1022"/>
      <c r="J18" s="1024"/>
      <c r="K18" s="1024"/>
      <c r="L18" s="1021"/>
      <c r="M18" s="1024"/>
      <c r="N18" s="1024"/>
      <c r="O18" s="1024"/>
      <c r="P18" s="1024"/>
      <c r="Q18" s="1024"/>
      <c r="R18" s="1024"/>
      <c r="S18" s="1024"/>
      <c r="T18" s="1024"/>
      <c r="U18" s="1024"/>
      <c r="V18" s="1024"/>
      <c r="W18" s="1020"/>
      <c r="X18" s="1020"/>
      <c r="Y18" s="1020"/>
      <c r="Z18" s="1024"/>
      <c r="AA18" s="1021"/>
      <c r="AB18" s="1025"/>
      <c r="AC18" s="1026"/>
      <c r="AD18" s="1024"/>
      <c r="AE18" s="1024"/>
      <c r="AF18" s="1024"/>
      <c r="AG18" s="1024"/>
      <c r="AH18" s="1024"/>
      <c r="AI18" s="1024"/>
      <c r="AJ18" s="1024"/>
      <c r="AK18" s="1022"/>
      <c r="AL18" s="1022"/>
      <c r="AM18" s="1020"/>
      <c r="AN18" s="1027"/>
      <c r="AO18" s="1027">
        <v>20.430939410432</v>
      </c>
      <c r="AP18" s="1025"/>
      <c r="AQ18" s="1028">
        <f t="shared" si="0"/>
        <v>20.430939410432</v>
      </c>
    </row>
    <row r="19" spans="1:45" ht="12.75" customHeight="1">
      <c r="A19" s="520" t="s">
        <v>130</v>
      </c>
      <c r="B19" s="1016"/>
      <c r="C19" s="1017"/>
      <c r="D19" s="1"/>
      <c r="E19" s="1024"/>
      <c r="F19" s="1020"/>
      <c r="G19" s="1020"/>
      <c r="H19" s="1021">
        <f>SUM(I19:K19)</f>
        <v>64.671797999999995</v>
      </c>
      <c r="I19" s="1022"/>
      <c r="J19" s="1024"/>
      <c r="K19" s="1024">
        <v>64.671797999999995</v>
      </c>
      <c r="L19" s="1021">
        <f>SUM(M19:Z19)</f>
        <v>0</v>
      </c>
      <c r="M19" s="1024"/>
      <c r="N19" s="1024"/>
      <c r="O19" s="1024"/>
      <c r="P19" s="1024"/>
      <c r="Q19" s="1024"/>
      <c r="R19" s="1024"/>
      <c r="S19" s="1024"/>
      <c r="T19" s="1024"/>
      <c r="U19" s="1024"/>
      <c r="V19" s="1024"/>
      <c r="W19" s="1020"/>
      <c r="X19" s="1020"/>
      <c r="Y19" s="1020"/>
      <c r="Z19" s="1024"/>
      <c r="AA19" s="1021"/>
      <c r="AB19" s="1025">
        <f>SUM(AC19:AL19)</f>
        <v>0</v>
      </c>
      <c r="AC19" s="1026"/>
      <c r="AD19" s="1024"/>
      <c r="AE19" s="1024"/>
      <c r="AF19" s="1024"/>
      <c r="AG19" s="1024"/>
      <c r="AH19" s="1024"/>
      <c r="AI19" s="1024"/>
      <c r="AJ19" s="1024"/>
      <c r="AK19" s="1022"/>
      <c r="AL19" s="1022"/>
      <c r="AM19" s="1020"/>
      <c r="AN19" s="1027"/>
      <c r="AO19" s="1027"/>
      <c r="AP19" s="1025"/>
      <c r="AQ19" s="1028">
        <f t="shared" si="0"/>
        <v>64.671797999999995</v>
      </c>
    </row>
    <row r="20" spans="1:45" ht="12.75" customHeight="1">
      <c r="A20" s="525" t="s">
        <v>134</v>
      </c>
      <c r="B20" s="1075"/>
      <c r="C20" s="1076"/>
      <c r="D20" s="1077"/>
      <c r="E20" s="1078"/>
      <c r="F20" s="1079"/>
      <c r="G20" s="1079"/>
      <c r="H20" s="1080">
        <f>SUM(I20:K20)</f>
        <v>0</v>
      </c>
      <c r="I20" s="1077"/>
      <c r="J20" s="1078"/>
      <c r="K20" s="1078"/>
      <c r="L20" s="1080">
        <f>SUM(M20:Z20)</f>
        <v>3166.7858692089685</v>
      </c>
      <c r="M20" s="1078"/>
      <c r="N20" s="1078"/>
      <c r="O20" s="1078">
        <v>90.017983923640699</v>
      </c>
      <c r="P20" s="1078">
        <v>640.53679657777786</v>
      </c>
      <c r="Q20" s="1078">
        <v>226.77459106847999</v>
      </c>
      <c r="R20" s="1078">
        <v>0</v>
      </c>
      <c r="S20" s="1078">
        <v>960.95017928079096</v>
      </c>
      <c r="T20" s="1078">
        <v>64.797462901984332</v>
      </c>
      <c r="U20" s="1078">
        <v>1146.9502117491124</v>
      </c>
      <c r="V20" s="1078"/>
      <c r="W20" s="1079">
        <v>36.758643707182323</v>
      </c>
      <c r="X20" s="1079"/>
      <c r="Y20" s="1079"/>
      <c r="Z20" s="1078"/>
      <c r="AA20" s="1080"/>
      <c r="AB20" s="1082">
        <f>SUM(AC20:AL20)</f>
        <v>0</v>
      </c>
      <c r="AC20" s="1083"/>
      <c r="AD20" s="1078"/>
      <c r="AE20" s="1078"/>
      <c r="AF20" s="1078"/>
      <c r="AG20" s="1078"/>
      <c r="AH20" s="1078"/>
      <c r="AI20" s="1078"/>
      <c r="AJ20" s="1078"/>
      <c r="AK20" s="1077"/>
      <c r="AL20" s="1077"/>
      <c r="AM20" s="1079"/>
      <c r="AN20" s="1084"/>
      <c r="AO20" s="1084"/>
      <c r="AP20" s="1082"/>
      <c r="AQ20" s="1085">
        <f t="shared" si="0"/>
        <v>3166.7858692089685</v>
      </c>
    </row>
    <row r="21" spans="1:45" ht="12.75" customHeight="1">
      <c r="A21" s="527" t="s">
        <v>135</v>
      </c>
      <c r="B21" s="1099"/>
      <c r="C21" s="1100">
        <f>SUM(C22:C24)</f>
        <v>22.240061570656763</v>
      </c>
      <c r="D21" s="1101">
        <f>SUM(D22:D24)</f>
        <v>-17.141361188350004</v>
      </c>
      <c r="E21" s="1102">
        <f>SUM(E22:E24)</f>
        <v>39.381422759006767</v>
      </c>
      <c r="F21" s="1103">
        <f>SUM(F22:F24)</f>
        <v>0</v>
      </c>
      <c r="G21" s="1103">
        <f>SUM(G22:G24)</f>
        <v>0</v>
      </c>
      <c r="H21" s="1104">
        <f>SUM(I21:K21)</f>
        <v>0</v>
      </c>
      <c r="I21" s="1101">
        <f>SUM(I22:I24)</f>
        <v>0</v>
      </c>
      <c r="J21" s="1102">
        <f>SUM(J22:J24)</f>
        <v>0</v>
      </c>
      <c r="K21" s="1102">
        <f>SUM(K22:K24)</f>
        <v>0</v>
      </c>
      <c r="L21" s="1104">
        <f>SUM(M21:Z21)</f>
        <v>-24.684016341344112</v>
      </c>
      <c r="M21" s="1102">
        <f t="shared" ref="M21:AQ21" si="9">SUM(M22:M24)</f>
        <v>0</v>
      </c>
      <c r="N21" s="1102">
        <f t="shared" si="9"/>
        <v>30.880435114089789</v>
      </c>
      <c r="O21" s="1102">
        <f t="shared" si="9"/>
        <v>0</v>
      </c>
      <c r="P21" s="1102">
        <f t="shared" si="9"/>
        <v>-31.331710700000009</v>
      </c>
      <c r="Q21" s="1102">
        <f t="shared" si="9"/>
        <v>361.91080481920005</v>
      </c>
      <c r="R21" s="1102">
        <f t="shared" si="9"/>
        <v>-361.12225342559998</v>
      </c>
      <c r="S21" s="1102">
        <f t="shared" si="9"/>
        <v>-0.17168420677966101</v>
      </c>
      <c r="T21" s="1102">
        <f t="shared" si="9"/>
        <v>0</v>
      </c>
      <c r="U21" s="1102">
        <f t="shared" si="9"/>
        <v>-2.6095463715975598</v>
      </c>
      <c r="V21" s="1102">
        <f t="shared" si="9"/>
        <v>-22.240061570656767</v>
      </c>
      <c r="W21" s="1103">
        <f t="shared" si="9"/>
        <v>0</v>
      </c>
      <c r="X21" s="1103">
        <f t="shared" si="9"/>
        <v>0</v>
      </c>
      <c r="Y21" s="1103">
        <f t="shared" si="9"/>
        <v>0</v>
      </c>
      <c r="Z21" s="1102">
        <f t="shared" si="9"/>
        <v>0</v>
      </c>
      <c r="AA21" s="1104">
        <f t="shared" si="9"/>
        <v>0</v>
      </c>
      <c r="AB21" s="1105">
        <f t="shared" si="9"/>
        <v>-804.60161988393759</v>
      </c>
      <c r="AC21" s="1106">
        <f t="shared" si="9"/>
        <v>-59.691708987970003</v>
      </c>
      <c r="AD21" s="1102">
        <f t="shared" si="9"/>
        <v>-743.01992281532614</v>
      </c>
      <c r="AE21" s="1102">
        <f t="shared" si="9"/>
        <v>0</v>
      </c>
      <c r="AF21" s="1102">
        <f t="shared" si="9"/>
        <v>0</v>
      </c>
      <c r="AG21" s="1107">
        <f t="shared" si="9"/>
        <v>0</v>
      </c>
      <c r="AH21" s="1107">
        <f t="shared" si="9"/>
        <v>0</v>
      </c>
      <c r="AI21" s="1107">
        <f t="shared" si="9"/>
        <v>0</v>
      </c>
      <c r="AJ21" s="1107">
        <f t="shared" si="9"/>
        <v>0</v>
      </c>
      <c r="AK21" s="1101">
        <f t="shared" si="9"/>
        <v>-1.8899880806415161</v>
      </c>
      <c r="AL21" s="1107">
        <f t="shared" si="9"/>
        <v>0</v>
      </c>
      <c r="AM21" s="1103">
        <f t="shared" si="9"/>
        <v>0</v>
      </c>
      <c r="AN21" s="1108">
        <f t="shared" si="9"/>
        <v>0</v>
      </c>
      <c r="AO21" s="1104">
        <f t="shared" si="9"/>
        <v>804.60161988393759</v>
      </c>
      <c r="AP21" s="1105">
        <f t="shared" si="9"/>
        <v>0</v>
      </c>
      <c r="AQ21" s="1109">
        <f t="shared" si="9"/>
        <v>-2.4439547706873483</v>
      </c>
    </row>
    <row r="22" spans="1:45" ht="12.75" customHeight="1">
      <c r="A22" s="524" t="s">
        <v>136</v>
      </c>
      <c r="B22" s="1063"/>
      <c r="C22" s="1110"/>
      <c r="D22" s="1111"/>
      <c r="E22" s="1112"/>
      <c r="F22" s="1067"/>
      <c r="G22" s="1067"/>
      <c r="H22" s="1068"/>
      <c r="I22" s="1113"/>
      <c r="J22" s="1066"/>
      <c r="K22" s="1066"/>
      <c r="L22" s="1068"/>
      <c r="M22" s="1066"/>
      <c r="N22" s="1066"/>
      <c r="O22" s="1066"/>
      <c r="P22" s="1066"/>
      <c r="Q22" s="1066"/>
      <c r="R22" s="1066"/>
      <c r="S22" s="1066"/>
      <c r="T22" s="1066"/>
      <c r="U22" s="1066"/>
      <c r="V22" s="1066"/>
      <c r="W22" s="1067"/>
      <c r="X22" s="1067"/>
      <c r="Y22" s="1067"/>
      <c r="Z22" s="1066"/>
      <c r="AA22" s="1068"/>
      <c r="AB22" s="1070">
        <f>SUM(AC22:AM22)</f>
        <v>-804.60161988393759</v>
      </c>
      <c r="AC22" s="1071">
        <f>-AC2</f>
        <v>-59.691708987970003</v>
      </c>
      <c r="AD22" s="1066">
        <f>-AD2</f>
        <v>-743.01992281532614</v>
      </c>
      <c r="AE22" s="1066"/>
      <c r="AF22" s="1066"/>
      <c r="AG22" s="1074"/>
      <c r="AH22" s="1074"/>
      <c r="AI22" s="1074"/>
      <c r="AJ22" s="1074"/>
      <c r="AK22" s="1065">
        <v>-1.8899880806415161</v>
      </c>
      <c r="AL22" s="1074"/>
      <c r="AM22" s="1067"/>
      <c r="AN22" s="1072"/>
      <c r="AO22" s="1068">
        <f>-(C22+H22+L22+AA22+AB22)</f>
        <v>804.60161988393759</v>
      </c>
      <c r="AP22" s="1070"/>
      <c r="AQ22" s="1097">
        <f>C22+H22+L22+AA22+AB22+AN22+AO22+AP22</f>
        <v>0</v>
      </c>
    </row>
    <row r="23" spans="1:45" ht="12.75" customHeight="1">
      <c r="A23" s="11" t="s">
        <v>137</v>
      </c>
      <c r="B23" s="1086"/>
      <c r="C23" s="1114"/>
      <c r="D23" s="1115"/>
      <c r="E23" s="1089"/>
      <c r="F23" s="1116"/>
      <c r="G23" s="1116"/>
      <c r="H23" s="1091"/>
      <c r="I23" s="1117"/>
      <c r="J23" s="1118"/>
      <c r="K23" s="1118"/>
      <c r="L23" s="1091"/>
      <c r="M23" s="1118"/>
      <c r="N23" s="1118"/>
      <c r="O23" s="1118"/>
      <c r="P23" s="1118"/>
      <c r="Q23" s="1118"/>
      <c r="R23" s="1118"/>
      <c r="S23" s="1118"/>
      <c r="T23" s="1118"/>
      <c r="U23" s="1118"/>
      <c r="V23" s="1118"/>
      <c r="W23" s="1116"/>
      <c r="X23" s="1116"/>
      <c r="Y23" s="1116"/>
      <c r="Z23" s="1118"/>
      <c r="AA23" s="1091"/>
      <c r="AB23" s="1093"/>
      <c r="AC23" s="1119"/>
      <c r="AD23" s="1118"/>
      <c r="AE23" s="1118"/>
      <c r="AF23" s="1118"/>
      <c r="AG23" s="1118"/>
      <c r="AH23" s="1118"/>
      <c r="AI23" s="1118"/>
      <c r="AJ23" s="1118"/>
      <c r="AK23" s="1120"/>
      <c r="AL23" s="1120"/>
      <c r="AM23" s="1116"/>
      <c r="AN23" s="1121"/>
      <c r="AO23" s="1091"/>
      <c r="AP23" s="1093"/>
      <c r="AQ23" s="1122">
        <f>C23+H23+L23+AA23+AB23+AN23+AO23+AP23</f>
        <v>0</v>
      </c>
    </row>
    <row r="24" spans="1:45" ht="12.75" customHeight="1" thickBot="1">
      <c r="A24" s="521" t="s">
        <v>138</v>
      </c>
      <c r="B24" s="1030"/>
      <c r="C24" s="1123">
        <f>SUM(D24:G24)</f>
        <v>22.240061570656763</v>
      </c>
      <c r="D24" s="1124">
        <v>-17.141361188350004</v>
      </c>
      <c r="E24" s="1038">
        <f>-D24-V24</f>
        <v>39.381422759006767</v>
      </c>
      <c r="F24" s="1032"/>
      <c r="G24" s="1032"/>
      <c r="H24" s="1033"/>
      <c r="I24" s="1125"/>
      <c r="J24" s="1038"/>
      <c r="K24" s="1038"/>
      <c r="L24" s="1033">
        <f>SUM(N24:Z24)</f>
        <v>-24.684016341344112</v>
      </c>
      <c r="M24" s="1038"/>
      <c r="N24" s="1038">
        <v>30.880435114089789</v>
      </c>
      <c r="O24" s="1038"/>
      <c r="P24" s="1038">
        <v>-31.331710700000009</v>
      </c>
      <c r="Q24" s="1038">
        <v>361.91080481920005</v>
      </c>
      <c r="R24" s="1038">
        <v>-361.12225342559998</v>
      </c>
      <c r="S24" s="1038">
        <v>-0.17168420677966101</v>
      </c>
      <c r="T24" s="1038"/>
      <c r="U24" s="1038">
        <v>-2.6095463715975598</v>
      </c>
      <c r="V24" s="1032">
        <v>-22.240061570656767</v>
      </c>
      <c r="W24" s="1032">
        <v>0</v>
      </c>
      <c r="X24" s="1032"/>
      <c r="Y24" s="1032"/>
      <c r="Z24" s="1038"/>
      <c r="AA24" s="1033"/>
      <c r="AB24" s="1033">
        <f>SUM(AC24:AM24)</f>
        <v>0</v>
      </c>
      <c r="AC24" s="1037"/>
      <c r="AD24" s="1038"/>
      <c r="AE24" s="1038"/>
      <c r="AF24" s="1038"/>
      <c r="AG24" s="1038"/>
      <c r="AH24" s="1038"/>
      <c r="AI24" s="1038"/>
      <c r="AJ24" s="1038"/>
      <c r="AK24" s="1034"/>
      <c r="AL24" s="1034"/>
      <c r="AM24" s="1032"/>
      <c r="AN24" s="1039"/>
      <c r="AO24" s="1033"/>
      <c r="AP24" s="1036"/>
      <c r="AQ24" s="1040">
        <f>C24+H24+L24+AA24+AB24+AN24+AO24+AP24</f>
        <v>-2.4439547706873483</v>
      </c>
    </row>
    <row r="25" spans="1:45" ht="12.75" customHeight="1" thickBot="1">
      <c r="A25" s="526" t="s">
        <v>139</v>
      </c>
      <c r="B25" s="1086"/>
      <c r="C25" s="1087">
        <f>SUM(D25:G25)</f>
        <v>0</v>
      </c>
      <c r="D25" s="1088"/>
      <c r="E25" s="1089"/>
      <c r="F25" s="1116"/>
      <c r="G25" s="1116"/>
      <c r="H25" s="1091">
        <f>SUM(I25:K25)</f>
        <v>10.28324833984202</v>
      </c>
      <c r="I25" s="1116">
        <v>10.28324833984202</v>
      </c>
      <c r="J25" s="1126"/>
      <c r="K25" s="1118"/>
      <c r="L25" s="1091">
        <f>SUM(O25:Z25)</f>
        <v>98.284657617035819</v>
      </c>
      <c r="M25" s="1118"/>
      <c r="N25" s="1118"/>
      <c r="O25" s="1118">
        <v>95.274692021714102</v>
      </c>
      <c r="P25" s="1118"/>
      <c r="Q25" s="1118"/>
      <c r="R25" s="1118"/>
      <c r="S25" s="1118">
        <v>0</v>
      </c>
      <c r="T25" s="1118">
        <v>4.1693256233877908E-3</v>
      </c>
      <c r="U25" s="1118">
        <v>3.0057962696983291</v>
      </c>
      <c r="V25" s="1118"/>
      <c r="W25" s="1116"/>
      <c r="X25" s="1116"/>
      <c r="Y25" s="1116"/>
      <c r="Z25" s="1118"/>
      <c r="AA25" s="1091">
        <v>57.528599543766255</v>
      </c>
      <c r="AB25" s="1093">
        <f>SUM(AC25:AI25)</f>
        <v>0</v>
      </c>
      <c r="AC25" s="1094"/>
      <c r="AD25" s="1118"/>
      <c r="AE25" s="1118"/>
      <c r="AF25" s="1118"/>
      <c r="AG25" s="1118"/>
      <c r="AH25" s="1118"/>
      <c r="AI25" s="1118"/>
      <c r="AJ25" s="1118"/>
      <c r="AK25" s="1120"/>
      <c r="AL25" s="1120"/>
      <c r="AM25" s="1116"/>
      <c r="AN25" s="1121"/>
      <c r="AO25" s="1091">
        <v>259.46681438260055</v>
      </c>
      <c r="AP25" s="1093"/>
      <c r="AQ25" s="1122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127"/>
      <c r="C26" s="1128">
        <f t="shared" ref="C26:AP26" si="10">C7-C9+C15+C21-C25</f>
        <v>320.15759843333262</v>
      </c>
      <c r="D26" s="1129">
        <f t="shared" si="10"/>
        <v>221.42915574234439</v>
      </c>
      <c r="E26" s="1130">
        <f t="shared" si="10"/>
        <v>86.198591658957852</v>
      </c>
      <c r="F26" s="1130">
        <f t="shared" si="10"/>
        <v>0</v>
      </c>
      <c r="G26" s="1130">
        <f t="shared" si="10"/>
        <v>12.529851032030438</v>
      </c>
      <c r="H26" s="1131">
        <f t="shared" si="10"/>
        <v>199.31419506885081</v>
      </c>
      <c r="I26" s="1129">
        <f t="shared" si="10"/>
        <v>0.37225106885087023</v>
      </c>
      <c r="J26" s="1132">
        <f t="shared" si="10"/>
        <v>127.70399999999999</v>
      </c>
      <c r="K26" s="1130">
        <f t="shared" si="10"/>
        <v>71.237943999999999</v>
      </c>
      <c r="L26" s="1131">
        <f t="shared" si="10"/>
        <v>7278.2180951406654</v>
      </c>
      <c r="M26" s="1130">
        <f t="shared" si="10"/>
        <v>0</v>
      </c>
      <c r="N26" s="1130">
        <f t="shared" si="10"/>
        <v>-0.14794174855289199</v>
      </c>
      <c r="O26" s="1130">
        <f t="shared" si="10"/>
        <v>-5.2567080980734033</v>
      </c>
      <c r="P26" s="1130">
        <f t="shared" si="10"/>
        <v>799.22126723333315</v>
      </c>
      <c r="Q26" s="1130">
        <f t="shared" si="10"/>
        <v>949.04247657856001</v>
      </c>
      <c r="R26" s="1130">
        <f t="shared" si="10"/>
        <v>1106.9485985044798</v>
      </c>
      <c r="S26" s="1130">
        <f t="shared" si="10"/>
        <v>39.03952078017609</v>
      </c>
      <c r="T26" s="1130">
        <f t="shared" si="10"/>
        <v>187.88084937540125</v>
      </c>
      <c r="U26" s="1130">
        <f t="shared" si="10"/>
        <v>3815.0626351280866</v>
      </c>
      <c r="V26" s="1130">
        <f t="shared" si="10"/>
        <v>147.33759997605492</v>
      </c>
      <c r="W26" s="1130">
        <f t="shared" si="10"/>
        <v>7.506512734116022</v>
      </c>
      <c r="X26" s="1130">
        <f t="shared" si="10"/>
        <v>195.36275312176252</v>
      </c>
      <c r="Y26" s="1130">
        <f t="shared" si="10"/>
        <v>1.2096467108549098</v>
      </c>
      <c r="Z26" s="1130">
        <f t="shared" si="10"/>
        <v>35.010884844467988</v>
      </c>
      <c r="AA26" s="1131">
        <f t="shared" si="10"/>
        <v>1921.4292269183238</v>
      </c>
      <c r="AB26" s="1133">
        <f t="shared" si="10"/>
        <v>461.09915024876761</v>
      </c>
      <c r="AC26" s="1061">
        <f t="shared" si="10"/>
        <v>0</v>
      </c>
      <c r="AD26" s="1044">
        <f t="shared" si="10"/>
        <v>0</v>
      </c>
      <c r="AE26" s="1044">
        <f t="shared" si="10"/>
        <v>197.01652611637599</v>
      </c>
      <c r="AF26" s="1044">
        <f t="shared" si="10"/>
        <v>40.692904224132207</v>
      </c>
      <c r="AG26" s="1044">
        <f t="shared" si="10"/>
        <v>0</v>
      </c>
      <c r="AH26" s="1044">
        <f t="shared" si="10"/>
        <v>9.7770611234061491</v>
      </c>
      <c r="AI26" s="1044">
        <f t="shared" si="10"/>
        <v>128.62672037577602</v>
      </c>
      <c r="AJ26" s="1044">
        <f t="shared" si="10"/>
        <v>27.916404744672001</v>
      </c>
      <c r="AK26" s="1047">
        <f t="shared" si="10"/>
        <v>0</v>
      </c>
      <c r="AL26" s="1047">
        <f t="shared" si="10"/>
        <v>13.54608560366562</v>
      </c>
      <c r="AM26" s="1134">
        <f t="shared" si="10"/>
        <v>43.523448060739646</v>
      </c>
      <c r="AN26" s="1131">
        <f t="shared" si="10"/>
        <v>54.722939604974087</v>
      </c>
      <c r="AO26" s="1131">
        <f t="shared" si="10"/>
        <v>2361.7269899654289</v>
      </c>
      <c r="AP26" s="1133">
        <f t="shared" si="10"/>
        <v>0</v>
      </c>
      <c r="AQ26" s="1135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1041"/>
      <c r="C27" s="1042">
        <f t="shared" ref="C27:V27" si="11">C28</f>
        <v>0</v>
      </c>
      <c r="D27" s="1047">
        <f t="shared" si="11"/>
        <v>0</v>
      </c>
      <c r="E27" s="1044">
        <f t="shared" si="11"/>
        <v>0</v>
      </c>
      <c r="F27" s="1060">
        <f t="shared" si="11"/>
        <v>0</v>
      </c>
      <c r="G27" s="1060">
        <f t="shared" si="11"/>
        <v>0</v>
      </c>
      <c r="H27" s="1045">
        <f t="shared" si="11"/>
        <v>0</v>
      </c>
      <c r="I27" s="1047">
        <f t="shared" si="11"/>
        <v>0</v>
      </c>
      <c r="J27" s="1046">
        <f t="shared" si="11"/>
        <v>0</v>
      </c>
      <c r="K27" s="1044">
        <f t="shared" si="11"/>
        <v>0</v>
      </c>
      <c r="L27" s="1045">
        <f t="shared" si="11"/>
        <v>231.58328467708543</v>
      </c>
      <c r="M27" s="1044">
        <f t="shared" si="11"/>
        <v>0</v>
      </c>
      <c r="N27" s="1044">
        <f t="shared" si="11"/>
        <v>0</v>
      </c>
      <c r="O27" s="1044">
        <f t="shared" si="11"/>
        <v>0</v>
      </c>
      <c r="P27" s="1044">
        <f t="shared" si="11"/>
        <v>0</v>
      </c>
      <c r="Q27" s="1044">
        <f t="shared" si="11"/>
        <v>0</v>
      </c>
      <c r="R27" s="1044">
        <f t="shared" si="11"/>
        <v>0</v>
      </c>
      <c r="S27" s="1044">
        <f t="shared" si="11"/>
        <v>0</v>
      </c>
      <c r="T27" s="1044">
        <f t="shared" si="11"/>
        <v>0</v>
      </c>
      <c r="U27" s="1044">
        <f t="shared" si="11"/>
        <v>0</v>
      </c>
      <c r="V27" s="1044">
        <f t="shared" si="11"/>
        <v>0</v>
      </c>
      <c r="W27" s="1060"/>
      <c r="X27" s="1060">
        <f t="shared" ref="X27:AQ27" si="12">X28</f>
        <v>195.36275312176252</v>
      </c>
      <c r="Y27" s="1060">
        <f t="shared" si="12"/>
        <v>1.2096467108549098</v>
      </c>
      <c r="Z27" s="1044">
        <f t="shared" si="12"/>
        <v>35.010884844467988</v>
      </c>
      <c r="AA27" s="1045">
        <f t="shared" si="12"/>
        <v>0</v>
      </c>
      <c r="AB27" s="1043">
        <f t="shared" si="12"/>
        <v>0</v>
      </c>
      <c r="AC27" s="1061">
        <f t="shared" si="12"/>
        <v>0</v>
      </c>
      <c r="AD27" s="1044">
        <f t="shared" si="12"/>
        <v>0</v>
      </c>
      <c r="AE27" s="1044">
        <f t="shared" si="12"/>
        <v>0</v>
      </c>
      <c r="AF27" s="1044">
        <f t="shared" si="12"/>
        <v>0</v>
      </c>
      <c r="AG27" s="1044">
        <f t="shared" si="12"/>
        <v>0</v>
      </c>
      <c r="AH27" s="1044">
        <f t="shared" si="12"/>
        <v>0</v>
      </c>
      <c r="AI27" s="1044">
        <f t="shared" si="12"/>
        <v>0</v>
      </c>
      <c r="AJ27" s="1044">
        <f t="shared" si="12"/>
        <v>0</v>
      </c>
      <c r="AK27" s="1047">
        <f t="shared" si="12"/>
        <v>0</v>
      </c>
      <c r="AL27" s="1047">
        <f t="shared" si="12"/>
        <v>0</v>
      </c>
      <c r="AM27" s="1060">
        <f t="shared" si="12"/>
        <v>0</v>
      </c>
      <c r="AN27" s="1045">
        <f t="shared" si="12"/>
        <v>0</v>
      </c>
      <c r="AO27" s="1045">
        <f t="shared" si="12"/>
        <v>0</v>
      </c>
      <c r="AP27" s="1043">
        <f t="shared" si="12"/>
        <v>0</v>
      </c>
      <c r="AQ27" s="1049">
        <f t="shared" si="12"/>
        <v>231.58328467708543</v>
      </c>
      <c r="AR27" s="1"/>
      <c r="AS27" s="4"/>
    </row>
    <row r="28" spans="1:45" ht="12.75" customHeight="1" thickBot="1">
      <c r="A28" s="529" t="s">
        <v>1104</v>
      </c>
      <c r="B28" s="1136"/>
      <c r="C28" s="1137">
        <f>SUM(D28:G28)</f>
        <v>0</v>
      </c>
      <c r="D28" s="1101"/>
      <c r="E28" s="1102"/>
      <c r="F28" s="1103"/>
      <c r="G28" s="1103"/>
      <c r="H28" s="1108">
        <f>SUM(I28:K28)</f>
        <v>0</v>
      </c>
      <c r="I28" s="1101"/>
      <c r="J28" s="1138"/>
      <c r="K28" s="1102"/>
      <c r="L28" s="1108">
        <f>SUM(M28:Z28)</f>
        <v>231.58328467708543</v>
      </c>
      <c r="M28" s="1102"/>
      <c r="N28" s="1102"/>
      <c r="O28" s="1102"/>
      <c r="P28" s="1102"/>
      <c r="Q28" s="1102"/>
      <c r="R28" s="1102"/>
      <c r="S28" s="1102"/>
      <c r="T28" s="1102"/>
      <c r="U28" s="1102"/>
      <c r="V28" s="1102"/>
      <c r="W28" s="1103"/>
      <c r="X28" s="1103">
        <f>X26</f>
        <v>195.36275312176252</v>
      </c>
      <c r="Y28" s="1103">
        <f>Y26</f>
        <v>1.2096467108549098</v>
      </c>
      <c r="Z28" s="1102">
        <f>Z26</f>
        <v>35.010884844467988</v>
      </c>
      <c r="AA28" s="1108">
        <v>0</v>
      </c>
      <c r="AB28" s="1139">
        <f>SUM(AC28:AI28)</f>
        <v>0</v>
      </c>
      <c r="AC28" s="1106"/>
      <c r="AD28" s="1102"/>
      <c r="AE28" s="1102"/>
      <c r="AF28" s="1102"/>
      <c r="AG28" s="1102"/>
      <c r="AH28" s="1102"/>
      <c r="AI28" s="1102"/>
      <c r="AJ28" s="1102"/>
      <c r="AK28" s="1101"/>
      <c r="AL28" s="1101"/>
      <c r="AM28" s="1103"/>
      <c r="AN28" s="1108"/>
      <c r="AO28" s="1108"/>
      <c r="AP28" s="1139"/>
      <c r="AQ28" s="1109">
        <f t="shared" ref="AQ28:AQ72" si="13">C28+H28+L28+AA28+AB28+AN28+AO28+AP28</f>
        <v>231.58328467708543</v>
      </c>
    </row>
    <row r="29" spans="1:45" s="5" customFormat="1" ht="12.75" customHeight="1" thickBot="1">
      <c r="A29" s="522" t="s">
        <v>142</v>
      </c>
      <c r="B29" s="1041"/>
      <c r="C29" s="1042">
        <f t="shared" ref="C29:AQ29" si="14">C30+C45+C56+C58+C65+C70+C71</f>
        <v>322.73713313616526</v>
      </c>
      <c r="D29" s="1047">
        <f t="shared" si="14"/>
        <v>221.25198906014759</v>
      </c>
      <c r="E29" s="1044">
        <f t="shared" si="14"/>
        <v>89.647280058277374</v>
      </c>
      <c r="F29" s="1060">
        <f t="shared" si="14"/>
        <v>0</v>
      </c>
      <c r="G29" s="1060">
        <f t="shared" si="14"/>
        <v>11.837385289740231</v>
      </c>
      <c r="H29" s="1045">
        <f t="shared" si="14"/>
        <v>197.36847005356</v>
      </c>
      <c r="I29" s="1047">
        <f t="shared" si="14"/>
        <v>0.82966372355999995</v>
      </c>
      <c r="J29" s="1140">
        <f t="shared" si="14"/>
        <v>127.70399999999999</v>
      </c>
      <c r="K29" s="1047">
        <f t="shared" si="14"/>
        <v>68.834806329999992</v>
      </c>
      <c r="L29" s="1045">
        <f t="shared" si="14"/>
        <v>7044.2916862331467</v>
      </c>
      <c r="M29" s="1044">
        <f t="shared" si="14"/>
        <v>0</v>
      </c>
      <c r="N29" s="1044">
        <f t="shared" si="14"/>
        <v>0</v>
      </c>
      <c r="O29" s="1044">
        <f t="shared" si="14"/>
        <v>0</v>
      </c>
      <c r="P29" s="1044">
        <f t="shared" si="14"/>
        <v>824.24502392197087</v>
      </c>
      <c r="Q29" s="1044">
        <f t="shared" si="14"/>
        <v>934.32541284991999</v>
      </c>
      <c r="R29" s="1044">
        <f t="shared" si="14"/>
        <v>1102.8442060797599</v>
      </c>
      <c r="S29" s="1044">
        <f t="shared" si="14"/>
        <v>31.039400915077643</v>
      </c>
      <c r="T29" s="1044">
        <f t="shared" si="14"/>
        <v>181.32381570558746</v>
      </c>
      <c r="U29" s="1044">
        <f t="shared" si="14"/>
        <v>3824.001555864289</v>
      </c>
      <c r="V29" s="1044">
        <f t="shared" si="14"/>
        <v>146.51227089654276</v>
      </c>
      <c r="W29" s="1060">
        <f t="shared" si="14"/>
        <v>0</v>
      </c>
      <c r="X29" s="1060">
        <f t="shared" si="14"/>
        <v>0</v>
      </c>
      <c r="Y29" s="1060">
        <f t="shared" si="14"/>
        <v>0</v>
      </c>
      <c r="Z29" s="1047">
        <f t="shared" si="14"/>
        <v>0</v>
      </c>
      <c r="AA29" s="1131">
        <f t="shared" si="14"/>
        <v>1961.7039372255224</v>
      </c>
      <c r="AB29" s="1043">
        <f t="shared" si="14"/>
        <v>463.5152964293224</v>
      </c>
      <c r="AC29" s="1061">
        <f t="shared" si="14"/>
        <v>0</v>
      </c>
      <c r="AD29" s="1044">
        <f t="shared" si="14"/>
        <v>0</v>
      </c>
      <c r="AE29" s="1044">
        <f t="shared" si="14"/>
        <v>201.73619537368276</v>
      </c>
      <c r="AF29" s="1044">
        <f t="shared" si="14"/>
        <v>40.692904224132199</v>
      </c>
      <c r="AG29" s="1044">
        <f t="shared" si="14"/>
        <v>0</v>
      </c>
      <c r="AH29" s="1044">
        <f t="shared" si="14"/>
        <v>9.7770611234061491</v>
      </c>
      <c r="AI29" s="1044">
        <f t="shared" si="14"/>
        <v>126.96834918892804</v>
      </c>
      <c r="AJ29" s="1044">
        <f t="shared" si="14"/>
        <v>27.271252854767994</v>
      </c>
      <c r="AK29" s="1043">
        <f t="shared" si="14"/>
        <v>0</v>
      </c>
      <c r="AL29" s="1043">
        <f t="shared" si="14"/>
        <v>13.546085603665619</v>
      </c>
      <c r="AM29" s="1043">
        <f t="shared" si="14"/>
        <v>43.523448060739653</v>
      </c>
      <c r="AN29" s="1043">
        <f t="shared" si="14"/>
        <v>54.722939604974094</v>
      </c>
      <c r="AO29" s="1045">
        <f t="shared" si="14"/>
        <v>2397.4208343089181</v>
      </c>
      <c r="AP29" s="1043">
        <f t="shared" si="14"/>
        <v>0</v>
      </c>
      <c r="AQ29" s="1135">
        <f t="shared" si="14"/>
        <v>12441.760296991612</v>
      </c>
      <c r="AR29" s="1"/>
      <c r="AS29" s="4"/>
    </row>
    <row r="30" spans="1:45" s="5" customFormat="1" ht="12.75" customHeight="1">
      <c r="A30" s="61" t="s">
        <v>143</v>
      </c>
      <c r="B30" s="1141"/>
      <c r="C30" s="1142">
        <f>SUM(C31:C44)</f>
        <v>105.42502802800003</v>
      </c>
      <c r="D30" s="1143">
        <v>105.4245493</v>
      </c>
      <c r="E30" s="1143">
        <v>0</v>
      </c>
      <c r="F30" s="1144"/>
      <c r="G30" s="1144"/>
      <c r="H30" s="1145">
        <f>SUM(H31:H44)</f>
        <v>0.82966372355999995</v>
      </c>
      <c r="I30" s="1146">
        <f t="shared" ref="I30:K30" si="15">SUM(I31:I44)</f>
        <v>0.82966372355999995</v>
      </c>
      <c r="J30" s="1143">
        <f t="shared" si="15"/>
        <v>0</v>
      </c>
      <c r="K30" s="1143">
        <f t="shared" si="15"/>
        <v>0</v>
      </c>
      <c r="L30" s="1145">
        <f>SUM(L31:L44)</f>
        <v>333.21700779482637</v>
      </c>
      <c r="M30" s="1143">
        <f>SUM(M31:M44)</f>
        <v>0</v>
      </c>
      <c r="N30" s="1143">
        <f>SUM(N31:N44)</f>
        <v>0</v>
      </c>
      <c r="O30" s="1143">
        <f>SUM(O31:O44)</f>
        <v>0</v>
      </c>
      <c r="P30" s="1143">
        <f>SUM(P31:P44)</f>
        <v>0</v>
      </c>
      <c r="Q30" s="1143">
        <v>5.8273117756492638</v>
      </c>
      <c r="R30" s="1143">
        <f>SUM(R31:R44)</f>
        <v>0</v>
      </c>
      <c r="S30" s="1143">
        <v>30.396553446461994</v>
      </c>
      <c r="T30" s="1143">
        <v>55.10581048870722</v>
      </c>
      <c r="U30" s="1143">
        <v>100.77893291075623</v>
      </c>
      <c r="V30" s="1143">
        <v>141.10839917325163</v>
      </c>
      <c r="W30" s="1143">
        <f>SUM(W31:W44)</f>
        <v>0</v>
      </c>
      <c r="X30" s="1143">
        <f>SUM(X31:X44)</f>
        <v>0</v>
      </c>
      <c r="Y30" s="1143">
        <f>SUM(Y31:Y44)</f>
        <v>0</v>
      </c>
      <c r="Z30" s="1143">
        <f>SUM(Z31:Z44)</f>
        <v>0</v>
      </c>
      <c r="AA30" s="1145">
        <v>1006.4294471460221</v>
      </c>
      <c r="AB30" s="1147">
        <f t="shared" ref="AB30:AN30" si="16">SUM(AB31:AB44)</f>
        <v>198.81521058080656</v>
      </c>
      <c r="AC30" s="1148">
        <f t="shared" si="16"/>
        <v>0</v>
      </c>
      <c r="AD30" s="1143">
        <f t="shared" si="16"/>
        <v>0</v>
      </c>
      <c r="AE30" s="1143">
        <f t="shared" si="16"/>
        <v>153.96698996806381</v>
      </c>
      <c r="AF30" s="1143">
        <f t="shared" si="16"/>
        <v>40.692904224132199</v>
      </c>
      <c r="AG30" s="1143">
        <f t="shared" si="16"/>
        <v>0</v>
      </c>
      <c r="AH30" s="1143">
        <f t="shared" si="16"/>
        <v>4.1553163886105651</v>
      </c>
      <c r="AI30" s="1143">
        <f t="shared" si="16"/>
        <v>0</v>
      </c>
      <c r="AJ30" s="1143">
        <f t="shared" si="16"/>
        <v>0</v>
      </c>
      <c r="AK30" s="1143">
        <f t="shared" si="16"/>
        <v>0</v>
      </c>
      <c r="AL30" s="1143">
        <f t="shared" si="16"/>
        <v>0</v>
      </c>
      <c r="AM30" s="1149">
        <f t="shared" si="16"/>
        <v>0</v>
      </c>
      <c r="AN30" s="1146">
        <f t="shared" si="16"/>
        <v>54.722939604974094</v>
      </c>
      <c r="AO30" s="1145">
        <v>562.37095164267794</v>
      </c>
      <c r="AP30" s="1147">
        <f>SUM(AP31:AP44)</f>
        <v>0</v>
      </c>
      <c r="AQ30" s="1062">
        <f t="shared" ref="AQ30" si="17"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150" t="s">
        <v>145</v>
      </c>
      <c r="C31" s="1151">
        <f t="shared" ref="C31:C43" si="18">SUM(D31:G31)</f>
        <v>0</v>
      </c>
      <c r="D31" s="1071">
        <v>0</v>
      </c>
      <c r="E31" s="1152"/>
      <c r="F31" s="1152"/>
      <c r="G31" s="1153"/>
      <c r="H31" s="1154">
        <f t="shared" ref="H31:H43" si="19">SUM(I31:K31)</f>
        <v>0</v>
      </c>
      <c r="I31" s="1155"/>
      <c r="J31" s="1156"/>
      <c r="K31" s="1074"/>
      <c r="L31" s="1154">
        <f t="shared" ref="L31:L43" si="20">SUM(M31:Z31)</f>
        <v>15.076944231866809</v>
      </c>
      <c r="M31" s="1074"/>
      <c r="N31" s="1074"/>
      <c r="O31" s="1074"/>
      <c r="P31" s="1157"/>
      <c r="Q31" s="1113">
        <v>0.252</v>
      </c>
      <c r="R31" s="1152"/>
      <c r="S31" s="1113">
        <v>0</v>
      </c>
      <c r="T31" s="1113">
        <v>9.0944231866809708E-2</v>
      </c>
      <c r="U31" s="1113">
        <v>14.734</v>
      </c>
      <c r="V31" s="1113">
        <v>0</v>
      </c>
      <c r="W31" s="1152"/>
      <c r="X31" s="1155"/>
      <c r="Y31" s="1157"/>
      <c r="Z31" s="1074"/>
      <c r="AA31" s="1072">
        <v>11.321518316813064</v>
      </c>
      <c r="AB31" s="1158">
        <f t="shared" ref="AB31:AB43" si="21">SUM(AC31:AM31)</f>
        <v>0</v>
      </c>
      <c r="AC31" s="1159"/>
      <c r="AD31" s="1074"/>
      <c r="AE31" s="1074"/>
      <c r="AF31" s="1074"/>
      <c r="AG31" s="1074"/>
      <c r="AH31" s="1074"/>
      <c r="AI31" s="1074"/>
      <c r="AJ31" s="1074"/>
      <c r="AK31" s="1065"/>
      <c r="AL31" s="1067"/>
      <c r="AM31" s="1074"/>
      <c r="AN31" s="1072"/>
      <c r="AO31" s="1072">
        <v>18.942945216847264</v>
      </c>
      <c r="AP31" s="1158"/>
      <c r="AQ31" s="1073">
        <f t="shared" si="13"/>
        <v>45.341407765527137</v>
      </c>
    </row>
    <row r="32" spans="1:45" ht="12.75" customHeight="1">
      <c r="A32" s="531" t="s">
        <v>146</v>
      </c>
      <c r="B32" s="1160" t="s">
        <v>147</v>
      </c>
      <c r="C32" s="1017">
        <f t="shared" si="18"/>
        <v>18.505815952000003</v>
      </c>
      <c r="D32" s="1026">
        <v>18.505815952000003</v>
      </c>
      <c r="E32" s="1161"/>
      <c r="F32" s="1161"/>
      <c r="G32" s="1162"/>
      <c r="H32" s="1021">
        <f t="shared" si="19"/>
        <v>0.82966372355999995</v>
      </c>
      <c r="I32" s="1022">
        <v>0.82966372355999995</v>
      </c>
      <c r="J32" s="1023"/>
      <c r="K32" s="1024"/>
      <c r="L32" s="1021">
        <f t="shared" si="20"/>
        <v>65.081234617624631</v>
      </c>
      <c r="M32" s="1024"/>
      <c r="N32" s="1024"/>
      <c r="O32" s="1024"/>
      <c r="P32" s="1157"/>
      <c r="Q32" s="1161">
        <v>1.514</v>
      </c>
      <c r="R32" s="1161"/>
      <c r="S32" s="1161">
        <v>22.968462416696998</v>
      </c>
      <c r="T32" s="1161">
        <v>29.49577220092764</v>
      </c>
      <c r="U32" s="1161">
        <v>11.103</v>
      </c>
      <c r="V32" s="1161">
        <v>0</v>
      </c>
      <c r="W32" s="1161"/>
      <c r="X32" s="1022"/>
      <c r="Y32" s="1020"/>
      <c r="Z32" s="1024"/>
      <c r="AA32" s="1027">
        <v>272.71139495674981</v>
      </c>
      <c r="AB32" s="1025">
        <f t="shared" si="21"/>
        <v>27.983335383690566</v>
      </c>
      <c r="AC32" s="1026"/>
      <c r="AD32" s="1024"/>
      <c r="AE32" s="1024">
        <v>23.828018995080001</v>
      </c>
      <c r="AF32" s="1024"/>
      <c r="AG32" s="1074"/>
      <c r="AH32" s="1074">
        <v>4.1553163886105651</v>
      </c>
      <c r="AI32" s="1074"/>
      <c r="AJ32" s="1074"/>
      <c r="AK32" s="1022"/>
      <c r="AL32" s="1020"/>
      <c r="AM32" s="1024"/>
      <c r="AN32" s="1027"/>
      <c r="AO32" s="1027">
        <v>95.275088867672153</v>
      </c>
      <c r="AP32" s="1025"/>
      <c r="AQ32" s="1028">
        <f t="shared" si="13"/>
        <v>480.38653350129721</v>
      </c>
    </row>
    <row r="33" spans="1:45" ht="12.75" customHeight="1">
      <c r="A33" s="531" t="s">
        <v>148</v>
      </c>
      <c r="B33" s="1163" t="s">
        <v>149</v>
      </c>
      <c r="C33" s="1017">
        <f t="shared" si="18"/>
        <v>0</v>
      </c>
      <c r="D33" s="1026">
        <v>0</v>
      </c>
      <c r="E33" s="1161"/>
      <c r="F33" s="1161"/>
      <c r="G33" s="1162"/>
      <c r="H33" s="1021">
        <f t="shared" si="19"/>
        <v>0</v>
      </c>
      <c r="I33" s="1022"/>
      <c r="J33" s="1023"/>
      <c r="K33" s="1024"/>
      <c r="L33" s="1021">
        <f t="shared" si="20"/>
        <v>4.2587599630269795</v>
      </c>
      <c r="M33" s="1024"/>
      <c r="N33" s="1024"/>
      <c r="O33" s="1024"/>
      <c r="P33" s="1157"/>
      <c r="Q33" s="1161">
        <v>7.6999999999999999E-2</v>
      </c>
      <c r="R33" s="1161"/>
      <c r="S33" s="1161">
        <v>0</v>
      </c>
      <c r="T33" s="1161">
        <v>3.9077599630269795</v>
      </c>
      <c r="U33" s="1161">
        <v>0.27400000000000002</v>
      </c>
      <c r="V33" s="1161">
        <v>0</v>
      </c>
      <c r="W33" s="1161"/>
      <c r="X33" s="1022"/>
      <c r="Y33" s="1020"/>
      <c r="Z33" s="1024"/>
      <c r="AA33" s="1027">
        <v>3.3044502133205622</v>
      </c>
      <c r="AB33" s="1025">
        <f t="shared" si="21"/>
        <v>0</v>
      </c>
      <c r="AC33" s="1026"/>
      <c r="AD33" s="1024"/>
      <c r="AE33" s="1024"/>
      <c r="AF33" s="1024"/>
      <c r="AG33" s="1074"/>
      <c r="AH33" s="1074"/>
      <c r="AI33" s="1074"/>
      <c r="AJ33" s="1074"/>
      <c r="AK33" s="1022"/>
      <c r="AL33" s="1020"/>
      <c r="AM33" s="1024"/>
      <c r="AN33" s="1027"/>
      <c r="AO33" s="1027">
        <v>2.6521774464642336</v>
      </c>
      <c r="AP33" s="1025"/>
      <c r="AQ33" s="1028">
        <f t="shared" si="13"/>
        <v>10.215387622811775</v>
      </c>
    </row>
    <row r="34" spans="1:45" ht="12.75" customHeight="1">
      <c r="A34" s="531" t="s">
        <v>150</v>
      </c>
      <c r="B34" s="1163" t="s">
        <v>151</v>
      </c>
      <c r="C34" s="1017">
        <f t="shared" si="18"/>
        <v>0</v>
      </c>
      <c r="D34" s="1026">
        <v>0</v>
      </c>
      <c r="E34" s="1161"/>
      <c r="F34" s="1161"/>
      <c r="G34" s="1162"/>
      <c r="H34" s="1021">
        <f t="shared" si="19"/>
        <v>0</v>
      </c>
      <c r="I34" s="1022"/>
      <c r="J34" s="1023"/>
      <c r="K34" s="1024"/>
      <c r="L34" s="1021">
        <f t="shared" si="20"/>
        <v>3.2131895506092896</v>
      </c>
      <c r="M34" s="1024"/>
      <c r="N34" s="1024"/>
      <c r="O34" s="1024"/>
      <c r="P34" s="1157"/>
      <c r="Q34" s="1161">
        <v>0.17699999999999999</v>
      </c>
      <c r="R34" s="1161"/>
      <c r="S34" s="1161">
        <v>0</v>
      </c>
      <c r="T34" s="1161">
        <v>0.60818955060928981</v>
      </c>
      <c r="U34" s="1161">
        <v>2.4279999999999999</v>
      </c>
      <c r="V34" s="1161">
        <v>0</v>
      </c>
      <c r="W34" s="1161"/>
      <c r="X34" s="1022"/>
      <c r="Y34" s="1020"/>
      <c r="Z34" s="1024"/>
      <c r="AA34" s="1027">
        <v>9.6605545809524642</v>
      </c>
      <c r="AB34" s="1025">
        <f t="shared" si="21"/>
        <v>127.91319688416</v>
      </c>
      <c r="AC34" s="1026"/>
      <c r="AD34" s="1024"/>
      <c r="AE34" s="1024">
        <v>127.91319688416</v>
      </c>
      <c r="AF34" s="1024"/>
      <c r="AG34" s="1074"/>
      <c r="AH34" s="1074"/>
      <c r="AI34" s="1074"/>
      <c r="AJ34" s="1074"/>
      <c r="AK34" s="1022"/>
      <c r="AL34" s="1020"/>
      <c r="AM34" s="1024"/>
      <c r="AN34" s="1027"/>
      <c r="AO34" s="1027">
        <v>24.722008913423029</v>
      </c>
      <c r="AP34" s="1025"/>
      <c r="AQ34" s="1028">
        <f t="shared" si="13"/>
        <v>165.50894992914479</v>
      </c>
    </row>
    <row r="35" spans="1:45" ht="12.75" customHeight="1">
      <c r="A35" s="531" t="s">
        <v>152</v>
      </c>
      <c r="B35" s="1163" t="s">
        <v>153</v>
      </c>
      <c r="C35" s="1017">
        <f t="shared" si="18"/>
        <v>0</v>
      </c>
      <c r="D35" s="1026">
        <v>0</v>
      </c>
      <c r="E35" s="1161"/>
      <c r="F35" s="1161"/>
      <c r="G35" s="1162"/>
      <c r="H35" s="1021">
        <f t="shared" si="19"/>
        <v>0</v>
      </c>
      <c r="I35" s="1022"/>
      <c r="J35" s="1023"/>
      <c r="K35" s="1024"/>
      <c r="L35" s="1021">
        <f t="shared" si="20"/>
        <v>1.6055046049530732</v>
      </c>
      <c r="M35" s="1024"/>
      <c r="N35" s="1024"/>
      <c r="O35" s="1024"/>
      <c r="P35" s="1157"/>
      <c r="Q35" s="1161">
        <v>9.6000000000000002E-2</v>
      </c>
      <c r="R35" s="1161"/>
      <c r="S35" s="1161">
        <v>0</v>
      </c>
      <c r="T35" s="1161">
        <v>0.62950460495307337</v>
      </c>
      <c r="U35" s="1161">
        <v>0.88</v>
      </c>
      <c r="V35" s="1161">
        <v>0</v>
      </c>
      <c r="W35" s="1161"/>
      <c r="X35" s="1022"/>
      <c r="Y35" s="1020"/>
      <c r="Z35" s="1024"/>
      <c r="AA35" s="1027">
        <v>14.125994102315383</v>
      </c>
      <c r="AB35" s="1025">
        <f t="shared" si="21"/>
        <v>0</v>
      </c>
      <c r="AC35" s="1026"/>
      <c r="AD35" s="1024"/>
      <c r="AE35" s="1024"/>
      <c r="AF35" s="1024"/>
      <c r="AG35" s="1074"/>
      <c r="AH35" s="1074"/>
      <c r="AI35" s="1074"/>
      <c r="AJ35" s="1074"/>
      <c r="AK35" s="1022"/>
      <c r="AL35" s="1020"/>
      <c r="AM35" s="1024"/>
      <c r="AN35" s="1027"/>
      <c r="AO35" s="1027">
        <v>10.336268211589791</v>
      </c>
      <c r="AP35" s="1025"/>
      <c r="AQ35" s="1028">
        <f t="shared" si="13"/>
        <v>26.067766918858247</v>
      </c>
    </row>
    <row r="36" spans="1:45" ht="12.75" customHeight="1">
      <c r="A36" s="531" t="s">
        <v>154</v>
      </c>
      <c r="B36" s="1163" t="s">
        <v>155</v>
      </c>
      <c r="C36" s="1017">
        <f t="shared" si="18"/>
        <v>0</v>
      </c>
      <c r="D36" s="1159">
        <v>0</v>
      </c>
      <c r="E36" s="1161"/>
      <c r="F36" s="1161"/>
      <c r="G36" s="1162"/>
      <c r="H36" s="1021">
        <f t="shared" si="19"/>
        <v>0</v>
      </c>
      <c r="I36" s="1022"/>
      <c r="J36" s="1023"/>
      <c r="K36" s="1024"/>
      <c r="L36" s="1021">
        <f t="shared" si="20"/>
        <v>21.418897222529047</v>
      </c>
      <c r="M36" s="1024"/>
      <c r="N36" s="1024"/>
      <c r="O36" s="1024"/>
      <c r="P36" s="1157"/>
      <c r="Q36" s="1152">
        <v>0.30599999999999994</v>
      </c>
      <c r="R36" s="1161"/>
      <c r="S36" s="1152">
        <v>2.7458233928999998</v>
      </c>
      <c r="T36" s="1152">
        <v>3.9702841224354111</v>
      </c>
      <c r="U36" s="1152">
        <v>4.5789999999999997</v>
      </c>
      <c r="V36" s="1152">
        <v>9.8177897071936346</v>
      </c>
      <c r="W36" s="1161"/>
      <c r="X36" s="1022"/>
      <c r="Y36" s="1020"/>
      <c r="Z36" s="1024"/>
      <c r="AA36" s="1164">
        <v>129.58450822372785</v>
      </c>
      <c r="AB36" s="1025">
        <f t="shared" si="21"/>
        <v>0</v>
      </c>
      <c r="AC36" s="1026"/>
      <c r="AD36" s="1024"/>
      <c r="AE36" s="1024">
        <v>0</v>
      </c>
      <c r="AF36" s="1024"/>
      <c r="AG36" s="1074"/>
      <c r="AH36" s="1074"/>
      <c r="AI36" s="1074"/>
      <c r="AJ36" s="1074"/>
      <c r="AK36" s="1155"/>
      <c r="AL36" s="1157"/>
      <c r="AM36" s="1024"/>
      <c r="AN36" s="1164"/>
      <c r="AO36" s="1164">
        <v>76.140196178045755</v>
      </c>
      <c r="AP36" s="1025"/>
      <c r="AQ36" s="1028">
        <f t="shared" si="13"/>
        <v>227.14360162430265</v>
      </c>
    </row>
    <row r="37" spans="1:45" ht="12.75" customHeight="1">
      <c r="A37" s="531" t="s">
        <v>156</v>
      </c>
      <c r="B37" s="1163" t="s">
        <v>157</v>
      </c>
      <c r="C37" s="1017">
        <f t="shared" si="18"/>
        <v>0</v>
      </c>
      <c r="D37" s="1026">
        <v>0</v>
      </c>
      <c r="E37" s="1161"/>
      <c r="F37" s="1161"/>
      <c r="G37" s="1162"/>
      <c r="H37" s="1021">
        <f t="shared" si="19"/>
        <v>0</v>
      </c>
      <c r="I37" s="1022"/>
      <c r="J37" s="1023"/>
      <c r="K37" s="1024"/>
      <c r="L37" s="1021">
        <f t="shared" si="20"/>
        <v>4.1927665829180274</v>
      </c>
      <c r="M37" s="1024"/>
      <c r="N37" s="1024"/>
      <c r="O37" s="1024"/>
      <c r="P37" s="1157"/>
      <c r="Q37" s="1161">
        <v>0.53500000000000003</v>
      </c>
      <c r="R37" s="1161"/>
      <c r="S37" s="1161">
        <v>0</v>
      </c>
      <c r="T37" s="1161">
        <v>2.1897665829180273</v>
      </c>
      <c r="U37" s="1161">
        <v>1.468</v>
      </c>
      <c r="V37" s="1161">
        <v>0</v>
      </c>
      <c r="W37" s="1161"/>
      <c r="X37" s="1022"/>
      <c r="Y37" s="1020"/>
      <c r="Z37" s="1024"/>
      <c r="AA37" s="1027">
        <v>17.456036015436883</v>
      </c>
      <c r="AB37" s="1025">
        <f t="shared" si="21"/>
        <v>0</v>
      </c>
      <c r="AC37" s="1026"/>
      <c r="AD37" s="1024"/>
      <c r="AE37" s="1024"/>
      <c r="AF37" s="1024"/>
      <c r="AG37" s="1074"/>
      <c r="AH37" s="1074"/>
      <c r="AI37" s="1074"/>
      <c r="AJ37" s="1074"/>
      <c r="AK37" s="1022"/>
      <c r="AL37" s="1020"/>
      <c r="AM37" s="1024"/>
      <c r="AN37" s="1027"/>
      <c r="AO37" s="1027">
        <v>25.06049692993675</v>
      </c>
      <c r="AP37" s="1025"/>
      <c r="AQ37" s="1028">
        <f t="shared" si="13"/>
        <v>46.709299528291666</v>
      </c>
    </row>
    <row r="38" spans="1:45" ht="12.75" customHeight="1">
      <c r="A38" s="531" t="s">
        <v>158</v>
      </c>
      <c r="B38" s="1163" t="s">
        <v>159</v>
      </c>
      <c r="C38" s="1017">
        <f t="shared" si="18"/>
        <v>86.919212076000022</v>
      </c>
      <c r="D38" s="1026">
        <v>86.919212076000022</v>
      </c>
      <c r="E38" s="1161"/>
      <c r="F38" s="1161"/>
      <c r="G38" s="1162"/>
      <c r="H38" s="1021">
        <f t="shared" si="19"/>
        <v>0</v>
      </c>
      <c r="I38" s="1022"/>
      <c r="J38" s="1023"/>
      <c r="K38" s="1024"/>
      <c r="L38" s="1021">
        <f t="shared" si="20"/>
        <v>160.32357118657256</v>
      </c>
      <c r="M38" s="1024"/>
      <c r="N38" s="1024"/>
      <c r="O38" s="1024"/>
      <c r="P38" s="1157"/>
      <c r="Q38" s="1161">
        <v>1.1439999999999999</v>
      </c>
      <c r="R38" s="1161"/>
      <c r="S38" s="1161">
        <v>0</v>
      </c>
      <c r="T38" s="1161">
        <v>2.6359617205145627</v>
      </c>
      <c r="U38" s="1161">
        <v>25.253</v>
      </c>
      <c r="V38" s="1161">
        <v>131.29060946605799</v>
      </c>
      <c r="W38" s="1161"/>
      <c r="X38" s="1022"/>
      <c r="Y38" s="1020"/>
      <c r="Z38" s="1024"/>
      <c r="AA38" s="1027">
        <v>46.760404850906049</v>
      </c>
      <c r="AB38" s="1025">
        <f t="shared" si="21"/>
        <v>42.918678312955997</v>
      </c>
      <c r="AC38" s="1026"/>
      <c r="AD38" s="1024"/>
      <c r="AE38" s="1024">
        <v>2.2257740888237998</v>
      </c>
      <c r="AF38" s="1024">
        <v>40.692904224132199</v>
      </c>
      <c r="AG38" s="1074"/>
      <c r="AH38" s="1074"/>
      <c r="AI38" s="1074"/>
      <c r="AJ38" s="1074"/>
      <c r="AK38" s="1022"/>
      <c r="AL38" s="1020"/>
      <c r="AM38" s="1024"/>
      <c r="AN38" s="1027">
        <v>54.722939604974094</v>
      </c>
      <c r="AO38" s="1027">
        <v>73.686158058321269</v>
      </c>
      <c r="AP38" s="1025"/>
      <c r="AQ38" s="1028">
        <f t="shared" si="13"/>
        <v>465.33096408973</v>
      </c>
    </row>
    <row r="39" spans="1:45" ht="12.75" customHeight="1">
      <c r="A39" s="531" t="s">
        <v>160</v>
      </c>
      <c r="B39" s="1163" t="s">
        <v>161</v>
      </c>
      <c r="C39" s="1017">
        <f t="shared" si="18"/>
        <v>0</v>
      </c>
      <c r="D39" s="1026">
        <v>0</v>
      </c>
      <c r="E39" s="1161"/>
      <c r="F39" s="1161"/>
      <c r="G39" s="1162"/>
      <c r="H39" s="1021">
        <f t="shared" si="19"/>
        <v>0</v>
      </c>
      <c r="I39" s="1022"/>
      <c r="J39" s="1023"/>
      <c r="K39" s="1024"/>
      <c r="L39" s="1021">
        <f t="shared" si="20"/>
        <v>5.6776554397216028</v>
      </c>
      <c r="M39" s="1024"/>
      <c r="N39" s="1024"/>
      <c r="O39" s="1024"/>
      <c r="P39" s="1157"/>
      <c r="Q39" s="1161">
        <v>0.33800000000000002</v>
      </c>
      <c r="R39" s="1161"/>
      <c r="S39" s="1161">
        <v>1.0397614907400001</v>
      </c>
      <c r="T39" s="1161">
        <v>1.5488939489816029</v>
      </c>
      <c r="U39" s="1161">
        <v>2.7509999999999999</v>
      </c>
      <c r="V39" s="1161">
        <v>0</v>
      </c>
      <c r="W39" s="1161"/>
      <c r="X39" s="1022"/>
      <c r="Y39" s="1020"/>
      <c r="Z39" s="1024"/>
      <c r="AA39" s="1027">
        <v>411.95146425902993</v>
      </c>
      <c r="AB39" s="1025">
        <f t="shared" si="21"/>
        <v>0</v>
      </c>
      <c r="AC39" s="1026"/>
      <c r="AD39" s="1024"/>
      <c r="AE39" s="1024"/>
      <c r="AF39" s="1024"/>
      <c r="AG39" s="1074"/>
      <c r="AH39" s="1074"/>
      <c r="AI39" s="1074"/>
      <c r="AJ39" s="1074"/>
      <c r="AK39" s="1022"/>
      <c r="AL39" s="1020"/>
      <c r="AM39" s="1024"/>
      <c r="AN39" s="1027"/>
      <c r="AO39" s="1027">
        <v>67.595437712394457</v>
      </c>
      <c r="AP39" s="1025"/>
      <c r="AQ39" s="1028">
        <f t="shared" si="13"/>
        <v>485.22455741114601</v>
      </c>
    </row>
    <row r="40" spans="1:45" ht="12.75" customHeight="1">
      <c r="A40" s="531" t="s">
        <v>162</v>
      </c>
      <c r="B40" s="1163" t="s">
        <v>163</v>
      </c>
      <c r="C40" s="1017">
        <f t="shared" si="18"/>
        <v>0</v>
      </c>
      <c r="D40" s="1026">
        <v>0</v>
      </c>
      <c r="E40" s="1161"/>
      <c r="F40" s="1161"/>
      <c r="G40" s="1162"/>
      <c r="H40" s="1021">
        <f t="shared" si="19"/>
        <v>0</v>
      </c>
      <c r="I40" s="1022"/>
      <c r="J40" s="1023"/>
      <c r="K40" s="1024"/>
      <c r="L40" s="1021">
        <f t="shared" si="20"/>
        <v>4.0583976227701353</v>
      </c>
      <c r="M40" s="1024"/>
      <c r="N40" s="1024"/>
      <c r="O40" s="1024"/>
      <c r="P40" s="1157"/>
      <c r="Q40" s="1161">
        <v>0.14399999999999999</v>
      </c>
      <c r="R40" s="1161"/>
      <c r="S40" s="1161">
        <v>0</v>
      </c>
      <c r="T40" s="1161">
        <v>2.2053976227701355</v>
      </c>
      <c r="U40" s="1161">
        <v>1.7090000000000001</v>
      </c>
      <c r="V40" s="1161">
        <v>0</v>
      </c>
      <c r="W40" s="1161"/>
      <c r="X40" s="1022"/>
      <c r="Y40" s="1020"/>
      <c r="Z40" s="1024"/>
      <c r="AA40" s="1027">
        <v>14.088542834314019</v>
      </c>
      <c r="AB40" s="1025">
        <f t="shared" si="21"/>
        <v>0</v>
      </c>
      <c r="AC40" s="1026"/>
      <c r="AD40" s="1024"/>
      <c r="AE40" s="1024"/>
      <c r="AF40" s="1024"/>
      <c r="AG40" s="1074"/>
      <c r="AH40" s="1074"/>
      <c r="AI40" s="1074"/>
      <c r="AJ40" s="1074"/>
      <c r="AK40" s="1022"/>
      <c r="AL40" s="1020"/>
      <c r="AM40" s="1024"/>
      <c r="AN40" s="1027"/>
      <c r="AO40" s="1027">
        <v>17.033790245657055</v>
      </c>
      <c r="AP40" s="1025"/>
      <c r="AQ40" s="1028">
        <f t="shared" si="13"/>
        <v>35.180730702741215</v>
      </c>
    </row>
    <row r="41" spans="1:45" ht="12.75" customHeight="1">
      <c r="A41" s="531" t="s">
        <v>164</v>
      </c>
      <c r="B41" s="1163" t="s">
        <v>165</v>
      </c>
      <c r="C41" s="1017">
        <f t="shared" si="18"/>
        <v>0</v>
      </c>
      <c r="D41" s="1159">
        <v>0</v>
      </c>
      <c r="E41" s="1161"/>
      <c r="F41" s="1161"/>
      <c r="G41" s="1162"/>
      <c r="H41" s="1021">
        <f t="shared" si="19"/>
        <v>0</v>
      </c>
      <c r="I41" s="1022"/>
      <c r="J41" s="1023"/>
      <c r="K41" s="1024"/>
      <c r="L41" s="1021">
        <f t="shared" si="20"/>
        <v>2.3538976736397665</v>
      </c>
      <c r="M41" s="1024"/>
      <c r="N41" s="1024"/>
      <c r="O41" s="1024"/>
      <c r="P41" s="1157"/>
      <c r="Q41" s="1152">
        <v>0.184</v>
      </c>
      <c r="R41" s="1161"/>
      <c r="S41" s="1152">
        <v>0</v>
      </c>
      <c r="T41" s="1152">
        <v>1.4408976736397665</v>
      </c>
      <c r="U41" s="1152">
        <v>0.72899999999999998</v>
      </c>
      <c r="V41" s="1152">
        <v>0</v>
      </c>
      <c r="W41" s="1161"/>
      <c r="X41" s="1022"/>
      <c r="Y41" s="1020"/>
      <c r="Z41" s="1024"/>
      <c r="AA41" s="1164">
        <v>20.514556235548469</v>
      </c>
      <c r="AB41" s="1025">
        <f t="shared" si="21"/>
        <v>0</v>
      </c>
      <c r="AC41" s="1026"/>
      <c r="AD41" s="1024"/>
      <c r="AE41" s="1024"/>
      <c r="AF41" s="1024"/>
      <c r="AG41" s="1074"/>
      <c r="AH41" s="1074"/>
      <c r="AI41" s="1074"/>
      <c r="AJ41" s="1074"/>
      <c r="AK41" s="1155"/>
      <c r="AL41" s="1157"/>
      <c r="AM41" s="1024"/>
      <c r="AN41" s="1164"/>
      <c r="AO41" s="1164">
        <v>88.215343376908805</v>
      </c>
      <c r="AP41" s="1025"/>
      <c r="AQ41" s="1028">
        <f t="shared" si="13"/>
        <v>111.08379728609704</v>
      </c>
    </row>
    <row r="42" spans="1:45" ht="12.75" customHeight="1">
      <c r="A42" s="531" t="s">
        <v>166</v>
      </c>
      <c r="B42" s="1163" t="s">
        <v>167</v>
      </c>
      <c r="C42" s="1017">
        <f t="shared" si="18"/>
        <v>0</v>
      </c>
      <c r="D42" s="1026">
        <v>0</v>
      </c>
      <c r="E42" s="1161"/>
      <c r="F42" s="1161"/>
      <c r="G42" s="1162"/>
      <c r="H42" s="1021">
        <f t="shared" si="19"/>
        <v>0</v>
      </c>
      <c r="I42" s="1022"/>
      <c r="J42" s="1023"/>
      <c r="K42" s="1024"/>
      <c r="L42" s="1021">
        <f t="shared" si="20"/>
        <v>1.2106523548972861</v>
      </c>
      <c r="M42" s="1024"/>
      <c r="N42" s="1024"/>
      <c r="O42" s="1024"/>
      <c r="P42" s="1157"/>
      <c r="Q42" s="1161">
        <v>6.6000000000000003E-2</v>
      </c>
      <c r="R42" s="1161"/>
      <c r="S42" s="1161">
        <v>0</v>
      </c>
      <c r="T42" s="1161">
        <v>0.92365235489728603</v>
      </c>
      <c r="U42" s="1161">
        <v>0.221</v>
      </c>
      <c r="V42" s="1161">
        <v>0</v>
      </c>
      <c r="W42" s="1161"/>
      <c r="X42" s="1022"/>
      <c r="Y42" s="1020"/>
      <c r="Z42" s="1024"/>
      <c r="AA42" s="1027">
        <v>0.86574847863158677</v>
      </c>
      <c r="AB42" s="1025">
        <f t="shared" si="21"/>
        <v>0</v>
      </c>
      <c r="AC42" s="1026"/>
      <c r="AD42" s="1024"/>
      <c r="AE42" s="1024"/>
      <c r="AF42" s="1024"/>
      <c r="AG42" s="1074"/>
      <c r="AH42" s="1074"/>
      <c r="AI42" s="1074"/>
      <c r="AJ42" s="1074"/>
      <c r="AK42" s="1120"/>
      <c r="AL42" s="1116"/>
      <c r="AM42" s="1024"/>
      <c r="AN42" s="1121"/>
      <c r="AO42" s="1027">
        <v>2.5758112476166248</v>
      </c>
      <c r="AP42" s="1025"/>
      <c r="AQ42" s="1028">
        <f t="shared" si="13"/>
        <v>4.6522120811454979</v>
      </c>
    </row>
    <row r="43" spans="1:45" ht="12.75" customHeight="1">
      <c r="A43" s="531" t="s">
        <v>168</v>
      </c>
      <c r="B43" s="1163" t="s">
        <v>169</v>
      </c>
      <c r="C43" s="1017">
        <f t="shared" si="18"/>
        <v>0</v>
      </c>
      <c r="D43" s="1026">
        <v>0</v>
      </c>
      <c r="E43" s="1161"/>
      <c r="F43" s="1161"/>
      <c r="G43" s="1162"/>
      <c r="H43" s="1021">
        <f t="shared" si="19"/>
        <v>0</v>
      </c>
      <c r="I43" s="1022"/>
      <c r="J43" s="1023"/>
      <c r="K43" s="1024">
        <v>0</v>
      </c>
      <c r="L43" s="1021">
        <f t="shared" si="20"/>
        <v>12.040386855324506</v>
      </c>
      <c r="M43" s="1024"/>
      <c r="N43" s="1024"/>
      <c r="O43" s="1024"/>
      <c r="P43" s="1020"/>
      <c r="Q43" s="1161">
        <v>0.29299999999999998</v>
      </c>
      <c r="R43" s="1161"/>
      <c r="S43" s="1161">
        <v>3.6425061461249997</v>
      </c>
      <c r="T43" s="1161">
        <v>4.9848807091995067</v>
      </c>
      <c r="U43" s="1161">
        <v>3.12</v>
      </c>
      <c r="V43" s="1161">
        <v>0</v>
      </c>
      <c r="W43" s="1161"/>
      <c r="X43" s="1022"/>
      <c r="Y43" s="1020"/>
      <c r="Z43" s="1024"/>
      <c r="AA43" s="1027">
        <v>49.987455777023783</v>
      </c>
      <c r="AB43" s="1025">
        <f t="shared" si="21"/>
        <v>0</v>
      </c>
      <c r="AC43" s="1026"/>
      <c r="AD43" s="1024"/>
      <c r="AE43" s="1024"/>
      <c r="AF43" s="1024"/>
      <c r="AG43" s="1024"/>
      <c r="AH43" s="1024"/>
      <c r="AI43" s="1024"/>
      <c r="AJ43" s="1024"/>
      <c r="AK43" s="1022"/>
      <c r="AL43" s="1020"/>
      <c r="AM43" s="1024"/>
      <c r="AN43" s="1027"/>
      <c r="AO43" s="1027">
        <v>50.192200180420599</v>
      </c>
      <c r="AP43" s="1025"/>
      <c r="AQ43" s="1028">
        <f t="shared" si="13"/>
        <v>112.2200428127689</v>
      </c>
    </row>
    <row r="44" spans="1:45" ht="12.75" customHeight="1">
      <c r="A44" s="532" t="s">
        <v>786</v>
      </c>
      <c r="B44" s="1165" t="s">
        <v>787</v>
      </c>
      <c r="C44" s="1076">
        <f>SUM(D44:G44)</f>
        <v>0</v>
      </c>
      <c r="D44" s="1083">
        <v>0</v>
      </c>
      <c r="E44" s="1166"/>
      <c r="F44" s="1166"/>
      <c r="G44" s="1167"/>
      <c r="H44" s="1080">
        <f>SUM(I44:K44)</f>
        <v>0</v>
      </c>
      <c r="I44" s="1077"/>
      <c r="J44" s="1078"/>
      <c r="K44" s="1078"/>
      <c r="L44" s="1080">
        <f>SUM(M44:Z44)</f>
        <v>32.705149888372631</v>
      </c>
      <c r="M44" s="1078"/>
      <c r="N44" s="1078"/>
      <c r="O44" s="1078"/>
      <c r="P44" s="1079"/>
      <c r="Q44" s="1166">
        <v>0.70131177564926306</v>
      </c>
      <c r="R44" s="1166"/>
      <c r="S44" s="1166">
        <v>0</v>
      </c>
      <c r="T44" s="1166">
        <v>0.47390520196714231</v>
      </c>
      <c r="U44" s="1166">
        <v>31.529932910756227</v>
      </c>
      <c r="V44" s="1166">
        <v>0</v>
      </c>
      <c r="W44" s="1166"/>
      <c r="X44" s="1077"/>
      <c r="Y44" s="1079"/>
      <c r="Z44" s="1078"/>
      <c r="AA44" s="1084">
        <v>4.0968183012521333</v>
      </c>
      <c r="AB44" s="1082">
        <f>SUM(AC44:AM44)</f>
        <v>0</v>
      </c>
      <c r="AC44" s="1083"/>
      <c r="AD44" s="1078"/>
      <c r="AE44" s="1078"/>
      <c r="AF44" s="1078"/>
      <c r="AG44" s="1078"/>
      <c r="AH44" s="1078"/>
      <c r="AI44" s="1078"/>
      <c r="AJ44" s="1078"/>
      <c r="AK44" s="1077"/>
      <c r="AL44" s="1079"/>
      <c r="AM44" s="1078"/>
      <c r="AN44" s="1084"/>
      <c r="AO44" s="1084">
        <v>9.9430290573801638</v>
      </c>
      <c r="AP44" s="1082"/>
      <c r="AQ44" s="1085">
        <f>C44+H44+L44+AA44+AB44+AN44+AO44+AP44</f>
        <v>46.744997247004932</v>
      </c>
    </row>
    <row r="45" spans="1:45" s="5" customFormat="1" ht="12.75" customHeight="1">
      <c r="A45" s="61" t="s">
        <v>170</v>
      </c>
      <c r="B45" s="1086"/>
      <c r="C45" s="1168">
        <f t="shared" ref="C45:AP45" si="22">SUM(C46:C55)</f>
        <v>0</v>
      </c>
      <c r="D45" s="1169">
        <f t="shared" si="22"/>
        <v>0</v>
      </c>
      <c r="E45" s="1169">
        <f t="shared" si="22"/>
        <v>0</v>
      </c>
      <c r="F45" s="1170">
        <f t="shared" si="22"/>
        <v>0</v>
      </c>
      <c r="G45" s="1170">
        <f t="shared" si="22"/>
        <v>0</v>
      </c>
      <c r="H45" s="1171">
        <f t="shared" si="22"/>
        <v>0</v>
      </c>
      <c r="I45" s="1172">
        <f t="shared" si="22"/>
        <v>0</v>
      </c>
      <c r="J45" s="1173">
        <f t="shared" si="22"/>
        <v>0</v>
      </c>
      <c r="K45" s="1169">
        <f t="shared" si="22"/>
        <v>0</v>
      </c>
      <c r="L45" s="1171">
        <f t="shared" si="22"/>
        <v>5012.6665578559823</v>
      </c>
      <c r="M45" s="1169">
        <f t="shared" si="22"/>
        <v>0</v>
      </c>
      <c r="N45" s="1169">
        <f t="shared" ref="N45" si="23">SUM(N46:N55)</f>
        <v>0</v>
      </c>
      <c r="O45" s="1169">
        <f t="shared" si="22"/>
        <v>0</v>
      </c>
      <c r="P45" s="1169">
        <f t="shared" si="22"/>
        <v>824.24502392197087</v>
      </c>
      <c r="Q45" s="1169">
        <f t="shared" si="22"/>
        <v>0</v>
      </c>
      <c r="R45" s="1169">
        <f t="shared" si="22"/>
        <v>1102.8442060797599</v>
      </c>
      <c r="S45" s="1169">
        <f t="shared" si="22"/>
        <v>0</v>
      </c>
      <c r="T45" s="1169">
        <f t="shared" si="22"/>
        <v>1.8520724281984335</v>
      </c>
      <c r="U45" s="1169">
        <f>SUM(U46:U55)</f>
        <v>3083.7252554260544</v>
      </c>
      <c r="V45" s="1169">
        <f t="shared" si="22"/>
        <v>0</v>
      </c>
      <c r="W45" s="1170">
        <f t="shared" si="22"/>
        <v>0</v>
      </c>
      <c r="X45" s="1170">
        <f t="shared" si="22"/>
        <v>0</v>
      </c>
      <c r="Y45" s="1170">
        <f t="shared" si="22"/>
        <v>0</v>
      </c>
      <c r="Z45" s="1169">
        <f t="shared" si="22"/>
        <v>0</v>
      </c>
      <c r="AA45" s="1171">
        <f t="shared" si="22"/>
        <v>22.560835415583806</v>
      </c>
      <c r="AB45" s="1174">
        <f t="shared" si="22"/>
        <v>154.23960204369604</v>
      </c>
      <c r="AC45" s="1175">
        <f t="shared" si="22"/>
        <v>0</v>
      </c>
      <c r="AD45" s="1169">
        <f t="shared" si="22"/>
        <v>0</v>
      </c>
      <c r="AE45" s="1169">
        <f t="shared" si="22"/>
        <v>0</v>
      </c>
      <c r="AF45" s="1169">
        <f t="shared" ref="AF45" si="24">SUM(AF46:AF55)</f>
        <v>0</v>
      </c>
      <c r="AG45" s="1169">
        <f t="shared" si="22"/>
        <v>0</v>
      </c>
      <c r="AH45" s="1169">
        <f t="shared" si="22"/>
        <v>0</v>
      </c>
      <c r="AI45" s="1169">
        <f t="shared" si="22"/>
        <v>126.96834918892804</v>
      </c>
      <c r="AJ45" s="1169">
        <f t="shared" ref="AJ45" si="25">SUM(AJ46:AJ55)</f>
        <v>27.271252854767994</v>
      </c>
      <c r="AK45" s="1172">
        <f t="shared" si="22"/>
        <v>0</v>
      </c>
      <c r="AL45" s="1170">
        <f t="shared" ref="AL45" si="26">SUM(AL46:AL55)</f>
        <v>0</v>
      </c>
      <c r="AM45" s="1169">
        <f t="shared" si="22"/>
        <v>0</v>
      </c>
      <c r="AN45" s="1171">
        <f t="shared" si="22"/>
        <v>0</v>
      </c>
      <c r="AO45" s="1171">
        <f t="shared" si="22"/>
        <v>5.3733816232262495</v>
      </c>
      <c r="AP45" s="1174">
        <f t="shared" si="22"/>
        <v>0</v>
      </c>
      <c r="AQ45" s="1176">
        <f t="shared" si="13"/>
        <v>5194.8403769384886</v>
      </c>
      <c r="AR45" s="1"/>
      <c r="AS45" s="4"/>
    </row>
    <row r="46" spans="1:45" ht="12.75" customHeight="1">
      <c r="A46" s="533" t="s">
        <v>171</v>
      </c>
      <c r="B46" s="1063"/>
      <c r="C46" s="1064">
        <f t="shared" ref="C46:C64" si="27">SUM(D46:G46)</f>
        <v>0</v>
      </c>
      <c r="D46" s="1177"/>
      <c r="E46" s="1112"/>
      <c r="F46" s="1067"/>
      <c r="G46" s="1067"/>
      <c r="H46" s="1068">
        <f t="shared" ref="H46:H64" si="28">SUM(I46:K46)</f>
        <v>0</v>
      </c>
      <c r="I46" s="1065"/>
      <c r="J46" s="1069"/>
      <c r="K46" s="1066"/>
      <c r="L46" s="1068">
        <f t="shared" ref="L46:L64" si="29">SUM(M46:Z46)</f>
        <v>703.5908900281911</v>
      </c>
      <c r="M46" s="1066"/>
      <c r="N46" s="1066"/>
      <c r="O46" s="1066"/>
      <c r="P46" s="1066"/>
      <c r="Q46" s="1066"/>
      <c r="R46" s="1066"/>
      <c r="S46" s="1066"/>
      <c r="T46" s="1066"/>
      <c r="U46" s="1066">
        <v>703.5908900281911</v>
      </c>
      <c r="V46" s="1066"/>
      <c r="W46" s="1067"/>
      <c r="X46" s="1067"/>
      <c r="Y46" s="1067"/>
      <c r="Z46" s="1066"/>
      <c r="AA46" s="1072">
        <v>2.9723185667999998E-2</v>
      </c>
      <c r="AB46" s="1070">
        <f t="shared" ref="AB46:AB64" si="30">SUM(AC46:AM46)</f>
        <v>30.162309971808927</v>
      </c>
      <c r="AC46" s="1071"/>
      <c r="AD46" s="1066"/>
      <c r="AE46" s="1066"/>
      <c r="AF46" s="1066"/>
      <c r="AG46" s="1066"/>
      <c r="AH46" s="1066"/>
      <c r="AI46" s="1066">
        <v>30.162309971808927</v>
      </c>
      <c r="AJ46" s="1066">
        <v>0</v>
      </c>
      <c r="AK46" s="1065"/>
      <c r="AL46" s="1067"/>
      <c r="AM46" s="1066"/>
      <c r="AN46" s="1068"/>
      <c r="AO46" s="1072"/>
      <c r="AP46" s="1070"/>
      <c r="AQ46" s="1097">
        <f t="shared" si="13"/>
        <v>733.78292318566798</v>
      </c>
    </row>
    <row r="47" spans="1:45" ht="12.75" customHeight="1">
      <c r="A47" s="530" t="s">
        <v>172</v>
      </c>
      <c r="B47" s="1178"/>
      <c r="C47" s="1017">
        <f t="shared" si="27"/>
        <v>0</v>
      </c>
      <c r="D47" s="1179"/>
      <c r="E47" s="1180"/>
      <c r="F47" s="1157"/>
      <c r="G47" s="1157"/>
      <c r="H47" s="1021">
        <f t="shared" si="28"/>
        <v>0</v>
      </c>
      <c r="I47" s="1155"/>
      <c r="J47" s="1156"/>
      <c r="K47" s="1074"/>
      <c r="L47" s="1154">
        <f t="shared" si="29"/>
        <v>329.18377939153407</v>
      </c>
      <c r="M47" s="1074"/>
      <c r="N47" s="1074"/>
      <c r="O47" s="1074"/>
      <c r="P47" s="1074"/>
      <c r="Q47" s="1074"/>
      <c r="R47" s="1074"/>
      <c r="S47" s="1074"/>
      <c r="T47" s="1074"/>
      <c r="U47" s="1074">
        <v>329.18377939153407</v>
      </c>
      <c r="V47" s="1074"/>
      <c r="W47" s="1157"/>
      <c r="X47" s="1157"/>
      <c r="Y47" s="1157"/>
      <c r="Z47" s="1074"/>
      <c r="AA47" s="1164"/>
      <c r="AB47" s="1158">
        <f t="shared" si="30"/>
        <v>14.111813174984674</v>
      </c>
      <c r="AC47" s="1159"/>
      <c r="AD47" s="1074"/>
      <c r="AE47" s="1074"/>
      <c r="AF47" s="1074"/>
      <c r="AG47" s="1074"/>
      <c r="AH47" s="1074"/>
      <c r="AI47" s="1074">
        <v>14.111813174984674</v>
      </c>
      <c r="AJ47" s="1074">
        <v>0</v>
      </c>
      <c r="AK47" s="1155"/>
      <c r="AL47" s="1157"/>
      <c r="AM47" s="1074"/>
      <c r="AN47" s="1154"/>
      <c r="AO47" s="1164"/>
      <c r="AP47" s="1158"/>
      <c r="AQ47" s="1073">
        <f t="shared" si="13"/>
        <v>343.29559256651874</v>
      </c>
    </row>
    <row r="48" spans="1:45" ht="12.75" customHeight="1">
      <c r="A48" s="531" t="s">
        <v>173</v>
      </c>
      <c r="B48" s="1016"/>
      <c r="C48" s="1017">
        <f t="shared" si="27"/>
        <v>0</v>
      </c>
      <c r="D48" s="1018"/>
      <c r="E48" s="1029"/>
      <c r="F48" s="1020"/>
      <c r="G48" s="1020"/>
      <c r="H48" s="1021">
        <f t="shared" si="28"/>
        <v>0</v>
      </c>
      <c r="I48" s="1022"/>
      <c r="J48" s="1023"/>
      <c r="K48" s="1024"/>
      <c r="L48" s="1021">
        <f t="shared" si="29"/>
        <v>1988.8117004276846</v>
      </c>
      <c r="M48" s="1024"/>
      <c r="N48" s="1024"/>
      <c r="O48" s="1024"/>
      <c r="P48" s="1024">
        <v>674.58043053629058</v>
      </c>
      <c r="Q48" s="1024"/>
      <c r="R48" s="1024"/>
      <c r="S48" s="1024"/>
      <c r="T48" s="1024">
        <v>1.8520724281984335</v>
      </c>
      <c r="U48" s="1024">
        <v>1312.3791974631956</v>
      </c>
      <c r="V48" s="1024"/>
      <c r="W48" s="1020"/>
      <c r="X48" s="1020"/>
      <c r="Y48" s="1020"/>
      <c r="Z48" s="1024"/>
      <c r="AA48" s="1027"/>
      <c r="AB48" s="1025">
        <f t="shared" si="30"/>
        <v>78.598025526444061</v>
      </c>
      <c r="AC48" s="1026"/>
      <c r="AD48" s="1024"/>
      <c r="AE48" s="1024"/>
      <c r="AF48" s="1024"/>
      <c r="AG48" s="1024"/>
      <c r="AH48" s="1024"/>
      <c r="AI48" s="1024">
        <v>56.260518314631256</v>
      </c>
      <c r="AJ48" s="1024">
        <v>22.33750721181281</v>
      </c>
      <c r="AK48" s="1022"/>
      <c r="AL48" s="1020"/>
      <c r="AM48" s="1024"/>
      <c r="AN48" s="1021"/>
      <c r="AO48" s="1027">
        <v>1.0652907432262495</v>
      </c>
      <c r="AP48" s="1025"/>
      <c r="AQ48" s="1028">
        <f t="shared" si="13"/>
        <v>2068.4750166973549</v>
      </c>
    </row>
    <row r="49" spans="1:45" ht="12.75" customHeight="1">
      <c r="A49" s="531" t="s">
        <v>174</v>
      </c>
      <c r="B49" s="1016"/>
      <c r="C49" s="1017">
        <f t="shared" si="27"/>
        <v>0</v>
      </c>
      <c r="D49" s="1018"/>
      <c r="E49" s="1029"/>
      <c r="F49" s="1020"/>
      <c r="G49" s="1020"/>
      <c r="H49" s="1021">
        <f t="shared" si="28"/>
        <v>0</v>
      </c>
      <c r="I49" s="1022"/>
      <c r="J49" s="1023"/>
      <c r="K49" s="1024"/>
      <c r="L49" s="1021">
        <f t="shared" si="29"/>
        <v>132.19128758585111</v>
      </c>
      <c r="M49" s="1024"/>
      <c r="N49" s="1024"/>
      <c r="O49" s="1024"/>
      <c r="P49" s="1024">
        <v>6.5053363986760129</v>
      </c>
      <c r="Q49" s="1024"/>
      <c r="R49" s="1024"/>
      <c r="S49" s="1024"/>
      <c r="T49" s="1024"/>
      <c r="U49" s="1024">
        <v>125.68595118717511</v>
      </c>
      <c r="V49" s="1024"/>
      <c r="W49" s="1020"/>
      <c r="X49" s="1020"/>
      <c r="Y49" s="1020"/>
      <c r="Z49" s="1024"/>
      <c r="AA49" s="1027"/>
      <c r="AB49" s="1025">
        <f t="shared" si="30"/>
        <v>5.6034563359273175</v>
      </c>
      <c r="AC49" s="1026"/>
      <c r="AD49" s="1024"/>
      <c r="AE49" s="1024"/>
      <c r="AF49" s="1024"/>
      <c r="AG49" s="1024"/>
      <c r="AH49" s="1024"/>
      <c r="AI49" s="1024">
        <v>5.3880439223102039</v>
      </c>
      <c r="AJ49" s="1024">
        <v>0.21541241361711327</v>
      </c>
      <c r="AK49" s="1022"/>
      <c r="AL49" s="1020"/>
      <c r="AM49" s="1024"/>
      <c r="AN49" s="1021"/>
      <c r="AO49" s="1027"/>
      <c r="AP49" s="1025"/>
      <c r="AQ49" s="1028">
        <f t="shared" si="13"/>
        <v>137.79474392177843</v>
      </c>
    </row>
    <row r="50" spans="1:45" ht="12.75" customHeight="1">
      <c r="A50" s="531" t="s">
        <v>175</v>
      </c>
      <c r="B50" s="1016"/>
      <c r="C50" s="1017">
        <f t="shared" si="27"/>
        <v>0</v>
      </c>
      <c r="D50" s="1018"/>
      <c r="E50" s="1029"/>
      <c r="F50" s="1020"/>
      <c r="G50" s="1020"/>
      <c r="H50" s="1021">
        <f t="shared" si="28"/>
        <v>0</v>
      </c>
      <c r="I50" s="1022"/>
      <c r="J50" s="1023"/>
      <c r="K50" s="1024"/>
      <c r="L50" s="1021">
        <f t="shared" si="29"/>
        <v>38.043221783939138</v>
      </c>
      <c r="M50" s="1024"/>
      <c r="N50" s="1024"/>
      <c r="O50" s="1024"/>
      <c r="P50" s="1024"/>
      <c r="Q50" s="1024"/>
      <c r="R50" s="1181"/>
      <c r="S50" s="1024"/>
      <c r="T50" s="1024"/>
      <c r="U50" s="1024">
        <v>38.043221783939138</v>
      </c>
      <c r="V50" s="1024"/>
      <c r="W50" s="1020"/>
      <c r="X50" s="1020"/>
      <c r="Y50" s="1020"/>
      <c r="Z50" s="1024"/>
      <c r="AA50" s="1027"/>
      <c r="AB50" s="1025">
        <f t="shared" si="30"/>
        <v>0</v>
      </c>
      <c r="AC50" s="1026"/>
      <c r="AD50" s="1024"/>
      <c r="AE50" s="1024"/>
      <c r="AF50" s="1024"/>
      <c r="AG50" s="1024"/>
      <c r="AH50" s="1024"/>
      <c r="AI50" s="1024">
        <v>0</v>
      </c>
      <c r="AJ50" s="1024"/>
      <c r="AK50" s="1022"/>
      <c r="AL50" s="1020"/>
      <c r="AM50" s="1024"/>
      <c r="AN50" s="1021"/>
      <c r="AO50" s="1027">
        <v>4.30809088</v>
      </c>
      <c r="AP50" s="1025"/>
      <c r="AQ50" s="1028">
        <f t="shared" si="13"/>
        <v>42.35131266393914</v>
      </c>
    </row>
    <row r="51" spans="1:45" ht="12.75" customHeight="1">
      <c r="A51" s="531" t="s">
        <v>176</v>
      </c>
      <c r="B51" s="1016"/>
      <c r="C51" s="1017">
        <f t="shared" si="27"/>
        <v>0</v>
      </c>
      <c r="D51" s="1018"/>
      <c r="E51" s="1029"/>
      <c r="F51" s="1020"/>
      <c r="G51" s="1020"/>
      <c r="H51" s="1021">
        <f t="shared" si="28"/>
        <v>0</v>
      </c>
      <c r="I51" s="1022"/>
      <c r="J51" s="1023"/>
      <c r="K51" s="1024"/>
      <c r="L51" s="1021">
        <f t="shared" si="29"/>
        <v>5.5768892778871395</v>
      </c>
      <c r="M51" s="1024"/>
      <c r="N51" s="1024"/>
      <c r="O51" s="1024"/>
      <c r="P51" s="1024">
        <v>0.66818888888888883</v>
      </c>
      <c r="Q51" s="1024"/>
      <c r="R51" s="1024">
        <v>4.908700388998251</v>
      </c>
      <c r="S51" s="1024"/>
      <c r="T51" s="1024"/>
      <c r="U51" s="1024"/>
      <c r="V51" s="1024"/>
      <c r="W51" s="1020"/>
      <c r="X51" s="1020"/>
      <c r="Y51" s="1020"/>
      <c r="Z51" s="1024"/>
      <c r="AA51" s="1027"/>
      <c r="AB51" s="1025">
        <f t="shared" si="30"/>
        <v>0</v>
      </c>
      <c r="AC51" s="1026"/>
      <c r="AD51" s="1024"/>
      <c r="AE51" s="1024"/>
      <c r="AF51" s="1024"/>
      <c r="AG51" s="1024"/>
      <c r="AH51" s="1024"/>
      <c r="AI51" s="1024"/>
      <c r="AJ51" s="1024"/>
      <c r="AK51" s="1022"/>
      <c r="AL51" s="1020"/>
      <c r="AM51" s="1024"/>
      <c r="AN51" s="1021"/>
      <c r="AO51" s="1027"/>
      <c r="AP51" s="1025"/>
      <c r="AQ51" s="1028">
        <f t="shared" si="13"/>
        <v>5.5768892778871395</v>
      </c>
    </row>
    <row r="52" spans="1:45" ht="12.75" customHeight="1">
      <c r="A52" s="531" t="s">
        <v>177</v>
      </c>
      <c r="B52" s="1163"/>
      <c r="C52" s="1182">
        <f t="shared" si="27"/>
        <v>0</v>
      </c>
      <c r="D52" s="1181"/>
      <c r="E52" s="1181"/>
      <c r="F52" s="1183"/>
      <c r="G52" s="1183"/>
      <c r="H52" s="1184">
        <f t="shared" si="28"/>
        <v>0</v>
      </c>
      <c r="I52" s="1185"/>
      <c r="J52" s="1186"/>
      <c r="K52" s="1181"/>
      <c r="L52" s="1184">
        <f t="shared" si="29"/>
        <v>1097.9355056907616</v>
      </c>
      <c r="M52" s="1181"/>
      <c r="N52" s="1181"/>
      <c r="O52" s="1181"/>
      <c r="P52" s="1074"/>
      <c r="Q52" s="1181"/>
      <c r="R52" s="1181">
        <v>1097.9355056907616</v>
      </c>
      <c r="S52" s="1181"/>
      <c r="T52" s="1181"/>
      <c r="U52" s="1181"/>
      <c r="V52" s="1181"/>
      <c r="W52" s="1183"/>
      <c r="X52" s="1183"/>
      <c r="Y52" s="1183"/>
      <c r="Z52" s="1181"/>
      <c r="AA52" s="1164"/>
      <c r="AB52" s="1187">
        <f t="shared" si="30"/>
        <v>0</v>
      </c>
      <c r="AC52" s="1188"/>
      <c r="AD52" s="1181"/>
      <c r="AE52" s="1181"/>
      <c r="AF52" s="1181"/>
      <c r="AG52" s="1181"/>
      <c r="AH52" s="1181"/>
      <c r="AI52" s="1181"/>
      <c r="AJ52" s="1181"/>
      <c r="AK52" s="1155"/>
      <c r="AL52" s="1157"/>
      <c r="AM52" s="1181"/>
      <c r="AN52" s="1164"/>
      <c r="AO52" s="1164"/>
      <c r="AP52" s="1187"/>
      <c r="AQ52" s="1189">
        <f t="shared" si="13"/>
        <v>1097.9355056907616</v>
      </c>
    </row>
    <row r="53" spans="1:45" ht="12.75" customHeight="1">
      <c r="A53" s="531" t="s">
        <v>178</v>
      </c>
      <c r="B53" s="1163"/>
      <c r="C53" s="1182">
        <f t="shared" si="27"/>
        <v>0</v>
      </c>
      <c r="D53" s="1185"/>
      <c r="E53" s="1181"/>
      <c r="F53" s="1183"/>
      <c r="G53" s="1183"/>
      <c r="H53" s="1184">
        <f t="shared" si="28"/>
        <v>0</v>
      </c>
      <c r="I53" s="1185"/>
      <c r="J53" s="1186"/>
      <c r="K53" s="1181"/>
      <c r="L53" s="1184">
        <f t="shared" si="29"/>
        <v>176.59351048332516</v>
      </c>
      <c r="M53" s="1181"/>
      <c r="N53" s="1181"/>
      <c r="O53" s="1181"/>
      <c r="P53" s="1181">
        <v>0</v>
      </c>
      <c r="Q53" s="1181"/>
      <c r="R53" s="1181"/>
      <c r="S53" s="1181"/>
      <c r="T53" s="1181"/>
      <c r="U53" s="1181">
        <v>176.59351048332516</v>
      </c>
      <c r="V53" s="1181"/>
      <c r="W53" s="1183"/>
      <c r="X53" s="1183"/>
      <c r="Y53" s="1183"/>
      <c r="Z53" s="1181"/>
      <c r="AA53" s="1164"/>
      <c r="AB53" s="1187">
        <f t="shared" si="30"/>
        <v>7.570405299014781</v>
      </c>
      <c r="AC53" s="1188"/>
      <c r="AD53" s="1181"/>
      <c r="AE53" s="1181"/>
      <c r="AF53" s="1181"/>
      <c r="AG53" s="1181"/>
      <c r="AH53" s="1181"/>
      <c r="AI53" s="1024">
        <v>7.570405299014781</v>
      </c>
      <c r="AJ53" s="1024">
        <v>0</v>
      </c>
      <c r="AK53" s="1181"/>
      <c r="AL53" s="1181"/>
      <c r="AM53" s="1181"/>
      <c r="AN53" s="1164"/>
      <c r="AO53" s="1027"/>
      <c r="AP53" s="1187"/>
      <c r="AQ53" s="1189">
        <f t="shared" si="13"/>
        <v>184.16391578233996</v>
      </c>
    </row>
    <row r="54" spans="1:45" ht="12.75" customHeight="1">
      <c r="A54" s="520" t="s">
        <v>179</v>
      </c>
      <c r="B54" s="1016"/>
      <c r="C54" s="1182">
        <f t="shared" si="27"/>
        <v>0</v>
      </c>
      <c r="D54" s="1185"/>
      <c r="E54" s="1181"/>
      <c r="F54" s="1183"/>
      <c r="G54" s="1183"/>
      <c r="H54" s="1184">
        <f t="shared" si="28"/>
        <v>0</v>
      </c>
      <c r="I54" s="1185"/>
      <c r="J54" s="1186"/>
      <c r="K54" s="1181"/>
      <c r="L54" s="1184">
        <f t="shared" si="29"/>
        <v>83.913724293678101</v>
      </c>
      <c r="M54" s="1181"/>
      <c r="N54" s="1181"/>
      <c r="O54" s="1181"/>
      <c r="P54" s="1181"/>
      <c r="Q54" s="1181"/>
      <c r="R54" s="1181"/>
      <c r="S54" s="1181"/>
      <c r="T54" s="1181"/>
      <c r="U54" s="1181">
        <v>83.913724293678101</v>
      </c>
      <c r="V54" s="1181"/>
      <c r="W54" s="1183"/>
      <c r="X54" s="1183"/>
      <c r="Y54" s="1183"/>
      <c r="Z54" s="1181"/>
      <c r="AA54" s="1121"/>
      <c r="AB54" s="1187">
        <f t="shared" si="30"/>
        <v>0</v>
      </c>
      <c r="AC54" s="1188"/>
      <c r="AD54" s="1181"/>
      <c r="AE54" s="1181"/>
      <c r="AF54" s="1181"/>
      <c r="AG54" s="1181"/>
      <c r="AH54" s="1181"/>
      <c r="AI54" s="1181"/>
      <c r="AJ54" s="1181"/>
      <c r="AK54" s="1181"/>
      <c r="AL54" s="1181"/>
      <c r="AM54" s="1181"/>
      <c r="AN54" s="1121"/>
      <c r="AO54" s="1164"/>
      <c r="AP54" s="1187"/>
      <c r="AQ54" s="1189">
        <f t="shared" si="13"/>
        <v>83.913724293678101</v>
      </c>
    </row>
    <row r="55" spans="1:45" ht="12.75" customHeight="1">
      <c r="A55" s="525" t="s">
        <v>180</v>
      </c>
      <c r="B55" s="1075"/>
      <c r="C55" s="1076">
        <f t="shared" si="27"/>
        <v>0</v>
      </c>
      <c r="D55" s="1190"/>
      <c r="E55" s="1191"/>
      <c r="F55" s="1079"/>
      <c r="G55" s="1079"/>
      <c r="H55" s="1080">
        <f t="shared" si="28"/>
        <v>0</v>
      </c>
      <c r="I55" s="1077"/>
      <c r="J55" s="1081"/>
      <c r="K55" s="1078"/>
      <c r="L55" s="1080">
        <f t="shared" si="29"/>
        <v>456.8260488931312</v>
      </c>
      <c r="M55" s="1078"/>
      <c r="N55" s="1078"/>
      <c r="O55" s="1078"/>
      <c r="P55" s="1078">
        <v>142.49106809811542</v>
      </c>
      <c r="Q55" s="1078"/>
      <c r="R55" s="1078"/>
      <c r="S55" s="1078">
        <v>0</v>
      </c>
      <c r="T55" s="1078"/>
      <c r="U55" s="1078">
        <v>314.33498079501578</v>
      </c>
      <c r="V55" s="1078"/>
      <c r="W55" s="1079"/>
      <c r="X55" s="1079"/>
      <c r="Y55" s="1079"/>
      <c r="Z55" s="1078"/>
      <c r="AA55" s="1084">
        <v>22.531112229915806</v>
      </c>
      <c r="AB55" s="1082">
        <f t="shared" si="30"/>
        <v>18.193591735516275</v>
      </c>
      <c r="AC55" s="1083"/>
      <c r="AD55" s="1078"/>
      <c r="AE55" s="1078"/>
      <c r="AF55" s="1078"/>
      <c r="AG55" s="1078"/>
      <c r="AH55" s="1078"/>
      <c r="AI55" s="1078">
        <v>13.475258506178202</v>
      </c>
      <c r="AJ55" s="1078">
        <v>4.7183332293380724</v>
      </c>
      <c r="AK55" s="1077"/>
      <c r="AL55" s="1079"/>
      <c r="AM55" s="1078"/>
      <c r="AN55" s="1080"/>
      <c r="AO55" s="1084"/>
      <c r="AP55" s="1082"/>
      <c r="AQ55" s="1085">
        <f t="shared" si="13"/>
        <v>497.55075285856333</v>
      </c>
    </row>
    <row r="56" spans="1:45" s="18" customFormat="1" ht="12.75" customHeight="1">
      <c r="A56" s="61" t="s">
        <v>1</v>
      </c>
      <c r="B56" s="1192"/>
      <c r="C56" s="1193">
        <f t="shared" si="27"/>
        <v>216.79218330365393</v>
      </c>
      <c r="D56" s="1194">
        <v>115.30751795563631</v>
      </c>
      <c r="E56" s="1019">
        <v>89.647280058277374</v>
      </c>
      <c r="F56" s="1195"/>
      <c r="G56" s="1195">
        <v>11.837385289740231</v>
      </c>
      <c r="H56" s="1196">
        <f t="shared" si="28"/>
        <v>196.53880633</v>
      </c>
      <c r="I56" s="1194"/>
      <c r="J56" s="1197">
        <v>127.70399999999999</v>
      </c>
      <c r="K56" s="1095">
        <v>68.834806329999992</v>
      </c>
      <c r="L56" s="1196">
        <f t="shared" si="29"/>
        <v>1254.8255059886615</v>
      </c>
      <c r="M56" s="1095"/>
      <c r="N56" s="1095"/>
      <c r="O56" s="1095"/>
      <c r="P56" s="1095">
        <v>0</v>
      </c>
      <c r="Q56" s="1095">
        <v>865.67110107427072</v>
      </c>
      <c r="R56" s="1095"/>
      <c r="S56" s="1095">
        <v>0</v>
      </c>
      <c r="T56" s="1095">
        <v>53.841522983216713</v>
      </c>
      <c r="U56" s="1095">
        <v>329.909010207883</v>
      </c>
      <c r="V56" s="1095">
        <v>5.4038717232911377</v>
      </c>
      <c r="W56" s="1195"/>
      <c r="X56" s="1195"/>
      <c r="Y56" s="1195"/>
      <c r="Z56" s="1095"/>
      <c r="AA56" s="1196">
        <v>604.09375845912712</v>
      </c>
      <c r="AB56" s="1198">
        <f t="shared" si="30"/>
        <v>71.026669556951646</v>
      </c>
      <c r="AC56" s="1199"/>
      <c r="AD56" s="1095"/>
      <c r="AE56" s="1095">
        <v>29.776082158378955</v>
      </c>
      <c r="AF56" s="1095"/>
      <c r="AG56" s="1095"/>
      <c r="AH56" s="1095"/>
      <c r="AI56" s="1095"/>
      <c r="AJ56" s="1095"/>
      <c r="AK56" s="1194"/>
      <c r="AL56" s="1195">
        <v>13.379590942008413</v>
      </c>
      <c r="AM56" s="1095">
        <v>27.870996456564281</v>
      </c>
      <c r="AN56" s="1196"/>
      <c r="AO56" s="1196">
        <v>702.94473599999992</v>
      </c>
      <c r="AP56" s="1198"/>
      <c r="AQ56" s="1096">
        <f t="shared" si="13"/>
        <v>3046.2216596383942</v>
      </c>
      <c r="AR56" s="16"/>
      <c r="AS56" s="17"/>
    </row>
    <row r="57" spans="1:45" s="5" customFormat="1" ht="12.75" customHeight="1">
      <c r="A57" s="534" t="s">
        <v>788</v>
      </c>
      <c r="B57" s="1192"/>
      <c r="C57" s="1193">
        <f>C58+C65</f>
        <v>0.51992180451127823</v>
      </c>
      <c r="D57" s="1095">
        <f t="shared" ref="D57:AP57" si="31">D58+D65</f>
        <v>0.51992180451127823</v>
      </c>
      <c r="E57" s="1095">
        <f t="shared" si="31"/>
        <v>0</v>
      </c>
      <c r="F57" s="1195">
        <f t="shared" si="31"/>
        <v>0</v>
      </c>
      <c r="G57" s="1195">
        <f t="shared" si="31"/>
        <v>0</v>
      </c>
      <c r="H57" s="1196">
        <f t="shared" si="31"/>
        <v>0</v>
      </c>
      <c r="I57" s="1194">
        <f t="shared" si="31"/>
        <v>0</v>
      </c>
      <c r="J57" s="1194">
        <f t="shared" si="31"/>
        <v>0</v>
      </c>
      <c r="K57" s="1194">
        <f t="shared" si="31"/>
        <v>0</v>
      </c>
      <c r="L57" s="1196">
        <f t="shared" si="31"/>
        <v>240.86725727408077</v>
      </c>
      <c r="M57" s="1095">
        <f t="shared" si="31"/>
        <v>0</v>
      </c>
      <c r="N57" s="1095">
        <f t="shared" si="31"/>
        <v>0</v>
      </c>
      <c r="O57" s="1095">
        <f t="shared" si="31"/>
        <v>0</v>
      </c>
      <c r="P57" s="1095">
        <f t="shared" si="31"/>
        <v>0</v>
      </c>
      <c r="Q57" s="1095">
        <f t="shared" si="31"/>
        <v>62.827000000000005</v>
      </c>
      <c r="R57" s="1095">
        <f t="shared" si="31"/>
        <v>0</v>
      </c>
      <c r="S57" s="1095">
        <f t="shared" si="31"/>
        <v>0.64284746861564912</v>
      </c>
      <c r="T57" s="1095">
        <f t="shared" si="31"/>
        <v>70.524409805465098</v>
      </c>
      <c r="U57" s="1095">
        <f t="shared" si="31"/>
        <v>106.87300000000002</v>
      </c>
      <c r="V57" s="1095">
        <f t="shared" si="31"/>
        <v>0</v>
      </c>
      <c r="W57" s="1195">
        <f t="shared" si="31"/>
        <v>0</v>
      </c>
      <c r="X57" s="1195">
        <f t="shared" si="31"/>
        <v>0</v>
      </c>
      <c r="Y57" s="1195">
        <f t="shared" si="31"/>
        <v>0</v>
      </c>
      <c r="Z57" s="1194">
        <f t="shared" si="31"/>
        <v>0</v>
      </c>
      <c r="AA57" s="1196">
        <f t="shared" si="31"/>
        <v>328.6198962047896</v>
      </c>
      <c r="AB57" s="1198">
        <f t="shared" si="31"/>
        <v>39.433814247868156</v>
      </c>
      <c r="AC57" s="1199">
        <f t="shared" si="31"/>
        <v>0</v>
      </c>
      <c r="AD57" s="1095">
        <f t="shared" si="31"/>
        <v>0</v>
      </c>
      <c r="AE57" s="1095">
        <f t="shared" si="31"/>
        <v>17.99312324724</v>
      </c>
      <c r="AF57" s="1095">
        <f t="shared" si="31"/>
        <v>0</v>
      </c>
      <c r="AG57" s="1095">
        <f t="shared" si="31"/>
        <v>0</v>
      </c>
      <c r="AH57" s="1095">
        <f t="shared" si="31"/>
        <v>5.621744734795584</v>
      </c>
      <c r="AI57" s="1095">
        <f t="shared" si="31"/>
        <v>0</v>
      </c>
      <c r="AJ57" s="1095">
        <f t="shared" si="31"/>
        <v>0</v>
      </c>
      <c r="AK57" s="1095">
        <f t="shared" si="31"/>
        <v>0</v>
      </c>
      <c r="AL57" s="1095">
        <f t="shared" si="31"/>
        <v>0.16649466165720572</v>
      </c>
      <c r="AM57" s="1194">
        <f t="shared" si="31"/>
        <v>15.65245160417537</v>
      </c>
      <c r="AN57" s="1196">
        <f t="shared" si="31"/>
        <v>0</v>
      </c>
      <c r="AO57" s="1196">
        <f t="shared" si="31"/>
        <v>1078.743765043014</v>
      </c>
      <c r="AP57" s="1198">
        <f t="shared" si="31"/>
        <v>0</v>
      </c>
      <c r="AQ57" s="1200">
        <f t="shared" si="13"/>
        <v>1688.184654574264</v>
      </c>
      <c r="AR57" s="1"/>
      <c r="AS57" s="14"/>
    </row>
    <row r="58" spans="1:45" ht="12.75" customHeight="1">
      <c r="A58" s="61" t="s">
        <v>789</v>
      </c>
      <c r="B58" s="1192"/>
      <c r="C58" s="1193">
        <f t="shared" si="27"/>
        <v>0.5149225563909775</v>
      </c>
      <c r="D58" s="1199">
        <v>0.5149225563909775</v>
      </c>
      <c r="E58" s="1198">
        <v>0</v>
      </c>
      <c r="F58" s="1198">
        <f>SUM(F59:F64)</f>
        <v>0</v>
      </c>
      <c r="G58" s="1201">
        <v>0</v>
      </c>
      <c r="H58" s="1196">
        <f t="shared" si="28"/>
        <v>0</v>
      </c>
      <c r="I58" s="1194">
        <f>SUM(I59:I64)</f>
        <v>0</v>
      </c>
      <c r="J58" s="1202">
        <f>SUM(J59:J64)</f>
        <v>0</v>
      </c>
      <c r="K58" s="1194">
        <f>SUM(K59:K64)</f>
        <v>0</v>
      </c>
      <c r="L58" s="1196">
        <f t="shared" si="29"/>
        <v>109.16310972047087</v>
      </c>
      <c r="M58" s="1095">
        <f t="shared" ref="M58:AN58" si="32">SUM(M59:M64)</f>
        <v>0</v>
      </c>
      <c r="N58" s="1195">
        <f t="shared" si="32"/>
        <v>0</v>
      </c>
      <c r="O58" s="1195">
        <f t="shared" si="32"/>
        <v>0</v>
      </c>
      <c r="P58" s="1198">
        <f t="shared" si="32"/>
        <v>0</v>
      </c>
      <c r="Q58" s="1198">
        <v>15.841000000000001</v>
      </c>
      <c r="R58" s="1198">
        <f t="shared" si="32"/>
        <v>0</v>
      </c>
      <c r="S58" s="1198">
        <v>0</v>
      </c>
      <c r="T58" s="1198">
        <v>41.074109720470858</v>
      </c>
      <c r="U58" s="1198">
        <v>52.248000000000012</v>
      </c>
      <c r="V58" s="1198">
        <f t="shared" si="32"/>
        <v>0</v>
      </c>
      <c r="W58" s="1198">
        <f t="shared" si="32"/>
        <v>0</v>
      </c>
      <c r="X58" s="1198">
        <f t="shared" si="32"/>
        <v>0</v>
      </c>
      <c r="Y58" s="1195">
        <f t="shared" si="32"/>
        <v>0</v>
      </c>
      <c r="Z58" s="1194">
        <f t="shared" si="32"/>
        <v>0</v>
      </c>
      <c r="AA58" s="1196">
        <v>206.51565457653467</v>
      </c>
      <c r="AB58" s="1198">
        <f t="shared" si="30"/>
        <v>20.523795887314584</v>
      </c>
      <c r="AC58" s="1199">
        <f t="shared" si="32"/>
        <v>0</v>
      </c>
      <c r="AD58" s="1095">
        <f t="shared" si="32"/>
        <v>0</v>
      </c>
      <c r="AE58" s="1095">
        <f t="shared" si="32"/>
        <v>3.9004188670820072</v>
      </c>
      <c r="AF58" s="1095"/>
      <c r="AG58" s="1095">
        <f t="shared" si="32"/>
        <v>0</v>
      </c>
      <c r="AH58" s="1095">
        <f t="shared" si="32"/>
        <v>0.80443075440000011</v>
      </c>
      <c r="AI58" s="1095">
        <f t="shared" si="32"/>
        <v>0</v>
      </c>
      <c r="AJ58" s="1095">
        <f t="shared" si="32"/>
        <v>0</v>
      </c>
      <c r="AK58" s="1095"/>
      <c r="AL58" s="1095">
        <v>0.16649466165720572</v>
      </c>
      <c r="AM58" s="1195">
        <v>15.65245160417537</v>
      </c>
      <c r="AN58" s="1196">
        <f t="shared" si="32"/>
        <v>0</v>
      </c>
      <c r="AO58" s="1196">
        <v>828.90452168344279</v>
      </c>
      <c r="AP58" s="1198">
        <f t="shared" ref="AP58" si="33">SUM(AP59:AP64)</f>
        <v>0</v>
      </c>
      <c r="AQ58" s="1200">
        <f t="shared" si="13"/>
        <v>1165.6220044241538</v>
      </c>
      <c r="AS58" s="15"/>
    </row>
    <row r="59" spans="1:45" ht="12.75" customHeight="1">
      <c r="A59" s="535" t="s">
        <v>790</v>
      </c>
      <c r="B59" s="1203" t="s">
        <v>791</v>
      </c>
      <c r="C59" s="1064">
        <f t="shared" si="27"/>
        <v>3.9993984962406011E-3</v>
      </c>
      <c r="D59" s="1026">
        <v>3.9993984962406011E-3</v>
      </c>
      <c r="E59" s="1070"/>
      <c r="F59" s="1070"/>
      <c r="G59" s="1110"/>
      <c r="H59" s="1068">
        <f t="shared" si="28"/>
        <v>0</v>
      </c>
      <c r="I59" s="1177"/>
      <c r="J59" s="1204"/>
      <c r="K59" s="1177"/>
      <c r="L59" s="1068">
        <f t="shared" si="29"/>
        <v>29.110393287676398</v>
      </c>
      <c r="M59" s="1112"/>
      <c r="N59" s="1205"/>
      <c r="O59" s="1205"/>
      <c r="P59" s="1070"/>
      <c r="Q59" s="1161">
        <v>6.548</v>
      </c>
      <c r="R59" s="1070"/>
      <c r="S59" s="1161">
        <v>0</v>
      </c>
      <c r="T59" s="1161">
        <v>11.487393287676401</v>
      </c>
      <c r="U59" s="1161">
        <v>11.074999999999999</v>
      </c>
      <c r="V59" s="1161">
        <v>0</v>
      </c>
      <c r="W59" s="1070"/>
      <c r="X59" s="1070"/>
      <c r="Y59" s="1205"/>
      <c r="Z59" s="1177"/>
      <c r="AA59" s="1027">
        <v>52.670839129321678</v>
      </c>
      <c r="AB59" s="1070">
        <f t="shared" si="30"/>
        <v>1.2953271877604666</v>
      </c>
      <c r="AC59" s="1206"/>
      <c r="AD59" s="1112"/>
      <c r="AE59" s="1066">
        <v>1.2953271877604666</v>
      </c>
      <c r="AF59" s="1066"/>
      <c r="AG59" s="1066"/>
      <c r="AH59" s="1066">
        <v>0</v>
      </c>
      <c r="AI59" s="1066"/>
      <c r="AJ59" s="1066"/>
      <c r="AK59" s="1066"/>
      <c r="AL59" s="1066">
        <v>0</v>
      </c>
      <c r="AM59" s="1067">
        <v>0</v>
      </c>
      <c r="AN59" s="1068"/>
      <c r="AO59" s="1027">
        <v>225.7085564993871</v>
      </c>
      <c r="AP59" s="1070"/>
      <c r="AQ59" s="1097">
        <f t="shared" si="13"/>
        <v>308.78911550264189</v>
      </c>
      <c r="AS59" s="15"/>
    </row>
    <row r="60" spans="1:45" ht="12.75" customHeight="1">
      <c r="A60" s="535" t="s">
        <v>792</v>
      </c>
      <c r="B60" s="1203" t="s">
        <v>793</v>
      </c>
      <c r="C60" s="1017">
        <f t="shared" si="27"/>
        <v>8.9986466165413535E-3</v>
      </c>
      <c r="D60" s="1026">
        <v>8.9986466165413535E-3</v>
      </c>
      <c r="E60" s="1025"/>
      <c r="F60" s="1025"/>
      <c r="G60" s="1207"/>
      <c r="H60" s="1021">
        <f t="shared" si="28"/>
        <v>0</v>
      </c>
      <c r="I60" s="1018"/>
      <c r="J60" s="1208"/>
      <c r="K60" s="1018"/>
      <c r="L60" s="1021">
        <f t="shared" si="29"/>
        <v>24.503931093823979</v>
      </c>
      <c r="M60" s="1029"/>
      <c r="N60" s="1019"/>
      <c r="O60" s="1019"/>
      <c r="P60" s="1025"/>
      <c r="Q60" s="1161">
        <v>1.2709999999999999</v>
      </c>
      <c r="R60" s="1025"/>
      <c r="S60" s="1161">
        <v>0</v>
      </c>
      <c r="T60" s="1161">
        <v>1.9979310938239756</v>
      </c>
      <c r="U60" s="1161">
        <v>21.235000000000003</v>
      </c>
      <c r="V60" s="1161">
        <v>0</v>
      </c>
      <c r="W60" s="1025"/>
      <c r="X60" s="1025"/>
      <c r="Y60" s="1019"/>
      <c r="Z60" s="1018"/>
      <c r="AA60" s="1027">
        <v>23.743479725066276</v>
      </c>
      <c r="AB60" s="1025">
        <f t="shared" si="30"/>
        <v>1.138556689715082E-2</v>
      </c>
      <c r="AC60" s="1209"/>
      <c r="AD60" s="1029"/>
      <c r="AE60" s="1024">
        <v>1.138556689715082E-2</v>
      </c>
      <c r="AF60" s="1024"/>
      <c r="AG60" s="1024"/>
      <c r="AH60" s="1024">
        <v>0</v>
      </c>
      <c r="AI60" s="1024"/>
      <c r="AJ60" s="1024"/>
      <c r="AK60" s="1024"/>
      <c r="AL60" s="1024">
        <v>0</v>
      </c>
      <c r="AM60" s="1020">
        <v>0</v>
      </c>
      <c r="AN60" s="1021"/>
      <c r="AO60" s="1027">
        <v>81.932675558202874</v>
      </c>
      <c r="AP60" s="1025"/>
      <c r="AQ60" s="1028">
        <f t="shared" si="13"/>
        <v>130.20047059060681</v>
      </c>
      <c r="AS60" s="15"/>
    </row>
    <row r="61" spans="1:45" ht="12.75" customHeight="1">
      <c r="A61" s="535" t="s">
        <v>794</v>
      </c>
      <c r="B61" s="1203" t="s">
        <v>795</v>
      </c>
      <c r="C61" s="1017">
        <f t="shared" si="27"/>
        <v>0.42993533834586467</v>
      </c>
      <c r="D61" s="1026">
        <v>0.42993533834586467</v>
      </c>
      <c r="E61" s="1025"/>
      <c r="F61" s="1025"/>
      <c r="G61" s="1207"/>
      <c r="H61" s="1021">
        <f t="shared" si="28"/>
        <v>0</v>
      </c>
      <c r="I61" s="1018"/>
      <c r="J61" s="1208"/>
      <c r="K61" s="1018"/>
      <c r="L61" s="1021">
        <f t="shared" si="29"/>
        <v>27.815960601382685</v>
      </c>
      <c r="M61" s="1029"/>
      <c r="N61" s="1019"/>
      <c r="O61" s="1019"/>
      <c r="P61" s="1025"/>
      <c r="Q61" s="1161">
        <v>3.399</v>
      </c>
      <c r="R61" s="1025"/>
      <c r="S61" s="1161">
        <v>0</v>
      </c>
      <c r="T61" s="1161">
        <v>19.454960601382684</v>
      </c>
      <c r="U61" s="1161">
        <v>4.9619999999999997</v>
      </c>
      <c r="V61" s="1161">
        <v>0</v>
      </c>
      <c r="W61" s="1025"/>
      <c r="X61" s="1025"/>
      <c r="Y61" s="1019"/>
      <c r="Z61" s="1018"/>
      <c r="AA61" s="1027">
        <v>30.235657033103141</v>
      </c>
      <c r="AB61" s="1025">
        <f t="shared" si="30"/>
        <v>0.86179983283049288</v>
      </c>
      <c r="AC61" s="1209"/>
      <c r="AD61" s="1029"/>
      <c r="AE61" s="1024">
        <v>0.86179983283049288</v>
      </c>
      <c r="AF61" s="1024"/>
      <c r="AG61" s="1024"/>
      <c r="AH61" s="1024">
        <v>0</v>
      </c>
      <c r="AI61" s="1024"/>
      <c r="AJ61" s="1024"/>
      <c r="AK61" s="1024"/>
      <c r="AL61" s="1024">
        <v>0</v>
      </c>
      <c r="AM61" s="1020">
        <v>0</v>
      </c>
      <c r="AN61" s="1021"/>
      <c r="AO61" s="1027">
        <v>126.36748353090987</v>
      </c>
      <c r="AP61" s="1025"/>
      <c r="AQ61" s="1028">
        <f t="shared" si="13"/>
        <v>185.71083633657204</v>
      </c>
      <c r="AS61" s="15"/>
    </row>
    <row r="62" spans="1:45" ht="12.75" customHeight="1">
      <c r="A62" s="535" t="s">
        <v>796</v>
      </c>
      <c r="B62" s="1203" t="s">
        <v>797</v>
      </c>
      <c r="C62" s="1017">
        <f t="shared" si="27"/>
        <v>6.9989473684210534E-3</v>
      </c>
      <c r="D62" s="1026">
        <v>6.9989473684210534E-3</v>
      </c>
      <c r="E62" s="1025"/>
      <c r="F62" s="1025"/>
      <c r="G62" s="1207"/>
      <c r="H62" s="1021">
        <f t="shared" si="28"/>
        <v>0</v>
      </c>
      <c r="I62" s="1018"/>
      <c r="J62" s="1208"/>
      <c r="K62" s="1018"/>
      <c r="L62" s="1021">
        <f t="shared" si="29"/>
        <v>2.6967648223282072</v>
      </c>
      <c r="M62" s="1029"/>
      <c r="N62" s="1019"/>
      <c r="O62" s="1019"/>
      <c r="P62" s="1025"/>
      <c r="Q62" s="1161">
        <v>0.36299999999999999</v>
      </c>
      <c r="R62" s="1025"/>
      <c r="S62" s="1161">
        <v>0</v>
      </c>
      <c r="T62" s="1161">
        <v>0.71476482232820748</v>
      </c>
      <c r="U62" s="1161">
        <v>1.619</v>
      </c>
      <c r="V62" s="1161">
        <v>0</v>
      </c>
      <c r="W62" s="1025"/>
      <c r="X62" s="1025"/>
      <c r="Y62" s="1019"/>
      <c r="Z62" s="1018"/>
      <c r="AA62" s="1027">
        <v>12.942534033472208</v>
      </c>
      <c r="AB62" s="1025">
        <f t="shared" si="30"/>
        <v>4.6418080426845656E-2</v>
      </c>
      <c r="AC62" s="1209"/>
      <c r="AD62" s="1029"/>
      <c r="AE62" s="1024">
        <v>4.6418080426845656E-2</v>
      </c>
      <c r="AF62" s="1024"/>
      <c r="AG62" s="1024"/>
      <c r="AH62" s="1024">
        <v>0</v>
      </c>
      <c r="AI62" s="1024"/>
      <c r="AJ62" s="1024"/>
      <c r="AK62" s="1024"/>
      <c r="AL62" s="1024">
        <v>0</v>
      </c>
      <c r="AM62" s="1020">
        <v>0</v>
      </c>
      <c r="AN62" s="1021"/>
      <c r="AO62" s="1027">
        <v>234.42875082725587</v>
      </c>
      <c r="AP62" s="1025"/>
      <c r="AQ62" s="1028">
        <f t="shared" si="13"/>
        <v>250.12146671085156</v>
      </c>
      <c r="AS62" s="15"/>
    </row>
    <row r="63" spans="1:45" ht="12.75" customHeight="1">
      <c r="A63" s="535" t="s">
        <v>798</v>
      </c>
      <c r="B63" s="1203" t="s">
        <v>799</v>
      </c>
      <c r="C63" s="1017">
        <f t="shared" si="27"/>
        <v>5.799127819548873E-2</v>
      </c>
      <c r="D63" s="1188">
        <v>5.799127819548873E-2</v>
      </c>
      <c r="E63" s="1025"/>
      <c r="F63" s="1025"/>
      <c r="G63" s="1207"/>
      <c r="H63" s="1021">
        <f t="shared" si="28"/>
        <v>0</v>
      </c>
      <c r="I63" s="1018"/>
      <c r="J63" s="1208"/>
      <c r="K63" s="1018"/>
      <c r="L63" s="1021">
        <f t="shared" si="29"/>
        <v>3.8680994311273493</v>
      </c>
      <c r="M63" s="1029"/>
      <c r="N63" s="1019"/>
      <c r="O63" s="1019"/>
      <c r="P63" s="1025"/>
      <c r="Q63" s="1210">
        <v>0.68400000000000005</v>
      </c>
      <c r="R63" s="1025"/>
      <c r="S63" s="1210">
        <v>0</v>
      </c>
      <c r="T63" s="1210">
        <v>0.16909943112734929</v>
      </c>
      <c r="U63" s="1210">
        <v>3.0150000000000001</v>
      </c>
      <c r="V63" s="1210">
        <v>0</v>
      </c>
      <c r="W63" s="1025"/>
      <c r="X63" s="1025"/>
      <c r="Y63" s="1019"/>
      <c r="Z63" s="1018"/>
      <c r="AA63" s="1211">
        <v>11.636733155824563</v>
      </c>
      <c r="AB63" s="1025">
        <f t="shared" si="30"/>
        <v>0.34769769678222129</v>
      </c>
      <c r="AC63" s="1209"/>
      <c r="AD63" s="1029"/>
      <c r="AE63" s="1024">
        <v>0.34769769678222129</v>
      </c>
      <c r="AF63" s="1024"/>
      <c r="AG63" s="1024"/>
      <c r="AH63" s="1024">
        <v>0</v>
      </c>
      <c r="AI63" s="1024"/>
      <c r="AJ63" s="1024"/>
      <c r="AK63" s="1024"/>
      <c r="AL63" s="1024">
        <v>0</v>
      </c>
      <c r="AM63" s="1020">
        <v>0</v>
      </c>
      <c r="AN63" s="1021"/>
      <c r="AO63" s="1211">
        <v>42.659809837330151</v>
      </c>
      <c r="AP63" s="1025"/>
      <c r="AQ63" s="1028">
        <f t="shared" si="13"/>
        <v>58.570331399259771</v>
      </c>
      <c r="AS63" s="15"/>
    </row>
    <row r="64" spans="1:45" ht="12.75" customHeight="1">
      <c r="A64" s="536" t="s">
        <v>800</v>
      </c>
      <c r="B64" s="1212"/>
      <c r="C64" s="1076">
        <f t="shared" si="27"/>
        <v>6.9989473684210534E-3</v>
      </c>
      <c r="D64" s="1188">
        <v>6.9989473684210534E-3</v>
      </c>
      <c r="E64" s="1082"/>
      <c r="F64" s="1082"/>
      <c r="G64" s="1213"/>
      <c r="H64" s="1080">
        <f t="shared" si="28"/>
        <v>0</v>
      </c>
      <c r="I64" s="1190"/>
      <c r="J64" s="1214"/>
      <c r="K64" s="1190"/>
      <c r="L64" s="1080">
        <f t="shared" si="29"/>
        <v>21.167960484132237</v>
      </c>
      <c r="M64" s="1191"/>
      <c r="N64" s="1215"/>
      <c r="O64" s="1215"/>
      <c r="P64" s="1082"/>
      <c r="Q64" s="1210">
        <v>3.5760000000000001</v>
      </c>
      <c r="R64" s="1082"/>
      <c r="S64" s="1210">
        <v>0</v>
      </c>
      <c r="T64" s="1210">
        <v>7.2499604841322363</v>
      </c>
      <c r="U64" s="1210">
        <v>10.342000000000001</v>
      </c>
      <c r="V64" s="1210">
        <v>0</v>
      </c>
      <c r="W64" s="1082"/>
      <c r="X64" s="1082"/>
      <c r="Y64" s="1215"/>
      <c r="Z64" s="1190"/>
      <c r="AA64" s="1211">
        <v>75.286411499746805</v>
      </c>
      <c r="AB64" s="1082">
        <f t="shared" si="30"/>
        <v>17.961167522617405</v>
      </c>
      <c r="AC64" s="1216"/>
      <c r="AD64" s="1191"/>
      <c r="AE64" s="1078">
        <v>1.3377905023848295</v>
      </c>
      <c r="AF64" s="1078"/>
      <c r="AG64" s="1078"/>
      <c r="AH64" s="1078">
        <v>0.80443075440000011</v>
      </c>
      <c r="AI64" s="1078"/>
      <c r="AJ64" s="1078"/>
      <c r="AK64" s="1078"/>
      <c r="AL64" s="1078">
        <v>0.16649466165720572</v>
      </c>
      <c r="AM64" s="1079">
        <v>15.65245160417537</v>
      </c>
      <c r="AN64" s="1080"/>
      <c r="AO64" s="1211">
        <v>117.80724543035701</v>
      </c>
      <c r="AP64" s="1082"/>
      <c r="AQ64" s="1085">
        <f t="shared" si="13"/>
        <v>232.22978388422189</v>
      </c>
      <c r="AS64" s="15"/>
    </row>
    <row r="65" spans="1:45" ht="12.75" customHeight="1">
      <c r="A65" s="61" t="s">
        <v>801</v>
      </c>
      <c r="B65" s="1192"/>
      <c r="C65" s="1076">
        <f>SUM(D65:G65)</f>
        <v>4.9992481203007515E-3</v>
      </c>
      <c r="D65" s="1199">
        <f>SUM(D66:D69)</f>
        <v>4.9992481203007515E-3</v>
      </c>
      <c r="E65" s="1166"/>
      <c r="F65" s="1166"/>
      <c r="G65" s="1167"/>
      <c r="H65" s="1080">
        <f>SUM(I65:K65)</f>
        <v>0</v>
      </c>
      <c r="I65" s="1077"/>
      <c r="J65" s="1081">
        <v>0</v>
      </c>
      <c r="K65" s="1078">
        <v>0</v>
      </c>
      <c r="L65" s="1080">
        <f>SUM(M65:Z65)</f>
        <v>131.70414755360989</v>
      </c>
      <c r="M65" s="1078"/>
      <c r="N65" s="1079"/>
      <c r="O65" s="1079"/>
      <c r="P65" s="1166"/>
      <c r="Q65" s="1198">
        <v>46.986000000000004</v>
      </c>
      <c r="R65" s="1166"/>
      <c r="S65" s="1198">
        <v>0.64284746861564912</v>
      </c>
      <c r="T65" s="1198">
        <v>29.45030008499424</v>
      </c>
      <c r="U65" s="1198">
        <v>54.625</v>
      </c>
      <c r="V65" s="1198">
        <f>SUM(V66:V69)</f>
        <v>0</v>
      </c>
      <c r="W65" s="1166"/>
      <c r="X65" s="1166"/>
      <c r="Y65" s="1079"/>
      <c r="Z65" s="1078"/>
      <c r="AA65" s="1196">
        <v>122.10424162825494</v>
      </c>
      <c r="AB65" s="1082">
        <f>SUM(AC65:AM65)</f>
        <v>18.910018360553575</v>
      </c>
      <c r="AC65" s="1083"/>
      <c r="AD65" s="1078"/>
      <c r="AE65" s="1078">
        <f>SUM(AE66:AE69)</f>
        <v>14.092704380157992</v>
      </c>
      <c r="AF65" s="1078"/>
      <c r="AG65" s="1078"/>
      <c r="AH65" s="1078">
        <v>4.8173139803955838</v>
      </c>
      <c r="AI65" s="1078"/>
      <c r="AJ65" s="1078"/>
      <c r="AK65" s="1078"/>
      <c r="AL65" s="1078"/>
      <c r="AM65" s="1079"/>
      <c r="AN65" s="1080"/>
      <c r="AO65" s="1196">
        <v>249.83924335957121</v>
      </c>
      <c r="AP65" s="1082"/>
      <c r="AQ65" s="1217">
        <f t="shared" si="13"/>
        <v>522.5626501501099</v>
      </c>
      <c r="AS65" s="15"/>
    </row>
    <row r="66" spans="1:45" ht="12.75" customHeight="1">
      <c r="A66" s="537" t="s">
        <v>802</v>
      </c>
      <c r="B66" s="1218" t="s">
        <v>803</v>
      </c>
      <c r="C66" s="1064">
        <f t="shared" ref="C66:C69" si="34">SUM(D66:G66)</f>
        <v>2.9995488721804514E-3</v>
      </c>
      <c r="D66" s="1071">
        <v>2.9995488721804514E-3</v>
      </c>
      <c r="E66" s="1113"/>
      <c r="F66" s="1113"/>
      <c r="G66" s="1219"/>
      <c r="H66" s="1068">
        <f t="shared" ref="H66:H69" si="35">SUM(I66:K66)</f>
        <v>0</v>
      </c>
      <c r="I66" s="1111"/>
      <c r="J66" s="1069"/>
      <c r="K66" s="1220"/>
      <c r="L66" s="1068">
        <f t="shared" ref="L66:L69" si="36">SUM(M66:Z66)</f>
        <v>4.8361472478110468</v>
      </c>
      <c r="M66" s="1111"/>
      <c r="N66" s="1113"/>
      <c r="O66" s="1067"/>
      <c r="P66" s="1113"/>
      <c r="Q66" s="1113">
        <v>0.13</v>
      </c>
      <c r="R66" s="1113"/>
      <c r="S66" s="1113">
        <v>3.1863567217628209E-3</v>
      </c>
      <c r="T66" s="1113">
        <v>1.1339608910892836</v>
      </c>
      <c r="U66" s="1113">
        <v>3.569</v>
      </c>
      <c r="V66" s="1113">
        <v>0</v>
      </c>
      <c r="W66" s="1113"/>
      <c r="X66" s="1113"/>
      <c r="Y66" s="1067"/>
      <c r="Z66" s="1066"/>
      <c r="AA66" s="1072">
        <v>6.2855711462293291</v>
      </c>
      <c r="AB66" s="1070">
        <f t="shared" ref="AB66:AB69" si="37">SUM(AC66:AM66)</f>
        <v>4.8181897932338265</v>
      </c>
      <c r="AC66" s="1071"/>
      <c r="AD66" s="1066"/>
      <c r="AE66" s="1066">
        <v>8.7581283824237082E-4</v>
      </c>
      <c r="AF66" s="1066"/>
      <c r="AG66" s="1066"/>
      <c r="AH66" s="1066">
        <v>4.8173139803955838</v>
      </c>
      <c r="AI66" s="1066"/>
      <c r="AJ66" s="1066"/>
      <c r="AK66" s="1066"/>
      <c r="AL66" s="1066"/>
      <c r="AM66" s="1067"/>
      <c r="AN66" s="1068"/>
      <c r="AO66" s="1072">
        <v>62.066112125563578</v>
      </c>
      <c r="AP66" s="1070"/>
      <c r="AQ66" s="1097">
        <f t="shared" si="13"/>
        <v>78.009019861709959</v>
      </c>
      <c r="AS66" s="15"/>
    </row>
    <row r="67" spans="1:45" ht="12.75" customHeight="1">
      <c r="A67" s="538" t="s">
        <v>804</v>
      </c>
      <c r="B67" s="1221">
        <v>84</v>
      </c>
      <c r="C67" s="1017">
        <f t="shared" si="34"/>
        <v>1.9996992481203005E-3</v>
      </c>
      <c r="D67" s="1159">
        <v>1.9996992481203005E-3</v>
      </c>
      <c r="E67" s="1161"/>
      <c r="F67" s="1161"/>
      <c r="G67" s="1162"/>
      <c r="H67" s="1021">
        <f t="shared" si="35"/>
        <v>0</v>
      </c>
      <c r="I67" s="1222"/>
      <c r="J67" s="1023"/>
      <c r="K67" s="1223"/>
      <c r="L67" s="1021">
        <f t="shared" si="36"/>
        <v>37.49597693290648</v>
      </c>
      <c r="M67" s="1222"/>
      <c r="N67" s="1161"/>
      <c r="O67" s="1020"/>
      <c r="P67" s="1161"/>
      <c r="Q67" s="1152">
        <v>6.9249999999999998</v>
      </c>
      <c r="R67" s="1161"/>
      <c r="S67" s="1152">
        <v>0.36191701764689377</v>
      </c>
      <c r="T67" s="1152">
        <v>7.4190599152595853</v>
      </c>
      <c r="U67" s="1152">
        <v>22.79</v>
      </c>
      <c r="V67" s="1152">
        <v>0</v>
      </c>
      <c r="W67" s="1161"/>
      <c r="X67" s="1161"/>
      <c r="Y67" s="1020"/>
      <c r="Z67" s="1024"/>
      <c r="AA67" s="1164">
        <v>43.318633321580478</v>
      </c>
      <c r="AB67" s="1025">
        <f t="shared" si="37"/>
        <v>3.0136719763919984</v>
      </c>
      <c r="AC67" s="1026"/>
      <c r="AD67" s="1024"/>
      <c r="AE67" s="1024">
        <v>3.0136719763919984</v>
      </c>
      <c r="AF67" s="1024"/>
      <c r="AG67" s="1024"/>
      <c r="AH67" s="1024">
        <v>0</v>
      </c>
      <c r="AI67" s="1024"/>
      <c r="AJ67" s="1024"/>
      <c r="AK67" s="1024"/>
      <c r="AL67" s="1024"/>
      <c r="AM67" s="1020"/>
      <c r="AN67" s="1021"/>
      <c r="AO67" s="1164">
        <v>90.275166794474018</v>
      </c>
      <c r="AP67" s="1025"/>
      <c r="AQ67" s="1028">
        <f t="shared" si="13"/>
        <v>174.1054487246011</v>
      </c>
      <c r="AS67" s="15"/>
    </row>
    <row r="68" spans="1:45" ht="12.75" customHeight="1">
      <c r="A68" s="535" t="s">
        <v>805</v>
      </c>
      <c r="B68" s="1203">
        <v>85</v>
      </c>
      <c r="C68" s="1017">
        <f t="shared" si="34"/>
        <v>0</v>
      </c>
      <c r="D68" s="1159">
        <v>0</v>
      </c>
      <c r="E68" s="1161"/>
      <c r="F68" s="1161"/>
      <c r="G68" s="1162"/>
      <c r="H68" s="1021">
        <f t="shared" si="35"/>
        <v>0</v>
      </c>
      <c r="I68" s="1222"/>
      <c r="J68" s="1023"/>
      <c r="K68" s="1223"/>
      <c r="L68" s="1021">
        <f t="shared" si="36"/>
        <v>63.764873205839493</v>
      </c>
      <c r="M68" s="1222"/>
      <c r="N68" s="1161"/>
      <c r="O68" s="1020"/>
      <c r="P68" s="1161"/>
      <c r="Q68" s="1152">
        <v>27.067</v>
      </c>
      <c r="R68" s="1161"/>
      <c r="S68" s="1152">
        <v>5.416806426996796E-2</v>
      </c>
      <c r="T68" s="1152">
        <v>17.705705141569517</v>
      </c>
      <c r="U68" s="1152">
        <v>18.937999999999999</v>
      </c>
      <c r="V68" s="1152">
        <v>0</v>
      </c>
      <c r="W68" s="1161"/>
      <c r="X68" s="1161"/>
      <c r="Y68" s="1020"/>
      <c r="Z68" s="1024"/>
      <c r="AA68" s="1164">
        <v>27.252039348994288</v>
      </c>
      <c r="AB68" s="1025">
        <f t="shared" si="37"/>
        <v>9.8108554139910407</v>
      </c>
      <c r="AC68" s="1026"/>
      <c r="AD68" s="1024"/>
      <c r="AE68" s="1024">
        <v>9.8108554139910407</v>
      </c>
      <c r="AF68" s="1024"/>
      <c r="AG68" s="1024"/>
      <c r="AH68" s="1024">
        <v>0</v>
      </c>
      <c r="AI68" s="1024"/>
      <c r="AJ68" s="1024"/>
      <c r="AK68" s="1024"/>
      <c r="AL68" s="1024"/>
      <c r="AM68" s="1020"/>
      <c r="AN68" s="1021"/>
      <c r="AO68" s="1164">
        <v>58.093005834167748</v>
      </c>
      <c r="AP68" s="1025"/>
      <c r="AQ68" s="1028">
        <f t="shared" si="13"/>
        <v>158.92077380299256</v>
      </c>
      <c r="AS68" s="15"/>
    </row>
    <row r="69" spans="1:45" ht="12.75" customHeight="1">
      <c r="A69" s="536" t="s">
        <v>806</v>
      </c>
      <c r="B69" s="1212" t="s">
        <v>807</v>
      </c>
      <c r="C69" s="1182">
        <f t="shared" si="34"/>
        <v>0</v>
      </c>
      <c r="D69" s="1083">
        <v>0</v>
      </c>
      <c r="E69" s="1166"/>
      <c r="F69" s="1166"/>
      <c r="G69" s="1167"/>
      <c r="H69" s="1184">
        <f t="shared" si="35"/>
        <v>0</v>
      </c>
      <c r="I69" s="1224"/>
      <c r="J69" s="1081"/>
      <c r="K69" s="1225"/>
      <c r="L69" s="1184">
        <f t="shared" si="36"/>
        <v>25.607150167052879</v>
      </c>
      <c r="M69" s="1224"/>
      <c r="N69" s="1166"/>
      <c r="O69" s="1079"/>
      <c r="P69" s="1166"/>
      <c r="Q69" s="1166">
        <v>12.864000000000001</v>
      </c>
      <c r="R69" s="1166"/>
      <c r="S69" s="1166">
        <v>0.22357602997702461</v>
      </c>
      <c r="T69" s="1166">
        <v>3.191574137075853</v>
      </c>
      <c r="U69" s="1166">
        <v>9.3279999999999994</v>
      </c>
      <c r="V69" s="1166">
        <v>0</v>
      </c>
      <c r="W69" s="1166"/>
      <c r="X69" s="1166"/>
      <c r="Y69" s="1079"/>
      <c r="Z69" s="1078"/>
      <c r="AA69" s="1084">
        <v>45.247997811450865</v>
      </c>
      <c r="AB69" s="1187">
        <f t="shared" si="37"/>
        <v>1.2673011769367108</v>
      </c>
      <c r="AC69" s="1188"/>
      <c r="AD69" s="1181"/>
      <c r="AE69" s="1181">
        <v>1.2673011769367108</v>
      </c>
      <c r="AF69" s="1181"/>
      <c r="AG69" s="1181"/>
      <c r="AH69" s="1181">
        <v>0</v>
      </c>
      <c r="AI69" s="1181"/>
      <c r="AJ69" s="1181"/>
      <c r="AK69" s="1181"/>
      <c r="AL69" s="1181"/>
      <c r="AM69" s="1183"/>
      <c r="AN69" s="1184"/>
      <c r="AO69" s="1084">
        <v>39.40495860536587</v>
      </c>
      <c r="AP69" s="1187"/>
      <c r="AQ69" s="1189">
        <f t="shared" si="13"/>
        <v>111.52740776080631</v>
      </c>
      <c r="AS69" s="15"/>
    </row>
    <row r="70" spans="1:45" s="5" customFormat="1" ht="12.75" customHeight="1">
      <c r="A70" s="61" t="s">
        <v>181</v>
      </c>
      <c r="B70" s="1099"/>
      <c r="C70" s="1100">
        <f>SUM(D70:G70)</f>
        <v>0</v>
      </c>
      <c r="D70" s="1226">
        <v>0</v>
      </c>
      <c r="E70" s="1227"/>
      <c r="F70" s="1228"/>
      <c r="G70" s="1228"/>
      <c r="H70" s="1104">
        <f>SUM(I70:K70)</f>
        <v>0</v>
      </c>
      <c r="I70" s="1226"/>
      <c r="J70" s="1229"/>
      <c r="K70" s="1227"/>
      <c r="L70" s="1104">
        <f>SUM(M70:Z70)</f>
        <v>175.46549158593075</v>
      </c>
      <c r="M70" s="1227"/>
      <c r="N70" s="1227"/>
      <c r="O70" s="1227"/>
      <c r="P70" s="1227">
        <v>0</v>
      </c>
      <c r="Q70" s="1227">
        <v>0</v>
      </c>
      <c r="R70" s="1227"/>
      <c r="S70" s="1227"/>
      <c r="T70" s="539">
        <v>0</v>
      </c>
      <c r="U70" s="1227">
        <v>175.46549158593075</v>
      </c>
      <c r="V70" s="1066"/>
      <c r="W70" s="1228"/>
      <c r="X70" s="1228"/>
      <c r="Y70" s="1228"/>
      <c r="Z70" s="1227"/>
      <c r="AA70" s="1104">
        <v>0</v>
      </c>
      <c r="AB70" s="1105">
        <f>SUM(AC70:AM70)</f>
        <v>0</v>
      </c>
      <c r="AC70" s="1230"/>
      <c r="AD70" s="1227"/>
      <c r="AE70" s="1227"/>
      <c r="AF70" s="1227"/>
      <c r="AG70" s="1227"/>
      <c r="AH70" s="1227"/>
      <c r="AI70" s="1227"/>
      <c r="AJ70" s="1227"/>
      <c r="AK70" s="1226"/>
      <c r="AL70" s="1228"/>
      <c r="AM70" s="1227"/>
      <c r="AN70" s="1104"/>
      <c r="AO70" s="1104">
        <v>47.988</v>
      </c>
      <c r="AP70" s="1105"/>
      <c r="AQ70" s="1096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1075"/>
      <c r="C71" s="1076">
        <f>SUM(D71:G71)</f>
        <v>0</v>
      </c>
      <c r="D71" s="1077"/>
      <c r="E71" s="1078"/>
      <c r="F71" s="1079"/>
      <c r="G71" s="1079"/>
      <c r="H71" s="1080">
        <f>SUM(I71:K71)</f>
        <v>0</v>
      </c>
      <c r="I71" s="1077"/>
      <c r="J71" s="1081"/>
      <c r="K71" s="1078"/>
      <c r="L71" s="1080">
        <f>SUM(M71:Z71)</f>
        <v>27.249865733664667</v>
      </c>
      <c r="M71" s="1078"/>
      <c r="N71" s="1078"/>
      <c r="O71" s="1078"/>
      <c r="P71" s="1078"/>
      <c r="Q71" s="1078"/>
      <c r="R71" s="1078"/>
      <c r="S71" s="1078"/>
      <c r="T71" s="1078"/>
      <c r="U71" s="1191">
        <v>27.249865733664667</v>
      </c>
      <c r="V71" s="1078"/>
      <c r="W71" s="1079"/>
      <c r="X71" s="1079"/>
      <c r="Y71" s="1079"/>
      <c r="Z71" s="1078"/>
      <c r="AA71" s="1080"/>
      <c r="AB71" s="1082">
        <f>SUM(AC71:AM71)</f>
        <v>0</v>
      </c>
      <c r="AC71" s="1083"/>
      <c r="AD71" s="1078"/>
      <c r="AE71" s="1078"/>
      <c r="AF71" s="1078"/>
      <c r="AG71" s="1078"/>
      <c r="AH71" s="1078"/>
      <c r="AI71" s="1078"/>
      <c r="AJ71" s="1078"/>
      <c r="AK71" s="1077"/>
      <c r="AL71" s="1079"/>
      <c r="AM71" s="1078"/>
      <c r="AN71" s="1080"/>
      <c r="AO71" s="1084"/>
      <c r="AP71" s="1082"/>
      <c r="AQ71" s="1217">
        <f t="shared" si="13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127"/>
      <c r="C72" s="1128">
        <f t="shared" ref="C72:AP72" si="38">C26-C27-C29</f>
        <v>-2.5795347028326319</v>
      </c>
      <c r="D72" s="1129">
        <f t="shared" si="38"/>
        <v>0.17716668219679832</v>
      </c>
      <c r="E72" s="1130">
        <f t="shared" si="38"/>
        <v>-3.4486883993195221</v>
      </c>
      <c r="F72" s="1134">
        <f t="shared" si="38"/>
        <v>0</v>
      </c>
      <c r="G72" s="1134">
        <f t="shared" si="38"/>
        <v>0.69246574229020652</v>
      </c>
      <c r="H72" s="1131">
        <f t="shared" si="38"/>
        <v>1.9457250152908045</v>
      </c>
      <c r="I72" s="1129">
        <f t="shared" si="38"/>
        <v>-0.45741265470912973</v>
      </c>
      <c r="J72" s="1132">
        <f t="shared" si="38"/>
        <v>0</v>
      </c>
      <c r="K72" s="1130">
        <f t="shared" si="38"/>
        <v>2.4031376700000067</v>
      </c>
      <c r="L72" s="1131">
        <f t="shared" si="38"/>
        <v>2.3431242304332045</v>
      </c>
      <c r="M72" s="1130">
        <f t="shared" si="38"/>
        <v>0</v>
      </c>
      <c r="N72" s="1130">
        <f t="shared" si="38"/>
        <v>-0.14794174855289199</v>
      </c>
      <c r="O72" s="1130">
        <f t="shared" si="38"/>
        <v>-5.2567080980734033</v>
      </c>
      <c r="P72" s="1130">
        <f t="shared" si="38"/>
        <v>-25.023756688637718</v>
      </c>
      <c r="Q72" s="1130">
        <f t="shared" si="38"/>
        <v>14.717063728640028</v>
      </c>
      <c r="R72" s="1130">
        <f t="shared" si="38"/>
        <v>4.1043924247198902</v>
      </c>
      <c r="S72" s="1130">
        <f t="shared" si="38"/>
        <v>8.0001198650984477</v>
      </c>
      <c r="T72" s="1130">
        <f t="shared" si="38"/>
        <v>6.5570336698137908</v>
      </c>
      <c r="U72" s="1130">
        <f t="shared" si="38"/>
        <v>-8.9389207362023626</v>
      </c>
      <c r="V72" s="1130">
        <f t="shared" si="38"/>
        <v>0.82532907951215861</v>
      </c>
      <c r="W72" s="1134">
        <f t="shared" si="38"/>
        <v>7.506512734116022</v>
      </c>
      <c r="X72" s="1134">
        <f t="shared" si="38"/>
        <v>0</v>
      </c>
      <c r="Y72" s="1134">
        <f t="shared" si="38"/>
        <v>0</v>
      </c>
      <c r="Z72" s="1130">
        <f t="shared" si="38"/>
        <v>0</v>
      </c>
      <c r="AA72" s="1131">
        <f t="shared" si="38"/>
        <v>-40.274710307198575</v>
      </c>
      <c r="AB72" s="1133">
        <f t="shared" si="38"/>
        <v>-2.4161461805547901</v>
      </c>
      <c r="AC72" s="1231">
        <f t="shared" si="38"/>
        <v>0</v>
      </c>
      <c r="AD72" s="1130">
        <f t="shared" si="38"/>
        <v>0</v>
      </c>
      <c r="AE72" s="1130">
        <f t="shared" si="38"/>
        <v>-4.7196692573067764</v>
      </c>
      <c r="AF72" s="1130">
        <f t="shared" si="38"/>
        <v>0</v>
      </c>
      <c r="AG72" s="1130">
        <f t="shared" si="38"/>
        <v>0</v>
      </c>
      <c r="AH72" s="1130">
        <f t="shared" si="38"/>
        <v>0</v>
      </c>
      <c r="AI72" s="1130">
        <f t="shared" si="38"/>
        <v>1.6583711868479725</v>
      </c>
      <c r="AJ72" s="1130">
        <f t="shared" si="38"/>
        <v>0.64515188990400674</v>
      </c>
      <c r="AK72" s="1129">
        <f t="shared" si="38"/>
        <v>0</v>
      </c>
      <c r="AL72" s="1134">
        <f t="shared" si="38"/>
        <v>0</v>
      </c>
      <c r="AM72" s="1130">
        <f t="shared" si="38"/>
        <v>0</v>
      </c>
      <c r="AN72" s="1131">
        <f t="shared" si="38"/>
        <v>0</v>
      </c>
      <c r="AO72" s="1131">
        <f t="shared" si="38"/>
        <v>-35.693844343489218</v>
      </c>
      <c r="AP72" s="1133">
        <f t="shared" si="38"/>
        <v>0</v>
      </c>
      <c r="AQ72" s="1135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232" t="s">
        <v>1105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233" t="s">
        <v>1106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234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235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236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236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920" t="s">
        <v>625</v>
      </c>
      <c r="G2" s="921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922" t="s">
        <v>490</v>
      </c>
      <c r="G3" s="923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924" t="s">
        <v>207</v>
      </c>
      <c r="G4" s="925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926" t="s">
        <v>498</v>
      </c>
      <c r="G5" s="927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917" t="s">
        <v>218</v>
      </c>
      <c r="J7" s="918"/>
      <c r="K7" s="919"/>
      <c r="L7" s="917" t="s">
        <v>219</v>
      </c>
      <c r="M7" s="918"/>
      <c r="N7" s="919"/>
      <c r="O7" s="917" t="s">
        <v>220</v>
      </c>
      <c r="P7" s="918"/>
      <c r="Q7" s="919"/>
      <c r="R7" s="932" t="s">
        <v>221</v>
      </c>
      <c r="S7" s="917" t="s">
        <v>640</v>
      </c>
      <c r="T7" s="918"/>
      <c r="U7" s="918"/>
      <c r="V7" s="918"/>
      <c r="W7" s="918"/>
      <c r="X7" s="919"/>
      <c r="Y7" s="930" t="s">
        <v>703</v>
      </c>
      <c r="Z7" s="930" t="s">
        <v>499</v>
      </c>
      <c r="AA7" s="928" t="s">
        <v>762</v>
      </c>
      <c r="AD7" s="938" t="s">
        <v>827</v>
      </c>
      <c r="AE7" s="928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933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931"/>
      <c r="Z8" s="931"/>
      <c r="AA8" s="929" t="s">
        <v>649</v>
      </c>
      <c r="AD8" s="939"/>
      <c r="AE8" s="929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 t="shared" ref="AE10" si="1"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2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2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2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2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2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2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2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 t="shared" ref="AE17:AE26" si="3"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2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 t="shared" si="3"/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 t="shared" si="3"/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2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2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2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2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2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 t="shared" si="3"/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>SUM(F9:F27)</f>
        <v>2.7168325052053657</v>
      </c>
      <c r="G29" s="405">
        <f t="shared" ref="G29:K29" si="4">SUM(G9:G27)</f>
        <v>28.290949722744202</v>
      </c>
      <c r="H29" s="405">
        <f t="shared" si="4"/>
        <v>46.960003130819537</v>
      </c>
      <c r="I29" s="405">
        <f t="shared" si="4"/>
        <v>1.7586214858689326</v>
      </c>
      <c r="J29" s="405">
        <f t="shared" si="4"/>
        <v>9.0505052641127257</v>
      </c>
      <c r="K29" s="405">
        <f t="shared" si="4"/>
        <v>11.654815262960359</v>
      </c>
      <c r="L29" s="407">
        <f t="shared" ref="L29:X29" si="5">SUM(L9:L27)</f>
        <v>0.34338774672584782</v>
      </c>
      <c r="M29" s="407">
        <f t="shared" si="5"/>
        <v>1.777616076442444</v>
      </c>
      <c r="N29" s="407">
        <f t="shared" si="5"/>
        <v>2.7497728874091618</v>
      </c>
      <c r="O29" s="407">
        <f t="shared" si="5"/>
        <v>7.0758063219754266E-2</v>
      </c>
      <c r="P29" s="407">
        <f t="shared" si="5"/>
        <v>0.4922513905661115</v>
      </c>
      <c r="Q29" s="407">
        <f t="shared" si="5"/>
        <v>0.57234812395401602</v>
      </c>
      <c r="R29" s="514">
        <f t="shared" si="5"/>
        <v>2.7611554513679644</v>
      </c>
      <c r="S29" s="407">
        <f t="shared" si="5"/>
        <v>1.4281426678103328</v>
      </c>
      <c r="T29" s="407">
        <f t="shared" si="5"/>
        <v>1.1151568558713798</v>
      </c>
      <c r="U29" s="407">
        <f t="shared" si="5"/>
        <v>1.734692564090452</v>
      </c>
      <c r="V29" s="407">
        <f t="shared" si="5"/>
        <v>1.2000107871081629</v>
      </c>
      <c r="W29" s="513">
        <f t="shared" si="5"/>
        <v>10.843443600154002</v>
      </c>
      <c r="X29" s="407">
        <f t="shared" si="5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934" t="s">
        <v>223</v>
      </c>
      <c r="S36" s="935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934" t="s">
        <v>224</v>
      </c>
      <c r="S37" s="935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934" t="s">
        <v>222</v>
      </c>
      <c r="S38" s="935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936" t="s">
        <v>225</v>
      </c>
      <c r="S39" s="937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941" t="s">
        <v>554</v>
      </c>
      <c r="C4" s="942"/>
      <c r="D4" s="942"/>
      <c r="E4" s="942"/>
      <c r="F4" s="942"/>
      <c r="G4" s="942"/>
      <c r="H4" s="942"/>
      <c r="I4" s="942"/>
      <c r="J4" s="942"/>
      <c r="K4" s="942"/>
      <c r="L4" s="942"/>
      <c r="O4" s="941" t="s">
        <v>556</v>
      </c>
      <c r="P4" s="942"/>
      <c r="Q4" s="942"/>
      <c r="R4" s="942"/>
      <c r="S4" s="942"/>
      <c r="T4" s="942"/>
      <c r="U4" s="942"/>
      <c r="V4" s="942"/>
      <c r="W4" s="942"/>
      <c r="X4" s="942"/>
      <c r="Y4" s="942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945" t="s">
        <v>563</v>
      </c>
      <c r="AZ18" s="945"/>
      <c r="BA18" s="945"/>
      <c r="BB18" s="945"/>
      <c r="BC18" s="945"/>
      <c r="BD18" s="945"/>
      <c r="BE18" s="945"/>
      <c r="BF18" s="945"/>
      <c r="BG18" s="945"/>
      <c r="BH18" s="945"/>
      <c r="BI18" s="945"/>
      <c r="BJ18" s="945"/>
      <c r="BL18" s="945" t="s">
        <v>857</v>
      </c>
      <c r="BM18" s="945"/>
      <c r="BN18" s="945"/>
      <c r="BO18" s="945"/>
      <c r="BP18" s="945"/>
      <c r="BQ18" s="945"/>
      <c r="BR18" s="945"/>
      <c r="BS18" s="945"/>
      <c r="BT18" s="945"/>
      <c r="BU18" s="945"/>
      <c r="BV18" s="945"/>
      <c r="BW18" s="945"/>
      <c r="BX18" s="945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941" t="s">
        <v>555</v>
      </c>
      <c r="C19" s="942"/>
      <c r="D19" s="942"/>
      <c r="E19" s="942"/>
      <c r="F19" s="942"/>
      <c r="G19" s="942"/>
      <c r="H19" s="942"/>
      <c r="I19" s="942"/>
      <c r="J19" s="942"/>
      <c r="K19" s="942"/>
      <c r="L19" s="942"/>
      <c r="M19" s="942"/>
      <c r="O19" s="941" t="s">
        <v>556</v>
      </c>
      <c r="P19" s="942"/>
      <c r="Q19" s="942"/>
      <c r="R19" s="942"/>
      <c r="S19" s="942"/>
      <c r="T19" s="942"/>
      <c r="U19" s="942"/>
      <c r="V19" s="942"/>
      <c r="W19" s="942"/>
      <c r="X19" s="942"/>
      <c r="Y19" s="942"/>
      <c r="Z19" s="942"/>
      <c r="AB19" s="941" t="s">
        <v>557</v>
      </c>
      <c r="AC19" s="942"/>
      <c r="AD19" s="942"/>
      <c r="AE19" s="942"/>
      <c r="AF19" s="942"/>
      <c r="AG19" s="942"/>
      <c r="AH19" s="942"/>
      <c r="AI19" s="942"/>
      <c r="AJ19" s="942"/>
      <c r="AK19" s="942"/>
      <c r="AL19" s="942"/>
      <c r="AN19" s="943" t="s">
        <v>558</v>
      </c>
      <c r="AO19" s="944"/>
      <c r="AP19" s="944"/>
      <c r="AQ19" s="944"/>
      <c r="AR19" s="944"/>
      <c r="AS19" s="944"/>
      <c r="AT19" s="944"/>
      <c r="AU19" s="944"/>
      <c r="AV19" s="944"/>
      <c r="AW19" s="944"/>
      <c r="AY19" s="940" t="s">
        <v>559</v>
      </c>
      <c r="AZ19" s="940"/>
      <c r="BA19" s="940"/>
      <c r="BB19" s="940"/>
      <c r="BC19" s="940"/>
      <c r="BD19" s="940"/>
      <c r="BE19" s="940"/>
      <c r="BF19" s="940"/>
      <c r="BG19" s="940"/>
      <c r="BH19" s="940"/>
      <c r="BI19" s="940"/>
      <c r="BJ19" s="940"/>
      <c r="BL19" s="940" t="s">
        <v>564</v>
      </c>
      <c r="BM19" s="940"/>
      <c r="BN19" s="940"/>
      <c r="BO19" s="940"/>
      <c r="BP19" s="940"/>
      <c r="BQ19" s="940"/>
      <c r="BR19" s="940"/>
      <c r="BS19" s="940"/>
      <c r="BT19" s="940"/>
      <c r="BU19" s="940"/>
      <c r="BV19" s="940"/>
      <c r="BW19" s="940"/>
      <c r="BX19" s="940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>
      <selection activeCell="G25" sqref="G25:G27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D22" sqref="D22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1099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 t="shared" ref="L11" si="1"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 t="shared" ref="L13" si="2"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1101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1100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abSelected="1" topLeftCell="K104" zoomScale="80" zoomScaleNormal="80" workbookViewId="0">
      <selection activeCell="AL149" sqref="AL149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949" t="s">
        <v>930</v>
      </c>
      <c r="AO3" s="950"/>
      <c r="AP3" s="949" t="s">
        <v>931</v>
      </c>
      <c r="AQ3" s="950"/>
      <c r="AR3" s="949" t="s">
        <v>932</v>
      </c>
      <c r="AS3" s="950"/>
      <c r="AT3" s="949" t="s">
        <v>933</v>
      </c>
      <c r="AU3" s="968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1096</v>
      </c>
      <c r="F4" s="21" t="s">
        <v>255</v>
      </c>
      <c r="G4" s="21" t="s">
        <v>256</v>
      </c>
      <c r="H4" s="27" t="s">
        <v>192</v>
      </c>
      <c r="I4" s="811" t="s">
        <v>657</v>
      </c>
      <c r="J4" s="811" t="s">
        <v>662</v>
      </c>
      <c r="K4" s="811" t="s">
        <v>665</v>
      </c>
      <c r="L4" s="811" t="s">
        <v>666</v>
      </c>
      <c r="M4" s="811" t="s">
        <v>667</v>
      </c>
      <c r="N4" s="811" t="s">
        <v>670</v>
      </c>
      <c r="O4" s="811" t="s">
        <v>671</v>
      </c>
      <c r="P4" s="811" t="s">
        <v>673</v>
      </c>
      <c r="Q4" s="811" t="s">
        <v>675</v>
      </c>
      <c r="R4" s="811" t="s">
        <v>680</v>
      </c>
      <c r="S4" s="811" t="s">
        <v>681</v>
      </c>
      <c r="T4" s="811" t="s">
        <v>682</v>
      </c>
      <c r="U4" s="811" t="s">
        <v>659</v>
      </c>
      <c r="V4" s="811" t="s">
        <v>660</v>
      </c>
      <c r="W4" s="811" t="s">
        <v>664</v>
      </c>
      <c r="X4" s="811" t="s">
        <v>669</v>
      </c>
      <c r="Y4" s="811" t="s">
        <v>678</v>
      </c>
      <c r="Z4" s="811" t="s">
        <v>679</v>
      </c>
      <c r="AA4" s="811" t="s">
        <v>663</v>
      </c>
      <c r="AB4" s="811" t="s">
        <v>1095</v>
      </c>
      <c r="AC4" s="811" t="s">
        <v>672</v>
      </c>
      <c r="AD4" s="811" t="s">
        <v>676</v>
      </c>
      <c r="AE4" s="811" t="s">
        <v>677</v>
      </c>
      <c r="AF4" s="811" t="s">
        <v>658</v>
      </c>
      <c r="AG4" s="811" t="s">
        <v>661</v>
      </c>
      <c r="AH4" s="811" t="s">
        <v>674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951" t="s">
        <v>1069</v>
      </c>
      <c r="BG6" s="952"/>
      <c r="BH6" s="952"/>
      <c r="BI6" s="952"/>
      <c r="BJ6" s="967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951" t="s">
        <v>1077</v>
      </c>
      <c r="BG24" s="952"/>
      <c r="BH24" s="952"/>
      <c r="BI24" s="952"/>
      <c r="BJ24" s="952"/>
      <c r="BK24" s="961" t="s">
        <v>1078</v>
      </c>
      <c r="BL24" s="963" t="s">
        <v>1082</v>
      </c>
      <c r="BM24" s="964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953" t="s">
        <v>878</v>
      </c>
      <c r="BI25" s="954"/>
      <c r="BJ25" s="954"/>
      <c r="BK25" s="962"/>
      <c r="BL25" s="965"/>
      <c r="BM25" s="966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>IFERROR(($BG$35*BK26)/(BJ8/$BJ$17),0)</f>
        <v>0</v>
      </c>
      <c r="BH26" s="955">
        <f>$BL$26*(1-BG26)^($BL$28-$BL$27)/100</f>
        <v>1</v>
      </c>
      <c r="BI26" s="956"/>
      <c r="BJ26" s="957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ref="BG27:BG31" si="0">IFERROR(($BG$35*BK27)/(BJ9/$BJ$17),0)</f>
        <v>0</v>
      </c>
      <c r="BH27" s="955">
        <f t="shared" ref="BH27:BH32" si="1">$BL$26*(1-BG27)^($BL$28-$BL$27)/100</f>
        <v>1</v>
      </c>
      <c r="BI27" s="956"/>
      <c r="BJ27" s="957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955">
        <f t="shared" si="1"/>
        <v>1</v>
      </c>
      <c r="BI28" s="956"/>
      <c r="BJ28" s="957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955">
        <f t="shared" si="1"/>
        <v>0.97543163582150982</v>
      </c>
      <c r="BI29" s="956"/>
      <c r="BJ29" s="957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955">
        <f t="shared" si="1"/>
        <v>0.98033484804088578</v>
      </c>
      <c r="BI30" s="956"/>
      <c r="BJ30" s="957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955">
        <f t="shared" si="1"/>
        <v>0.96847319624484829</v>
      </c>
      <c r="BI31" s="956"/>
      <c r="BJ31" s="957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>IFERROR(($BG$35*BK32)/(BJ14/$BJ$17),0)</f>
        <v>3.9118799378527807E-3</v>
      </c>
      <c r="BH32" s="955">
        <f t="shared" si="1"/>
        <v>0.81561188331174039</v>
      </c>
      <c r="BI32" s="956"/>
      <c r="BJ32" s="957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ref="BG33" si="2">IFERROR(($BG$35*BK33)/(BJ15/$BJ$17),0)</f>
        <v>1.7179866147117095E-2</v>
      </c>
      <c r="BH33" s="955">
        <f>$BL$26*(1-BG33)^($BL$28-$BL$27)/100</f>
        <v>0.40611621312446222</v>
      </c>
      <c r="BI33" s="956"/>
      <c r="BJ33" s="957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>IFERROR(($BG$35*BK34)/(BJ16/$BJ$17),0)</f>
        <v>2.899075624512347E-2</v>
      </c>
      <c r="BH34" s="955">
        <f>$BL$26*(1-BG34)^($BL$28-$BL$27)/100</f>
        <v>0.21657830151277452</v>
      </c>
      <c r="BI34" s="956"/>
      <c r="BJ34" s="957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958">
        <f>BL26*(1-BG35)^(BL28-BL27)/100</f>
        <v>0.833335259728061</v>
      </c>
      <c r="BI35" s="959"/>
      <c r="BJ35" s="960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946" t="s">
        <v>293</v>
      </c>
      <c r="BG38" s="947"/>
      <c r="BH38" s="947"/>
      <c r="BI38" s="947"/>
      <c r="BJ38" s="947"/>
      <c r="BK38" s="947"/>
      <c r="BL38" s="947"/>
      <c r="BM38" s="947"/>
      <c r="BN38" s="947"/>
      <c r="BO38" s="947"/>
      <c r="BP38" s="947"/>
      <c r="BQ38" s="947"/>
      <c r="BR38" s="949" t="s">
        <v>886</v>
      </c>
      <c r="BS38" s="950"/>
      <c r="BT38" s="950"/>
      <c r="BU38" s="950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946" t="s">
        <v>600</v>
      </c>
      <c r="AX39" s="947"/>
      <c r="AY39" s="947"/>
      <c r="AZ39" s="947"/>
      <c r="BA39" s="948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 t="shared" ref="BS41:BS42" si="3">((BQ41/BG41)*(BN41+BO41)*0.0000000036)/(BQ41/1000)</f>
        <v>7.9109298846992849E-3</v>
      </c>
      <c r="BT41" s="843">
        <f t="shared" ref="BT41:BT42" si="4">((BQ41/BG41)*(BL41)*0.0000000036)/(BQ41/1000)</f>
        <v>1.9009301339981304E-3</v>
      </c>
      <c r="BU41" s="843">
        <f t="shared" ref="BU41:BU42" si="5"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 t="shared" ref="AY42:AY43" si="6">AX42/SUM(AX42+AZ42)</f>
        <v>0.36680481206469812</v>
      </c>
      <c r="AZ42" s="602">
        <v>22001</v>
      </c>
      <c r="BA42" s="597">
        <f t="shared" ref="BA42:BA43" si="7"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8">((BQ42/BG42)*$BG$18*(BJ42+BK42)*0.0000000036)/(BQ42/1000)</f>
        <v>7.8845831836233862E-3</v>
      </c>
      <c r="BS42" s="847">
        <f t="shared" si="3"/>
        <v>1.0010936918638198E-2</v>
      </c>
      <c r="BT42" s="847">
        <f t="shared" si="4"/>
        <v>2.1056348066935946E-3</v>
      </c>
      <c r="BU42" s="847">
        <f t="shared" si="5"/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 t="shared" si="6"/>
        <v>0.35199776473875383</v>
      </c>
      <c r="AZ43" s="603">
        <v>11596</v>
      </c>
      <c r="BA43" s="600">
        <f t="shared" si="7"/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8"/>
        <v>1.0639650151914029E-2</v>
      </c>
      <c r="BS43" s="843">
        <f t="shared" ref="BS43:BS48" si="9">((BQ43/BG43)*(BN43+BO43)*0.0000000036)/(BQ43/1000)</f>
        <v>1.1169242210759028E-2</v>
      </c>
      <c r="BT43" s="843">
        <f t="shared" ref="BT43:BT48" si="10">((BQ43/BG43)*(BL43)*0.0000000036)/(BQ43/1000)</f>
        <v>2.1075837877671333E-3</v>
      </c>
      <c r="BU43" s="843">
        <f t="shared" ref="BU43:BU48" si="11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8"/>
        <v>1.2416227238810909E-2</v>
      </c>
      <c r="BS44" s="847">
        <f t="shared" si="9"/>
        <v>1.1094212342536103E-2</v>
      </c>
      <c r="BT44" s="847">
        <f t="shared" si="10"/>
        <v>1.9601323706272223E-3</v>
      </c>
      <c r="BU44" s="847">
        <f t="shared" si="11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9"/>
        <v>9.433987966041512E-3</v>
      </c>
      <c r="BT45" s="843">
        <f t="shared" si="10"/>
        <v>1.7574330998418282E-3</v>
      </c>
      <c r="BU45" s="843">
        <f t="shared" si="11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9"/>
        <v>8.8816766912471947E-3</v>
      </c>
      <c r="BT46" s="847">
        <f t="shared" si="10"/>
        <v>1.6359750432831037E-3</v>
      </c>
      <c r="BU46" s="847">
        <f t="shared" si="11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8"/>
        <v>2.2686015294626206E-2</v>
      </c>
      <c r="BS47" s="843">
        <f t="shared" si="9"/>
        <v>8.995784858408783E-3</v>
      </c>
      <c r="BT47" s="843">
        <f t="shared" si="10"/>
        <v>1.5387895203236373E-3</v>
      </c>
      <c r="BU47" s="843">
        <f t="shared" si="11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8"/>
        <v>3.3040923611834583E-2</v>
      </c>
      <c r="BS48" s="847">
        <f t="shared" si="9"/>
        <v>8.5906068177761911E-3</v>
      </c>
      <c r="BT48" s="847">
        <f t="shared" si="10"/>
        <v>1.4845987506692843E-3</v>
      </c>
      <c r="BU48" s="847">
        <f t="shared" si="11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 t="shared" ref="BS49:BU49" si="12">AVERAGE(BS40:BS48)</f>
        <v>8.8171772237418851E-3</v>
      </c>
      <c r="BT49" s="301">
        <f>AVERAGE(BT40:BT48)</f>
        <v>1.7665001567785923E-3</v>
      </c>
      <c r="BU49" s="301">
        <f t="shared" si="12"/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 t="shared" ref="AX51:AX52" si="13"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 t="shared" si="13"/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946" t="s">
        <v>44</v>
      </c>
      <c r="BG53" s="947" t="s">
        <v>44</v>
      </c>
      <c r="BH53" s="947" t="s">
        <v>44</v>
      </c>
      <c r="BI53" s="947" t="s">
        <v>44</v>
      </c>
      <c r="BJ53" s="947" t="s">
        <v>44</v>
      </c>
      <c r="BK53" s="947" t="s">
        <v>44</v>
      </c>
      <c r="BL53" s="947" t="s">
        <v>44</v>
      </c>
      <c r="BM53" s="947" t="s">
        <v>44</v>
      </c>
      <c r="BN53" s="947" t="s">
        <v>44</v>
      </c>
      <c r="BO53" s="947" t="s">
        <v>44</v>
      </c>
      <c r="BP53" s="947" t="s">
        <v>44</v>
      </c>
      <c r="BQ53" s="947"/>
      <c r="BR53" s="949" t="s">
        <v>886</v>
      </c>
      <c r="BS53" s="950"/>
      <c r="BT53" s="950"/>
      <c r="BU53" s="950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 t="shared" ref="AS54" si="14"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N55" s="774" t="s">
        <v>929</v>
      </c>
      <c r="AO55" s="775">
        <f>((AO51-AO54)/AO54)</f>
        <v>0</v>
      </c>
      <c r="AP55" s="328"/>
      <c r="AQ55" s="786">
        <f t="shared" ref="AQ55" si="15">((AQ51-AQ54)/AQ54)</f>
        <v>1.1438565199315311E-16</v>
      </c>
      <c r="AR55" s="328"/>
      <c r="AS55" s="786">
        <f t="shared" ref="AS55" si="16">((AS51-AS54)/AS54)</f>
        <v>0</v>
      </c>
      <c r="AT55" s="328"/>
      <c r="AU55" s="786">
        <f t="shared" ref="AU55" si="17"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946" t="s">
        <v>821</v>
      </c>
      <c r="AX56" s="947"/>
      <c r="AY56" s="947"/>
      <c r="AZ56" s="947"/>
      <c r="BA56" s="948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 t="shared" ref="BT56:BT57" si="18">((BQ56/BG56)*(BL56)*0.0000000036)/(BQ56/1000)</f>
        <v>2.1673992477162815E-3</v>
      </c>
      <c r="BU56" s="843">
        <f t="shared" ref="BU56:BU57" si="19"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20">((BQ57/BG57)*(BN57+BO57)*0.0000000036)/(BQ57/1000)</f>
        <v>1.2535664501395585E-2</v>
      </c>
      <c r="BT57" s="847">
        <f t="shared" si="18"/>
        <v>2.5997521948743969E-3</v>
      </c>
      <c r="BU57" s="847">
        <f t="shared" si="19"/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21">((BQ58/BG58)*$BH$18*(BJ58+BK58)*0.0000000036)/(BQ58/1000)</f>
        <v>1.9405772794162134E-2</v>
      </c>
      <c r="BS58" s="843">
        <f t="shared" si="20"/>
        <v>1.3961787437686939E-2</v>
      </c>
      <c r="BT58" s="843">
        <f t="shared" ref="BT58:BT63" si="22">((BQ58/BG58)*(BL58)*0.0000000036)/(BQ58/1000)</f>
        <v>2.6678741110003324E-3</v>
      </c>
      <c r="BU58" s="843">
        <f t="shared" ref="BU58:BU63" si="23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21"/>
        <v>2.586546919581369E-2</v>
      </c>
      <c r="BS59" s="847">
        <f t="shared" si="20"/>
        <v>1.568068209181972E-2</v>
      </c>
      <c r="BT59" s="847">
        <f t="shared" si="22"/>
        <v>2.6413244864938305E-3</v>
      </c>
      <c r="BU59" s="847">
        <f t="shared" si="23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21"/>
        <v>3.5324989983386533E-2</v>
      </c>
      <c r="BS60" s="843">
        <f t="shared" si="20"/>
        <v>1.6641552350794783E-2</v>
      </c>
      <c r="BT60" s="843">
        <f t="shared" si="22"/>
        <v>2.5781338925470786E-3</v>
      </c>
      <c r="BU60" s="843">
        <f t="shared" si="23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21"/>
        <v>4.7076453250177577E-2</v>
      </c>
      <c r="BS61" s="847">
        <f t="shared" si="20"/>
        <v>1.7355856830695855E-2</v>
      </c>
      <c r="BT61" s="847">
        <f t="shared" si="22"/>
        <v>2.499174472143941E-3</v>
      </c>
      <c r="BU61" s="847">
        <f t="shared" si="23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21"/>
        <v>5.915351898689046E-2</v>
      </c>
      <c r="BS62" s="843">
        <f t="shared" si="20"/>
        <v>1.8018237509652511E-2</v>
      </c>
      <c r="BT62" s="843">
        <f t="shared" si="22"/>
        <v>2.5004536679536682E-3</v>
      </c>
      <c r="BU62" s="843">
        <f t="shared" si="23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21"/>
        <v>7.7704242347111832E-2</v>
      </c>
      <c r="BS63" s="847">
        <f t="shared" si="20"/>
        <v>1.636895301772916E-2</v>
      </c>
      <c r="BT63" s="847">
        <f t="shared" si="22"/>
        <v>2.4204021501320252E-3</v>
      </c>
      <c r="BU63" s="847">
        <f t="shared" si="23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 t="shared" ref="BS64:BU64" si="24">AVERAGE(BS55:BS63)</f>
        <v>1.4232051347038236E-2</v>
      </c>
      <c r="BT64" s="301">
        <f t="shared" si="24"/>
        <v>2.4598949108480795E-3</v>
      </c>
      <c r="BU64" s="301">
        <f t="shared" si="24"/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946" t="s">
        <v>46</v>
      </c>
      <c r="BG67" s="947" t="s">
        <v>46</v>
      </c>
      <c r="BH67" s="947" t="s">
        <v>46</v>
      </c>
      <c r="BI67" s="947" t="s">
        <v>46</v>
      </c>
      <c r="BJ67" s="947" t="s">
        <v>46</v>
      </c>
      <c r="BK67" s="947" t="s">
        <v>46</v>
      </c>
      <c r="BL67" s="947" t="s">
        <v>46</v>
      </c>
      <c r="BM67" s="947" t="s">
        <v>46</v>
      </c>
      <c r="BN67" s="947" t="s">
        <v>46</v>
      </c>
      <c r="BO67" s="947" t="s">
        <v>46</v>
      </c>
      <c r="BP67" s="947" t="s">
        <v>46</v>
      </c>
      <c r="BQ67" s="947"/>
      <c r="BR67" s="949" t="s">
        <v>886</v>
      </c>
      <c r="BS67" s="950"/>
      <c r="BT67" s="950"/>
      <c r="BU67" s="950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25">((BQ70/BG70)*$BI$18*(BJ70+BK70)*0.0000000036)/(BQ70/1000)</f>
        <v>2.4280865417312329E-2</v>
      </c>
      <c r="BS70" s="843">
        <f t="shared" ref="BS70:BS77" si="26">((BQ70/BG70)*(BN70+BO70)*0.0000000036)/(BQ70/1000)</f>
        <v>1.1972335199209747E-2</v>
      </c>
      <c r="BT70" s="843">
        <f t="shared" ref="BT70:BT77" si="27">((BQ70/BG70)*(BL70)*0.0000000036)/(BQ70/1000)</f>
        <v>4.7066757984853477E-3</v>
      </c>
      <c r="BU70" s="843">
        <f t="shared" ref="BU70:BU77" si="28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25"/>
        <v>3.8774841677784139E-2</v>
      </c>
      <c r="BS71" s="847">
        <f t="shared" si="26"/>
        <v>1.5784493023255814E-2</v>
      </c>
      <c r="BT71" s="847">
        <f t="shared" si="27"/>
        <v>5.3360356778218944E-3</v>
      </c>
      <c r="BU71" s="847">
        <f t="shared" si="28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25"/>
        <v>4.4811514564724694E-2</v>
      </c>
      <c r="BS72" s="843">
        <f t="shared" si="26"/>
        <v>1.7847565790778383E-2</v>
      </c>
      <c r="BT72" s="843">
        <f t="shared" si="27"/>
        <v>5.2216461477441753E-3</v>
      </c>
      <c r="BU72" s="843">
        <f t="shared" si="28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25"/>
        <v>5.0749585402518643E-2</v>
      </c>
      <c r="BS73" s="847">
        <f t="shared" si="26"/>
        <v>1.9037186062632272E-2</v>
      </c>
      <c r="BT73" s="847">
        <f t="shared" si="27"/>
        <v>4.5342329233506121E-3</v>
      </c>
      <c r="BU73" s="847">
        <f t="shared" si="28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25"/>
        <v>5.7313856737701986E-2</v>
      </c>
      <c r="BS74" s="843">
        <f t="shared" si="26"/>
        <v>1.9258402082522379E-2</v>
      </c>
      <c r="BT74" s="843">
        <f t="shared" si="27"/>
        <v>3.708236823666796E-3</v>
      </c>
      <c r="BU74" s="843">
        <f t="shared" si="28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25"/>
        <v>7.0692280806327043E-2</v>
      </c>
      <c r="BS75" s="847">
        <f t="shared" si="26"/>
        <v>1.9322899024072866E-2</v>
      </c>
      <c r="BT75" s="847">
        <f t="shared" si="27"/>
        <v>3.4246502277163302E-3</v>
      </c>
      <c r="BU75" s="847">
        <f t="shared" si="28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25"/>
        <v>8.5011849711289236E-2</v>
      </c>
      <c r="BS76" s="843">
        <f t="shared" si="26"/>
        <v>1.9430226967433087E-2</v>
      </c>
      <c r="BT76" s="843">
        <f t="shared" si="27"/>
        <v>3.260529426271125E-3</v>
      </c>
      <c r="BU76" s="843">
        <f t="shared" si="28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25"/>
        <v>0.11218733764722996</v>
      </c>
      <c r="BS77" s="847">
        <f t="shared" si="26"/>
        <v>1.769235778359797E-2</v>
      </c>
      <c r="BT77" s="847">
        <f t="shared" si="27"/>
        <v>2.8785619741365201E-3</v>
      </c>
      <c r="BU77" s="847">
        <f t="shared" si="28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 t="shared" ref="BS78:BU78" si="29">AVERAGE(BS69:BS77)</f>
        <v>1.6591261736419179E-2</v>
      </c>
      <c r="BT78" s="301">
        <f t="shared" si="29"/>
        <v>4.0663121209199623E-3</v>
      </c>
      <c r="BU78" s="301">
        <f t="shared" si="29"/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 t="shared" ref="AS104" si="30"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 t="shared" ref="AQ105" si="31">((AQ101-AQ104)/AQ104)</f>
        <v>0</v>
      </c>
      <c r="AR105" s="328"/>
      <c r="AS105" s="786">
        <f t="shared" ref="AS105" si="32"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33">H6*$BH$26</f>
        <v>72.528642938868245</v>
      </c>
      <c r="F188" s="795">
        <f t="shared" si="33"/>
        <v>0.64012538597490587</v>
      </c>
      <c r="G188" s="795">
        <f t="shared" si="33"/>
        <v>32.295149545010126</v>
      </c>
      <c r="H188" s="795">
        <f t="shared" si="33"/>
        <v>8.491625054733154</v>
      </c>
      <c r="I188" s="795">
        <f t="shared" si="33"/>
        <v>0.40917285393349762</v>
      </c>
      <c r="J188" s="795">
        <f t="shared" si="33"/>
        <v>0.28219639747548908</v>
      </c>
      <c r="K188" s="795">
        <f t="shared" si="33"/>
        <v>6.355919396405417E-2</v>
      </c>
      <c r="L188" s="795">
        <f t="shared" si="33"/>
        <v>2.4763318075408587</v>
      </c>
      <c r="M188" s="795">
        <f t="shared" si="33"/>
        <v>7.2436468767042816</v>
      </c>
      <c r="N188" s="795">
        <f t="shared" si="33"/>
        <v>0.21930557896366809</v>
      </c>
      <c r="O188" s="795">
        <f t="shared" si="33"/>
        <v>0.19096389842424327</v>
      </c>
      <c r="P188" s="795">
        <f t="shared" si="33"/>
        <v>1.3094827930403272</v>
      </c>
      <c r="Q188" s="795">
        <f t="shared" si="33"/>
        <v>3.8599472270267614</v>
      </c>
      <c r="R188" s="795">
        <f t="shared" si="33"/>
        <v>0.59369114083414021</v>
      </c>
      <c r="S188" s="795">
        <f t="shared" si="33"/>
        <v>6.6182713025334419</v>
      </c>
      <c r="T188" s="795">
        <f t="shared" si="33"/>
        <v>0.62857871848192959</v>
      </c>
      <c r="U188" s="795">
        <f t="shared" si="33"/>
        <v>1.8634350472929546</v>
      </c>
      <c r="V188" s="795">
        <f t="shared" si="33"/>
        <v>0.25351081690194532</v>
      </c>
      <c r="W188" s="795">
        <f t="shared" si="33"/>
        <v>1.6892604692613722</v>
      </c>
      <c r="X188" s="795">
        <f t="shared" si="33"/>
        <v>1.4826764323355131</v>
      </c>
      <c r="Y188" s="795">
        <f t="shared" si="33"/>
        <v>1.8251862083734874E-2</v>
      </c>
      <c r="Z188" s="795">
        <f t="shared" si="33"/>
        <v>0.47782606916581521</v>
      </c>
      <c r="AA188" s="795">
        <f t="shared" si="33"/>
        <v>0.14411965010180888</v>
      </c>
      <c r="AB188" s="795">
        <f t="shared" si="33"/>
        <v>0.23427944702287357</v>
      </c>
      <c r="AC188" s="795">
        <f t="shared" si="33"/>
        <v>0.20157549947154663</v>
      </c>
      <c r="AD188" s="795">
        <f t="shared" si="33"/>
        <v>0.47721507281766717</v>
      </c>
      <c r="AE188" s="795">
        <f t="shared" si="33"/>
        <v>0.36444479777211397</v>
      </c>
    </row>
    <row r="189" spans="4:52">
      <c r="D189" t="str">
        <f>C11</f>
        <v>R-BLD_Att_B1</v>
      </c>
      <c r="E189" s="773">
        <f t="shared" ref="E189:AE189" si="34">H11*$BH$27</f>
        <v>6.7274572369101442</v>
      </c>
      <c r="F189" s="773">
        <f t="shared" si="34"/>
        <v>5.7764138869705051E-2</v>
      </c>
      <c r="G189" s="773">
        <f t="shared" si="34"/>
        <v>2.0423059453862442</v>
      </c>
      <c r="H189" s="773">
        <f t="shared" si="34"/>
        <v>0.38922779303523941</v>
      </c>
      <c r="I189" s="773">
        <f t="shared" si="34"/>
        <v>0.12647997242746836</v>
      </c>
      <c r="J189" s="773">
        <f t="shared" si="34"/>
        <v>0.14856626238081996</v>
      </c>
      <c r="K189" s="773">
        <f t="shared" si="34"/>
        <v>0.15769521416157165</v>
      </c>
      <c r="L189" s="773">
        <f t="shared" si="34"/>
        <v>0.47515203337345047</v>
      </c>
      <c r="M189" s="773">
        <f t="shared" si="34"/>
        <v>0.27925560206332622</v>
      </c>
      <c r="N189" s="773">
        <f t="shared" si="34"/>
        <v>3.5940929581826681E-2</v>
      </c>
      <c r="O189" s="773">
        <f t="shared" si="34"/>
        <v>2.9544404203263624E-2</v>
      </c>
      <c r="P189" s="773">
        <f t="shared" si="34"/>
        <v>0.14310442140608448</v>
      </c>
      <c r="Q189" s="773">
        <f t="shared" si="34"/>
        <v>0.1881879388180264</v>
      </c>
      <c r="R189" s="773">
        <f t="shared" si="34"/>
        <v>8.4771663699014427E-2</v>
      </c>
      <c r="S189" s="773">
        <f t="shared" si="34"/>
        <v>1.0196405613550452</v>
      </c>
      <c r="T189" s="773">
        <f t="shared" si="34"/>
        <v>0.17674208196569424</v>
      </c>
      <c r="U189" s="773">
        <f t="shared" si="34"/>
        <v>0.23505700105517635</v>
      </c>
      <c r="V189" s="773">
        <f t="shared" si="34"/>
        <v>0.20588599718364439</v>
      </c>
      <c r="W189" s="773">
        <f t="shared" si="34"/>
        <v>0.26346556892252571</v>
      </c>
      <c r="X189" s="773">
        <f t="shared" si="34"/>
        <v>0.16081239443278592</v>
      </c>
      <c r="Y189" s="773">
        <f t="shared" si="34"/>
        <v>0</v>
      </c>
      <c r="Z189" s="773">
        <f t="shared" si="34"/>
        <v>0.13983273659454598</v>
      </c>
      <c r="AA189" s="773">
        <f t="shared" si="34"/>
        <v>1.7317051217140424E-2</v>
      </c>
      <c r="AB189" s="773">
        <f t="shared" si="34"/>
        <v>0.11574451614501438</v>
      </c>
      <c r="AC189" s="773">
        <f t="shared" si="34"/>
        <v>6.367007114718716E-2</v>
      </c>
      <c r="AD189" s="773">
        <f t="shared" si="34"/>
        <v>7.1811338227973545E-2</v>
      </c>
      <c r="AE189" s="773">
        <f t="shared" si="34"/>
        <v>9.9481599257371323E-2</v>
      </c>
    </row>
    <row r="190" spans="4:52">
      <c r="D190" t="str">
        <f>C16</f>
        <v>R-BLD_Att_B2</v>
      </c>
      <c r="E190" s="773">
        <f t="shared" ref="E190:AE190" si="35">H16*$BH$28</f>
        <v>14.58448055403824</v>
      </c>
      <c r="F190" s="773">
        <f t="shared" si="35"/>
        <v>0.21083910687442345</v>
      </c>
      <c r="G190" s="773">
        <f t="shared" si="35"/>
        <v>5.8919997429588635</v>
      </c>
      <c r="H190" s="773">
        <f t="shared" si="35"/>
        <v>0.55186288026592623</v>
      </c>
      <c r="I190" s="773">
        <f t="shared" si="35"/>
        <v>0.26658086496251027</v>
      </c>
      <c r="J190" s="773">
        <f t="shared" si="35"/>
        <v>0.21479459621323369</v>
      </c>
      <c r="K190" s="773">
        <f t="shared" si="35"/>
        <v>0.10125692698795652</v>
      </c>
      <c r="L190" s="773">
        <f t="shared" si="35"/>
        <v>0.54001920516504787</v>
      </c>
      <c r="M190" s="773">
        <f t="shared" si="35"/>
        <v>0.54454842402348613</v>
      </c>
      <c r="N190" s="773">
        <f t="shared" si="35"/>
        <v>0.13998046258185126</v>
      </c>
      <c r="O190" s="773">
        <f t="shared" si="35"/>
        <v>0.21723826620046782</v>
      </c>
      <c r="P190" s="773">
        <f t="shared" si="35"/>
        <v>0.15475245570657969</v>
      </c>
      <c r="Q190" s="773">
        <f t="shared" si="35"/>
        <v>0.30731608357439172</v>
      </c>
      <c r="R190" s="773">
        <f t="shared" si="35"/>
        <v>0.18258512181326186</v>
      </c>
      <c r="S190" s="773">
        <f t="shared" si="35"/>
        <v>2.5236103893537374</v>
      </c>
      <c r="T190" s="773">
        <f t="shared" si="35"/>
        <v>0.25901856839800019</v>
      </c>
      <c r="U190" s="773">
        <f t="shared" si="35"/>
        <v>0.48326404412742552</v>
      </c>
      <c r="V190" s="773">
        <f t="shared" si="35"/>
        <v>0.29026550422612168</v>
      </c>
      <c r="W190" s="773">
        <f t="shared" si="35"/>
        <v>0.38724133955726936</v>
      </c>
      <c r="X190" s="773">
        <f t="shared" si="35"/>
        <v>0.44302238074130235</v>
      </c>
      <c r="Y190" s="773">
        <f t="shared" si="35"/>
        <v>3.6503724167469748E-2</v>
      </c>
      <c r="Z190" s="773">
        <f t="shared" si="35"/>
        <v>0.23413853569319326</v>
      </c>
      <c r="AA190" s="773">
        <f t="shared" si="35"/>
        <v>1.8891328600516826E-2</v>
      </c>
      <c r="AB190" s="773">
        <f t="shared" si="35"/>
        <v>0.12175721828241773</v>
      </c>
      <c r="AC190" s="773">
        <f t="shared" si="35"/>
        <v>0.17703385636047164</v>
      </c>
      <c r="AD190" s="773">
        <f t="shared" si="35"/>
        <v>0.15030280094227022</v>
      </c>
      <c r="AE190" s="773">
        <f t="shared" si="35"/>
        <v>0.13565672626005182</v>
      </c>
    </row>
    <row r="191" spans="4:52">
      <c r="D191" t="str">
        <f>C21</f>
        <v>R-BLD_Att_B3</v>
      </c>
      <c r="E191" s="773">
        <f t="shared" ref="E191:AE191" si="36">H21*$BH$29</f>
        <v>48.206735717890069</v>
      </c>
      <c r="F191" s="773">
        <f t="shared" si="36"/>
        <v>0.57331005417713454</v>
      </c>
      <c r="G191" s="773">
        <f t="shared" si="36"/>
        <v>16.341657748807961</v>
      </c>
      <c r="H191" s="773">
        <f t="shared" si="36"/>
        <v>2.0070558959101983</v>
      </c>
      <c r="I191" s="773">
        <f t="shared" si="36"/>
        <v>0.95850993898169823</v>
      </c>
      <c r="J191" s="773">
        <f t="shared" si="36"/>
        <v>1.0371113495319813</v>
      </c>
      <c r="K191" s="773">
        <f t="shared" si="36"/>
        <v>0.34488265106747384</v>
      </c>
      <c r="L191" s="773">
        <f t="shared" si="36"/>
        <v>2.0484792870467881</v>
      </c>
      <c r="M191" s="773">
        <f t="shared" si="36"/>
        <v>2.0051280115064447</v>
      </c>
      <c r="N191" s="773">
        <f t="shared" si="36"/>
        <v>0.38379196341415539</v>
      </c>
      <c r="O191" s="773">
        <f t="shared" si="36"/>
        <v>0.93914557487259853</v>
      </c>
      <c r="P191" s="773">
        <f t="shared" si="36"/>
        <v>0.57133930363523888</v>
      </c>
      <c r="Q191" s="773">
        <f t="shared" si="36"/>
        <v>1.2192722528282338</v>
      </c>
      <c r="R191" s="773">
        <f t="shared" si="36"/>
        <v>0.74102031862404028</v>
      </c>
      <c r="S191" s="773">
        <f t="shared" si="36"/>
        <v>9.2656683213164062</v>
      </c>
      <c r="T191" s="773">
        <f t="shared" si="36"/>
        <v>1.0522333727262925</v>
      </c>
      <c r="U191" s="773">
        <f t="shared" si="36"/>
        <v>1.5985607618559259</v>
      </c>
      <c r="V191" s="773">
        <f t="shared" si="36"/>
        <v>1.0502301818551085</v>
      </c>
      <c r="W191" s="773">
        <f t="shared" si="36"/>
        <v>1.1814762808763064</v>
      </c>
      <c r="X191" s="773">
        <f t="shared" si="36"/>
        <v>1.3210198616697235</v>
      </c>
      <c r="Y191" s="773">
        <f t="shared" si="36"/>
        <v>0.21109797517106663</v>
      </c>
      <c r="Z191" s="773">
        <f t="shared" si="36"/>
        <v>0.51386880348014496</v>
      </c>
      <c r="AA191" s="773">
        <f t="shared" si="36"/>
        <v>0.16430919607349057</v>
      </c>
      <c r="AB191" s="773">
        <f t="shared" si="36"/>
        <v>0.6011604378634704</v>
      </c>
      <c r="AC191" s="773">
        <f t="shared" si="36"/>
        <v>0.7619321519742015</v>
      </c>
      <c r="AD191" s="773">
        <f t="shared" si="36"/>
        <v>0.78517857299985094</v>
      </c>
      <c r="AE191" s="773">
        <f t="shared" si="36"/>
        <v>0.52929544962413244</v>
      </c>
    </row>
    <row r="192" spans="4:52">
      <c r="D192" t="str">
        <f>C26</f>
        <v>R-BLD_Att_C</v>
      </c>
      <c r="E192" s="773">
        <f t="shared" ref="E192:AE192" si="37">H26*$BH$30</f>
        <v>287.89783537353549</v>
      </c>
      <c r="F192" s="773">
        <f t="shared" si="37"/>
        <v>3.896020043111891</v>
      </c>
      <c r="G192" s="773">
        <f t="shared" si="37"/>
        <v>97.569752585372257</v>
      </c>
      <c r="H192" s="773">
        <f t="shared" si="37"/>
        <v>14.003570852201795</v>
      </c>
      <c r="I192" s="773">
        <f t="shared" si="37"/>
        <v>4.982599946528194</v>
      </c>
      <c r="J192" s="773">
        <f t="shared" si="37"/>
        <v>4.9571835303694867</v>
      </c>
      <c r="K192" s="773">
        <f t="shared" si="37"/>
        <v>1.899066640194103</v>
      </c>
      <c r="L192" s="773">
        <f t="shared" si="37"/>
        <v>10.570505232717421</v>
      </c>
      <c r="M192" s="773">
        <f t="shared" si="37"/>
        <v>11.072232816627489</v>
      </c>
      <c r="N192" s="773">
        <f t="shared" si="37"/>
        <v>3.6254081537786473</v>
      </c>
      <c r="O192" s="773">
        <f t="shared" si="37"/>
        <v>4.9919287285200173</v>
      </c>
      <c r="P192" s="773">
        <f t="shared" si="37"/>
        <v>6.8367028236529688</v>
      </c>
      <c r="Q192" s="773">
        <f t="shared" si="37"/>
        <v>7.7789279402032205</v>
      </c>
      <c r="R192" s="773">
        <f t="shared" si="37"/>
        <v>5.6047670863320418</v>
      </c>
      <c r="S192" s="773">
        <f t="shared" si="37"/>
        <v>37.036563905983762</v>
      </c>
      <c r="T192" s="773">
        <f t="shared" si="37"/>
        <v>5.6923994352978431</v>
      </c>
      <c r="U192" s="773">
        <f t="shared" si="37"/>
        <v>12.817318636993734</v>
      </c>
      <c r="V192" s="773">
        <f t="shared" si="37"/>
        <v>8.114848796118098</v>
      </c>
      <c r="W192" s="773">
        <f t="shared" si="37"/>
        <v>8.4193806170913721</v>
      </c>
      <c r="X192" s="773">
        <f t="shared" si="37"/>
        <v>11.800565746766512</v>
      </c>
      <c r="Y192" s="773">
        <f t="shared" si="37"/>
        <v>1.2512274840737632</v>
      </c>
      <c r="Z192" s="773">
        <f t="shared" si="37"/>
        <v>5.1310449981954411</v>
      </c>
      <c r="AA192" s="773">
        <f t="shared" si="37"/>
        <v>2.7069814898790159</v>
      </c>
      <c r="AB192" s="773">
        <f t="shared" si="37"/>
        <v>3.4143667869109819</v>
      </c>
      <c r="AC192" s="773">
        <f t="shared" si="37"/>
        <v>3.7039748416840408</v>
      </c>
      <c r="AD192" s="773">
        <f t="shared" si="37"/>
        <v>7.5539933025540211</v>
      </c>
      <c r="AE192" s="773">
        <f t="shared" si="37"/>
        <v>2.4665029523774118</v>
      </c>
    </row>
    <row r="193" spans="4:31">
      <c r="D193" t="str">
        <f>C31</f>
        <v>R-BLD_Att_D</v>
      </c>
      <c r="E193" s="773">
        <f t="shared" ref="E193:AE193" si="38">H31*$BH$31</f>
        <v>170.37413843742618</v>
      </c>
      <c r="F193" s="773">
        <f t="shared" si="38"/>
        <v>2.0195430292010301</v>
      </c>
      <c r="G193" s="773">
        <f t="shared" si="38"/>
        <v>70.629114909617968</v>
      </c>
      <c r="H193" s="773">
        <f t="shared" si="38"/>
        <v>7.7745104050442073</v>
      </c>
      <c r="I193" s="773">
        <f t="shared" si="38"/>
        <v>2.8682081373254964</v>
      </c>
      <c r="J193" s="773">
        <f t="shared" si="38"/>
        <v>1.8149990096658113</v>
      </c>
      <c r="K193" s="773">
        <f t="shared" si="38"/>
        <v>1.1590916527792026</v>
      </c>
      <c r="L193" s="773">
        <f t="shared" si="38"/>
        <v>4.1446891820306391</v>
      </c>
      <c r="M193" s="773">
        <f t="shared" si="38"/>
        <v>3.2694589251501043</v>
      </c>
      <c r="N193" s="773">
        <f t="shared" si="38"/>
        <v>1.6890956024299544</v>
      </c>
      <c r="O193" s="773">
        <f t="shared" si="38"/>
        <v>2.755260080229462</v>
      </c>
      <c r="P193" s="773">
        <f t="shared" si="38"/>
        <v>4.8845903008841214</v>
      </c>
      <c r="Q193" s="773">
        <f t="shared" si="38"/>
        <v>4.6834512280707248</v>
      </c>
      <c r="R193" s="773">
        <f t="shared" si="38"/>
        <v>4.3086230863725783</v>
      </c>
      <c r="S193" s="773">
        <f t="shared" si="38"/>
        <v>16.697474869407401</v>
      </c>
      <c r="T193" s="773">
        <f t="shared" si="38"/>
        <v>3.8926411923031679</v>
      </c>
      <c r="U193" s="773">
        <f t="shared" si="38"/>
        <v>7.8466372782884655</v>
      </c>
      <c r="V193" s="773">
        <f t="shared" si="38"/>
        <v>5.282334962676642</v>
      </c>
      <c r="W193" s="773">
        <f t="shared" si="38"/>
        <v>5.3891707927847188</v>
      </c>
      <c r="X193" s="773">
        <f t="shared" si="38"/>
        <v>6.5198083118539083</v>
      </c>
      <c r="Y193" s="773">
        <f t="shared" si="38"/>
        <v>0.45453700824826809</v>
      </c>
      <c r="Z193" s="773">
        <f t="shared" si="38"/>
        <v>3.0517698923616976</v>
      </c>
      <c r="AA193" s="773">
        <f t="shared" si="38"/>
        <v>0.90259010595867606</v>
      </c>
      <c r="AB193" s="773">
        <f t="shared" si="38"/>
        <v>2.0497455816918948</v>
      </c>
      <c r="AC193" s="773">
        <f t="shared" si="38"/>
        <v>1.2543107218475709</v>
      </c>
      <c r="AD193" s="773">
        <f t="shared" si="38"/>
        <v>3.3981161744841302</v>
      </c>
      <c r="AE193" s="773">
        <f t="shared" si="38"/>
        <v>1.6343659967184192</v>
      </c>
    </row>
    <row r="194" spans="4:31">
      <c r="D194" t="str">
        <f>C36</f>
        <v>R-BLD_Att_E</v>
      </c>
      <c r="E194" s="773">
        <f t="shared" ref="E194:AE194" si="39">H36*$BH$32</f>
        <v>69.943154239863205</v>
      </c>
      <c r="F194" s="773">
        <f t="shared" si="39"/>
        <v>0.60304791156993331</v>
      </c>
      <c r="G194" s="773">
        <f t="shared" si="39"/>
        <v>30.901430600652439</v>
      </c>
      <c r="H194" s="773">
        <f t="shared" si="39"/>
        <v>2.0418712405690105</v>
      </c>
      <c r="I194" s="773">
        <f t="shared" si="39"/>
        <v>1.1283960340398425</v>
      </c>
      <c r="J194" s="773">
        <f t="shared" si="39"/>
        <v>1.1985849136843678</v>
      </c>
      <c r="K194" s="773">
        <f t="shared" si="39"/>
        <v>0.40074689285288456</v>
      </c>
      <c r="L194" s="773">
        <f t="shared" si="39"/>
        <v>1.4033432188801003</v>
      </c>
      <c r="M194" s="773">
        <f t="shared" si="39"/>
        <v>0.96420172718587938</v>
      </c>
      <c r="N194" s="773">
        <f t="shared" si="39"/>
        <v>1.6770607447470747</v>
      </c>
      <c r="O194" s="773">
        <f t="shared" si="39"/>
        <v>1.1453051682391817</v>
      </c>
      <c r="P194" s="773">
        <f t="shared" si="39"/>
        <v>1.7996235579327224</v>
      </c>
      <c r="Q194" s="773">
        <f t="shared" si="39"/>
        <v>2.1206734743950753</v>
      </c>
      <c r="R194" s="773">
        <f t="shared" si="39"/>
        <v>1.5623156178884927</v>
      </c>
      <c r="S194" s="773">
        <f t="shared" si="39"/>
        <v>6.9500587250068548</v>
      </c>
      <c r="T194" s="773">
        <f t="shared" si="39"/>
        <v>1.6726712101682348</v>
      </c>
      <c r="U194" s="773">
        <f t="shared" si="39"/>
        <v>2.7724979433422896</v>
      </c>
      <c r="V194" s="773">
        <f t="shared" si="39"/>
        <v>2.5037053843536157</v>
      </c>
      <c r="W194" s="773">
        <f t="shared" si="39"/>
        <v>1.7075477063512299</v>
      </c>
      <c r="X194" s="773">
        <f t="shared" si="39"/>
        <v>2.3235982675385611</v>
      </c>
      <c r="Y194" s="773">
        <f t="shared" si="39"/>
        <v>0.24030960338727281</v>
      </c>
      <c r="Z194" s="773">
        <f t="shared" si="39"/>
        <v>0.98533240163240154</v>
      </c>
      <c r="AA194" s="773">
        <f t="shared" si="39"/>
        <v>0.53157572738543224</v>
      </c>
      <c r="AB194" s="773">
        <f t="shared" si="39"/>
        <v>0.9329919575037332</v>
      </c>
      <c r="AC194" s="773">
        <f t="shared" si="39"/>
        <v>0.5585648631165091</v>
      </c>
      <c r="AD194" s="773">
        <f t="shared" si="39"/>
        <v>1.2762851028812299</v>
      </c>
      <c r="AE194" s="773">
        <f t="shared" si="39"/>
        <v>0.54141424455885134</v>
      </c>
    </row>
    <row r="195" spans="4:31">
      <c r="D195" t="str">
        <f>C41</f>
        <v>R-BLD_Att_F</v>
      </c>
      <c r="E195" s="773">
        <f t="shared" ref="E195:AE195" si="40">H41*$BH$33</f>
        <v>15.671617420013364</v>
      </c>
      <c r="F195" s="773">
        <f t="shared" si="40"/>
        <v>0.15131024899243309</v>
      </c>
      <c r="G195" s="773">
        <f t="shared" si="40"/>
        <v>7.1226426356411148</v>
      </c>
      <c r="H195" s="773">
        <f t="shared" si="40"/>
        <v>0.35918643754707735</v>
      </c>
      <c r="I195" s="773">
        <f t="shared" si="40"/>
        <v>0.25603759769259804</v>
      </c>
      <c r="J195" s="773">
        <f t="shared" si="40"/>
        <v>0.26896400137562565</v>
      </c>
      <c r="K195" s="773">
        <f t="shared" si="40"/>
        <v>9.437854366779784E-2</v>
      </c>
      <c r="L195" s="773">
        <f t="shared" si="40"/>
        <v>0.31480614146096453</v>
      </c>
      <c r="M195" s="773">
        <f t="shared" si="40"/>
        <v>0.23564125068779132</v>
      </c>
      <c r="N195" s="773">
        <f t="shared" si="40"/>
        <v>0.40331589286425346</v>
      </c>
      <c r="O195" s="773">
        <f t="shared" si="40"/>
        <v>0.25761402748396894</v>
      </c>
      <c r="P195" s="773">
        <f t="shared" si="40"/>
        <v>0.36559663843276952</v>
      </c>
      <c r="Q195" s="773">
        <f t="shared" si="40"/>
        <v>0.42490147595867672</v>
      </c>
      <c r="R195" s="773">
        <f t="shared" si="40"/>
        <v>0.28998250777435441</v>
      </c>
      <c r="S195" s="773">
        <f t="shared" si="40"/>
        <v>1.524008523975511</v>
      </c>
      <c r="T195" s="773">
        <f t="shared" si="40"/>
        <v>0.31928756650226536</v>
      </c>
      <c r="U195" s="773">
        <f t="shared" si="40"/>
        <v>0.56942497653002488</v>
      </c>
      <c r="V195" s="773">
        <f t="shared" si="40"/>
        <v>0.60174407579641942</v>
      </c>
      <c r="W195" s="773">
        <f t="shared" si="40"/>
        <v>0.37556889442924524</v>
      </c>
      <c r="X195" s="773">
        <f t="shared" si="40"/>
        <v>0.5231084448183837</v>
      </c>
      <c r="Y195" s="773">
        <f t="shared" si="40"/>
        <v>8.8948525342996368E-2</v>
      </c>
      <c r="Z195" s="773">
        <f t="shared" si="40"/>
        <v>0.25950951386565951</v>
      </c>
      <c r="AA195" s="773">
        <f t="shared" si="40"/>
        <v>0.14001536568640424</v>
      </c>
      <c r="AB195" s="773">
        <f t="shared" si="40"/>
        <v>0.19412753790366469</v>
      </c>
      <c r="AC195" s="773">
        <f t="shared" si="40"/>
        <v>0.12487255464304452</v>
      </c>
      <c r="AD195" s="773">
        <f t="shared" si="40"/>
        <v>0.28688990040117079</v>
      </c>
      <c r="AE195" s="773">
        <f t="shared" si="40"/>
        <v>0.11973414053914437</v>
      </c>
    </row>
    <row r="196" spans="4:31" ht="13.5" thickBot="1">
      <c r="D196" s="769" t="str">
        <f>C46</f>
        <v>R-BLD_Att_G</v>
      </c>
      <c r="E196" s="778">
        <f t="shared" ref="E196:AE196" si="41">H46*$BH$34</f>
        <v>8.4260020737144359</v>
      </c>
      <c r="F196" s="778">
        <f t="shared" si="41"/>
        <v>7.5688277462729991E-2</v>
      </c>
      <c r="G196" s="778">
        <f t="shared" si="41"/>
        <v>3.2218252074405931</v>
      </c>
      <c r="H196" s="778">
        <f t="shared" si="41"/>
        <v>0.20659018607298579</v>
      </c>
      <c r="I196" s="778">
        <f t="shared" si="41"/>
        <v>0.14412836339189983</v>
      </c>
      <c r="J196" s="778">
        <f t="shared" si="41"/>
        <v>0.16010581302899624</v>
      </c>
      <c r="K196" s="778">
        <f t="shared" si="41"/>
        <v>4.6017160946265484E-2</v>
      </c>
      <c r="L196" s="778">
        <f t="shared" si="41"/>
        <v>0.24690804472661856</v>
      </c>
      <c r="M196" s="778">
        <f t="shared" si="41"/>
        <v>0.11860938058849592</v>
      </c>
      <c r="N196" s="778">
        <f t="shared" si="41"/>
        <v>0.20771057474718332</v>
      </c>
      <c r="O196" s="778">
        <f t="shared" si="41"/>
        <v>0.19233669920422958</v>
      </c>
      <c r="P196" s="778">
        <f t="shared" si="41"/>
        <v>0.23136868188833701</v>
      </c>
      <c r="Q196" s="778">
        <f t="shared" si="41"/>
        <v>0.24790983682904524</v>
      </c>
      <c r="R196" s="778">
        <f t="shared" si="41"/>
        <v>0.15217369167862602</v>
      </c>
      <c r="S196" s="778">
        <f t="shared" si="41"/>
        <v>0.972843920783517</v>
      </c>
      <c r="T196" s="778">
        <f t="shared" si="41"/>
        <v>0.19073252545329158</v>
      </c>
      <c r="U196" s="778">
        <f t="shared" si="41"/>
        <v>0.32431756747562429</v>
      </c>
      <c r="V196" s="778">
        <f t="shared" si="41"/>
        <v>0.39948647914590379</v>
      </c>
      <c r="W196" s="778">
        <f t="shared" si="41"/>
        <v>0.22671186477320657</v>
      </c>
      <c r="X196" s="778">
        <f t="shared" si="41"/>
        <v>0.26906704407630039</v>
      </c>
      <c r="Y196" s="778">
        <f t="shared" si="41"/>
        <v>4.4894300645498049E-2</v>
      </c>
      <c r="Z196" s="778">
        <f t="shared" si="41"/>
        <v>0.19685078781894472</v>
      </c>
      <c r="AA196" s="778">
        <f t="shared" si="41"/>
        <v>7.2282316221946863E-2</v>
      </c>
      <c r="AB196" s="778">
        <f t="shared" si="41"/>
        <v>0.12566430878463086</v>
      </c>
      <c r="AC196" s="778">
        <f t="shared" si="41"/>
        <v>9.0472939707870181E-2</v>
      </c>
      <c r="AD196" s="778">
        <f t="shared" si="41"/>
        <v>0.19314379702142453</v>
      </c>
      <c r="AE196" s="778">
        <f t="shared" si="41"/>
        <v>6.8162303800270177E-2</v>
      </c>
    </row>
    <row r="197" spans="4:31">
      <c r="D197" t="str">
        <f>C56</f>
        <v>R-BLD_Apt_A</v>
      </c>
      <c r="E197" s="795">
        <f t="shared" ref="E197:AE197" si="42">H56*$BH$26</f>
        <v>11.735038424732089</v>
      </c>
      <c r="F197" s="795">
        <f t="shared" si="42"/>
        <v>1.0999213170625809E-2</v>
      </c>
      <c r="G197" s="795">
        <f t="shared" si="42"/>
        <v>9.3752305952282828</v>
      </c>
      <c r="H197" s="795">
        <f t="shared" si="42"/>
        <v>0.38111078467402082</v>
      </c>
      <c r="I197" s="795">
        <f t="shared" si="42"/>
        <v>7.6168764397473235E-2</v>
      </c>
      <c r="J197" s="795">
        <f t="shared" si="42"/>
        <v>1.8635524481144205E-2</v>
      </c>
      <c r="K197" s="795">
        <f t="shared" si="42"/>
        <v>2.4560877536437445E-2</v>
      </c>
      <c r="L197" s="795">
        <f t="shared" si="42"/>
        <v>0.13853042258541853</v>
      </c>
      <c r="M197" s="795">
        <f t="shared" si="42"/>
        <v>0.16269659248084406</v>
      </c>
      <c r="N197" s="795">
        <f t="shared" si="42"/>
        <v>1.2999999999999999E-2</v>
      </c>
      <c r="O197" s="795">
        <f t="shared" si="42"/>
        <v>1.9986531797620652E-2</v>
      </c>
      <c r="P197" s="795">
        <f t="shared" si="42"/>
        <v>2.6840370017248788E-2</v>
      </c>
      <c r="Q197" s="795">
        <f t="shared" si="42"/>
        <v>0.23678136971547895</v>
      </c>
      <c r="R197" s="795">
        <f t="shared" si="42"/>
        <v>4.0430778237842586E-2</v>
      </c>
      <c r="S197" s="795">
        <f t="shared" si="42"/>
        <v>0.46229041477688143</v>
      </c>
      <c r="T197" s="795">
        <f t="shared" si="42"/>
        <v>7.7809037903225312E-2</v>
      </c>
      <c r="U197" s="795">
        <f t="shared" si="42"/>
        <v>7.9968170445857648E-2</v>
      </c>
      <c r="V197" s="795">
        <f t="shared" si="42"/>
        <v>3.5745393028063198E-2</v>
      </c>
      <c r="W197" s="795">
        <f t="shared" si="42"/>
        <v>0.15468678455337934</v>
      </c>
      <c r="X197" s="795">
        <f t="shared" si="42"/>
        <v>0.20802835889673207</v>
      </c>
      <c r="Y197" s="795">
        <f t="shared" si="42"/>
        <v>0</v>
      </c>
      <c r="Z197" s="795">
        <f t="shared" si="42"/>
        <v>3.3146875959603223E-2</v>
      </c>
      <c r="AA197" s="795">
        <f t="shared" si="42"/>
        <v>0.02</v>
      </c>
      <c r="AB197" s="795">
        <f t="shared" si="42"/>
        <v>3.89006646724816E-2</v>
      </c>
      <c r="AC197" s="795">
        <f t="shared" si="42"/>
        <v>3.9228229989771699E-2</v>
      </c>
      <c r="AD197" s="795">
        <f t="shared" si="42"/>
        <v>3.8853388562053358E-2</v>
      </c>
      <c r="AE197" s="795">
        <f t="shared" si="42"/>
        <v>2.1409281621601231E-2</v>
      </c>
    </row>
    <row r="198" spans="4:31">
      <c r="D198" t="str">
        <f>C61</f>
        <v>R-BLD_Apt_B1</v>
      </c>
      <c r="E198" s="773">
        <f t="shared" ref="E198:AE198" si="43">H61*$BH$27</f>
        <v>5.1976132443555905</v>
      </c>
      <c r="F198" s="773">
        <f t="shared" si="43"/>
        <v>9.3314973981268902E-3</v>
      </c>
      <c r="G198" s="773">
        <f t="shared" si="43"/>
        <v>3.8795577189656774</v>
      </c>
      <c r="H198" s="773">
        <f t="shared" si="43"/>
        <v>1.9211992602239075E-2</v>
      </c>
      <c r="I198" s="773">
        <f t="shared" si="43"/>
        <v>1.4912875269250541E-2</v>
      </c>
      <c r="J198" s="773">
        <f t="shared" si="43"/>
        <v>8.1776224057210217E-3</v>
      </c>
      <c r="K198" s="773">
        <f t="shared" si="43"/>
        <v>3.585329076164042E-3</v>
      </c>
      <c r="L198" s="773">
        <f t="shared" si="43"/>
        <v>5.3278902698974957E-2</v>
      </c>
      <c r="M198" s="773">
        <f t="shared" si="43"/>
        <v>7.8704653993169504E-2</v>
      </c>
      <c r="N198" s="773">
        <f t="shared" si="43"/>
        <v>0</v>
      </c>
      <c r="O198" s="773">
        <f t="shared" si="43"/>
        <v>3.8536474043666308E-2</v>
      </c>
      <c r="P198" s="773">
        <f t="shared" si="43"/>
        <v>2.583097129527806E-2</v>
      </c>
      <c r="Q198" s="773">
        <f t="shared" si="43"/>
        <v>0.10936635397320441</v>
      </c>
      <c r="R198" s="773">
        <f t="shared" si="43"/>
        <v>1.2858304335706622E-3</v>
      </c>
      <c r="S198" s="773">
        <f t="shared" si="43"/>
        <v>0.66116165910752589</v>
      </c>
      <c r="T198" s="773">
        <f t="shared" si="43"/>
        <v>4.2605646774192665E-2</v>
      </c>
      <c r="U198" s="773">
        <f t="shared" si="43"/>
        <v>6.9194421278598928E-2</v>
      </c>
      <c r="V198" s="773">
        <f t="shared" si="43"/>
        <v>1.6854268626284391E-2</v>
      </c>
      <c r="W198" s="773">
        <f t="shared" si="43"/>
        <v>1.8706514038054258E-2</v>
      </c>
      <c r="X198" s="773">
        <f t="shared" si="43"/>
        <v>7.0812631399005024E-2</v>
      </c>
      <c r="Y198" s="773">
        <f t="shared" si="43"/>
        <v>1.0207219784121402E-3</v>
      </c>
      <c r="Z198" s="773">
        <f t="shared" si="43"/>
        <v>1.1015909788802345E-2</v>
      </c>
      <c r="AA198" s="773">
        <f t="shared" si="43"/>
        <v>1.15166974613897E-2</v>
      </c>
      <c r="AB198" s="773">
        <f t="shared" si="43"/>
        <v>7.0228130422058666E-3</v>
      </c>
      <c r="AC198" s="773">
        <f t="shared" si="43"/>
        <v>2.8188199931811317E-3</v>
      </c>
      <c r="AD198" s="773">
        <f t="shared" si="43"/>
        <v>3.7693637091293482E-2</v>
      </c>
      <c r="AE198" s="773">
        <f t="shared" si="43"/>
        <v>5.4092816216012298E-3</v>
      </c>
    </row>
    <row r="199" spans="4:31">
      <c r="D199" t="str">
        <f>C66</f>
        <v>R-BLD_Apt_B2</v>
      </c>
      <c r="E199" s="773">
        <f t="shared" ref="E199:AE199" si="44">H66*$BH$28</f>
        <v>13.979419134898935</v>
      </c>
      <c r="F199" s="773">
        <f t="shared" si="44"/>
        <v>1.066456845500216E-2</v>
      </c>
      <c r="G199" s="773">
        <f t="shared" si="44"/>
        <v>9.7924474391647536</v>
      </c>
      <c r="H199" s="773">
        <f t="shared" si="44"/>
        <v>0.23578354557293413</v>
      </c>
      <c r="I199" s="773">
        <f t="shared" si="44"/>
        <v>6.9593417923169199E-2</v>
      </c>
      <c r="J199" s="773">
        <f t="shared" si="44"/>
        <v>0.11285118919895011</v>
      </c>
      <c r="K199" s="773">
        <f t="shared" si="44"/>
        <v>7.1706581523280841E-3</v>
      </c>
      <c r="L199" s="773">
        <f t="shared" si="44"/>
        <v>0.21858011363682037</v>
      </c>
      <c r="M199" s="773">
        <f t="shared" si="44"/>
        <v>0.36903737761241701</v>
      </c>
      <c r="N199" s="773">
        <f t="shared" si="44"/>
        <v>2.0501788054471191E-2</v>
      </c>
      <c r="O199" s="773">
        <f t="shared" si="44"/>
        <v>0.16743433550006739</v>
      </c>
      <c r="P199" s="773">
        <f t="shared" si="44"/>
        <v>5.043189633840002E-2</v>
      </c>
      <c r="Q199" s="773">
        <f t="shared" si="44"/>
        <v>0.28546472054022848</v>
      </c>
      <c r="R199" s="773">
        <f t="shared" si="44"/>
        <v>4.3718234741402517E-2</v>
      </c>
      <c r="S199" s="773">
        <f t="shared" si="44"/>
        <v>1.6642476076064439</v>
      </c>
      <c r="T199" s="773">
        <f t="shared" si="44"/>
        <v>6.0149148387095529E-2</v>
      </c>
      <c r="U199" s="773">
        <f t="shared" si="44"/>
        <v>0.21009942460956402</v>
      </c>
      <c r="V199" s="773">
        <f t="shared" si="44"/>
        <v>1.872696514031599E-2</v>
      </c>
      <c r="W199" s="773">
        <f t="shared" si="44"/>
        <v>4.4427970840378861E-2</v>
      </c>
      <c r="X199" s="773">
        <f t="shared" si="44"/>
        <v>0.27491962778437246</v>
      </c>
      <c r="Y199" s="773">
        <f t="shared" si="44"/>
        <v>8.1657758272971216E-3</v>
      </c>
      <c r="Z199" s="773">
        <f t="shared" si="44"/>
        <v>4.9571594049610555E-2</v>
      </c>
      <c r="AA199" s="773">
        <f t="shared" si="44"/>
        <v>1.15166974613897E-2</v>
      </c>
      <c r="AB199" s="773">
        <f t="shared" si="44"/>
        <v>3.8625471732132266E-2</v>
      </c>
      <c r="AC199" s="773">
        <f t="shared" si="44"/>
        <v>4.2282299897716973E-2</v>
      </c>
      <c r="AD199" s="773">
        <f t="shared" si="44"/>
        <v>0.12792991982499607</v>
      </c>
      <c r="AE199" s="773">
        <f t="shared" si="44"/>
        <v>4.507734684667692E-2</v>
      </c>
    </row>
    <row r="200" spans="4:31">
      <c r="D200" t="str">
        <f>C71</f>
        <v>R-BLD_Apt_B3</v>
      </c>
      <c r="E200" s="773">
        <f t="shared" ref="E200:AE200" si="45">H71*$BH$29</f>
        <v>21.176485750422383</v>
      </c>
      <c r="F200" s="773">
        <f t="shared" si="45"/>
        <v>7.2817902173752599E-2</v>
      </c>
      <c r="G200" s="773">
        <f t="shared" si="45"/>
        <v>13.756039461920549</v>
      </c>
      <c r="H200" s="773">
        <f t="shared" si="45"/>
        <v>0.64567767779617047</v>
      </c>
      <c r="I200" s="773">
        <f t="shared" si="45"/>
        <v>0.15516256339933007</v>
      </c>
      <c r="J200" s="773">
        <f t="shared" si="45"/>
        <v>0.14996217808645004</v>
      </c>
      <c r="K200" s="773">
        <f t="shared" si="45"/>
        <v>1.3988973622884456E-2</v>
      </c>
      <c r="L200" s="773">
        <f t="shared" si="45"/>
        <v>0.35712667931971542</v>
      </c>
      <c r="M200" s="773">
        <f t="shared" si="45"/>
        <v>0.63122829943976899</v>
      </c>
      <c r="N200" s="773">
        <f t="shared" si="45"/>
        <v>6.3070907617599065E-2</v>
      </c>
      <c r="O200" s="773">
        <f t="shared" si="45"/>
        <v>0.23201915754558544</v>
      </c>
      <c r="P200" s="773">
        <f t="shared" si="45"/>
        <v>0.13318068909431816</v>
      </c>
      <c r="Q200" s="773">
        <f t="shared" si="45"/>
        <v>0.52616450599891296</v>
      </c>
      <c r="R200" s="773">
        <f t="shared" si="45"/>
        <v>0.17559355564896773</v>
      </c>
      <c r="S200" s="773">
        <f t="shared" si="45"/>
        <v>2.3315050197584144</v>
      </c>
      <c r="T200" s="773">
        <f t="shared" si="45"/>
        <v>0.16379094198754943</v>
      </c>
      <c r="U200" s="773">
        <f t="shared" si="45"/>
        <v>0.47000664994299934</v>
      </c>
      <c r="V200" s="773">
        <f t="shared" si="45"/>
        <v>7.1240809539084182E-2</v>
      </c>
      <c r="W200" s="773">
        <f t="shared" si="45"/>
        <v>0.13685194191492978</v>
      </c>
      <c r="X200" s="773">
        <f t="shared" si="45"/>
        <v>0.56070926833913393</v>
      </c>
      <c r="Y200" s="773">
        <f t="shared" si="45"/>
        <v>1.2943378618579783E-2</v>
      </c>
      <c r="Z200" s="773">
        <f t="shared" si="45"/>
        <v>8.9991610332336852E-2</v>
      </c>
      <c r="AA200" s="773">
        <f t="shared" si="45"/>
        <v>2.2467502088049568E-2</v>
      </c>
      <c r="AB200" s="773">
        <f t="shared" si="45"/>
        <v>9.9328973200498785E-2</v>
      </c>
      <c r="AC200" s="773">
        <f t="shared" si="45"/>
        <v>8.6611335206604023E-2</v>
      </c>
      <c r="AD200" s="773">
        <f t="shared" si="45"/>
        <v>0.15041277036009301</v>
      </c>
      <c r="AE200" s="773">
        <f t="shared" si="45"/>
        <v>6.8592997470110328E-2</v>
      </c>
    </row>
    <row r="201" spans="4:31">
      <c r="D201" t="str">
        <f>C76</f>
        <v>R-BLD_Apt_C</v>
      </c>
      <c r="E201" s="773">
        <f t="shared" ref="E201:AE201" si="46">H76*$BH$30</f>
        <v>69.767580080770472</v>
      </c>
      <c r="F201" s="773">
        <f t="shared" si="46"/>
        <v>0.48092301240478363</v>
      </c>
      <c r="G201" s="773">
        <f t="shared" si="46"/>
        <v>40.196443328480193</v>
      </c>
      <c r="H201" s="773">
        <f t="shared" si="46"/>
        <v>2.8833426335001162</v>
      </c>
      <c r="I201" s="773">
        <f t="shared" si="46"/>
        <v>0.70823894795188536</v>
      </c>
      <c r="J201" s="773">
        <f t="shared" si="46"/>
        <v>0.4569580684515509</v>
      </c>
      <c r="K201" s="773">
        <f t="shared" si="46"/>
        <v>0.18628562085806583</v>
      </c>
      <c r="L201" s="773">
        <f t="shared" si="46"/>
        <v>1.1798886243185582</v>
      </c>
      <c r="M201" s="773">
        <f t="shared" si="46"/>
        <v>2.2495527221423477</v>
      </c>
      <c r="N201" s="773">
        <f t="shared" si="46"/>
        <v>0.31539368649977528</v>
      </c>
      <c r="O201" s="773">
        <f t="shared" si="46"/>
        <v>0.85848721767205538</v>
      </c>
      <c r="P201" s="773">
        <f t="shared" si="46"/>
        <v>0.72110260900304435</v>
      </c>
      <c r="Q201" s="773">
        <f t="shared" si="46"/>
        <v>1.5210084301457731</v>
      </c>
      <c r="R201" s="773">
        <f t="shared" si="46"/>
        <v>0.75128445208970152</v>
      </c>
      <c r="S201" s="773">
        <f t="shared" si="46"/>
        <v>5.7079367987735523</v>
      </c>
      <c r="T201" s="773">
        <f t="shared" si="46"/>
        <v>0.95697401174918117</v>
      </c>
      <c r="U201" s="773">
        <f t="shared" si="46"/>
        <v>3.217784177140889</v>
      </c>
      <c r="V201" s="773">
        <f t="shared" si="46"/>
        <v>0.46263915243248577</v>
      </c>
      <c r="W201" s="773">
        <f t="shared" si="46"/>
        <v>0.95819433693648981</v>
      </c>
      <c r="X201" s="773">
        <f t="shared" si="46"/>
        <v>2.9891474151226234</v>
      </c>
      <c r="Y201" s="773">
        <f t="shared" si="46"/>
        <v>0.19512661849173824</v>
      </c>
      <c r="Z201" s="773">
        <f t="shared" si="46"/>
        <v>0.62365843437037438</v>
      </c>
      <c r="AA201" s="773">
        <f t="shared" si="46"/>
        <v>0.20824183289483983</v>
      </c>
      <c r="AB201" s="773">
        <f t="shared" si="46"/>
        <v>0.42599132956155844</v>
      </c>
      <c r="AC201" s="773">
        <f t="shared" si="46"/>
        <v>0.3606220647919135</v>
      </c>
      <c r="AD201" s="773">
        <f t="shared" si="46"/>
        <v>0.88013864812549003</v>
      </c>
      <c r="AE201" s="773">
        <f t="shared" si="46"/>
        <v>0.27221590686150365</v>
      </c>
    </row>
    <row r="202" spans="4:31">
      <c r="D202" t="str">
        <f>C81</f>
        <v>R-BLD_Apt_D</v>
      </c>
      <c r="E202" s="773">
        <f t="shared" ref="E202:AE202" si="47">H81*$BH$31</f>
        <v>45.993619928119749</v>
      </c>
      <c r="F202" s="773">
        <f t="shared" si="47"/>
        <v>0.33696237627838105</v>
      </c>
      <c r="G202" s="773">
        <f t="shared" si="47"/>
        <v>24.264154675861473</v>
      </c>
      <c r="H202" s="773">
        <f t="shared" si="47"/>
        <v>1.6001417898281656</v>
      </c>
      <c r="I202" s="773">
        <f t="shared" si="47"/>
        <v>0.34823002611721843</v>
      </c>
      <c r="J202" s="773">
        <f t="shared" si="47"/>
        <v>0.3785668276079116</v>
      </c>
      <c r="K202" s="773">
        <f t="shared" si="47"/>
        <v>0.2581072698420086</v>
      </c>
      <c r="L202" s="773">
        <f t="shared" si="47"/>
        <v>0.50143827442929834</v>
      </c>
      <c r="M202" s="773">
        <f t="shared" si="47"/>
        <v>1.0959223563207776</v>
      </c>
      <c r="N202" s="773">
        <f t="shared" si="47"/>
        <v>0.35434309782744416</v>
      </c>
      <c r="O202" s="773">
        <f t="shared" si="47"/>
        <v>0.84938682223414674</v>
      </c>
      <c r="P202" s="773">
        <f t="shared" si="47"/>
        <v>0.77908850378191696</v>
      </c>
      <c r="Q202" s="773">
        <f t="shared" si="47"/>
        <v>0.92454181242285571</v>
      </c>
      <c r="R202" s="773">
        <f t="shared" si="47"/>
        <v>0.67245784730770242</v>
      </c>
      <c r="S202" s="773">
        <f t="shared" si="47"/>
        <v>3.2988898521429579</v>
      </c>
      <c r="T202" s="773">
        <f t="shared" si="47"/>
        <v>0.8313165421469042</v>
      </c>
      <c r="U202" s="773">
        <f t="shared" si="47"/>
        <v>1.8873281396646859</v>
      </c>
      <c r="V202" s="773">
        <f t="shared" si="47"/>
        <v>0.7834995555296117</v>
      </c>
      <c r="W202" s="773">
        <f t="shared" si="47"/>
        <v>0.97377571245555217</v>
      </c>
      <c r="X202" s="773">
        <f t="shared" si="47"/>
        <v>3.0565225080997576</v>
      </c>
      <c r="Y202" s="773">
        <f t="shared" si="47"/>
        <v>0.19770837538203409</v>
      </c>
      <c r="Z202" s="773">
        <f t="shared" si="47"/>
        <v>0.73080001534538286</v>
      </c>
      <c r="AA202" s="773">
        <f t="shared" si="47"/>
        <v>0.19208999823284856</v>
      </c>
      <c r="AB202" s="773">
        <f t="shared" si="47"/>
        <v>0.55006372590862296</v>
      </c>
      <c r="AC202" s="773">
        <f t="shared" si="47"/>
        <v>0.37127341874716163</v>
      </c>
      <c r="AD202" s="773">
        <f t="shared" si="47"/>
        <v>0.53872939371074258</v>
      </c>
      <c r="AE202" s="773">
        <f t="shared" si="47"/>
        <v>0.21828101089419413</v>
      </c>
    </row>
    <row r="203" spans="4:31">
      <c r="D203" t="str">
        <f>C86</f>
        <v>R-BLD_Apt_E</v>
      </c>
      <c r="E203" s="773">
        <f t="shared" ref="E203:AE203" si="48">H86*$BH$32</f>
        <v>19.403965347730132</v>
      </c>
      <c r="F203" s="773">
        <f t="shared" si="48"/>
        <v>0.14678126036366551</v>
      </c>
      <c r="G203" s="773">
        <f t="shared" si="48"/>
        <v>9.8302642660780215</v>
      </c>
      <c r="H203" s="773">
        <f t="shared" si="48"/>
        <v>0.74786390645034584</v>
      </c>
      <c r="I203" s="773">
        <f t="shared" si="48"/>
        <v>0.13649721629762196</v>
      </c>
      <c r="J203" s="773">
        <f t="shared" si="48"/>
        <v>0.12405764781096879</v>
      </c>
      <c r="K203" s="773">
        <f t="shared" si="48"/>
        <v>9.3575584003279894E-2</v>
      </c>
      <c r="L203" s="773">
        <f t="shared" si="48"/>
        <v>0.24290178321278147</v>
      </c>
      <c r="M203" s="773">
        <f t="shared" si="48"/>
        <v>0.38515470641260718</v>
      </c>
      <c r="N203" s="773">
        <f t="shared" si="48"/>
        <v>0.16464248089959768</v>
      </c>
      <c r="O203" s="773">
        <f t="shared" si="48"/>
        <v>0.32623009163639832</v>
      </c>
      <c r="P203" s="773">
        <f t="shared" si="48"/>
        <v>0.4364095480224886</v>
      </c>
      <c r="Q203" s="773">
        <f t="shared" si="48"/>
        <v>0.34470700896924411</v>
      </c>
      <c r="R203" s="773">
        <f t="shared" si="48"/>
        <v>0.37230219644816248</v>
      </c>
      <c r="S203" s="773">
        <f t="shared" si="48"/>
        <v>1.5860332528182473</v>
      </c>
      <c r="T203" s="773">
        <f t="shared" si="48"/>
        <v>0.33318802966175831</v>
      </c>
      <c r="U203" s="773">
        <f t="shared" si="48"/>
        <v>0.65260297951555934</v>
      </c>
      <c r="V203" s="773">
        <f t="shared" si="48"/>
        <v>0.37268402148607704</v>
      </c>
      <c r="W203" s="773">
        <f t="shared" si="48"/>
        <v>0.43673892851918278</v>
      </c>
      <c r="X203" s="773">
        <f t="shared" si="48"/>
        <v>1.4110491583798588</v>
      </c>
      <c r="Y203" s="773">
        <f t="shared" si="48"/>
        <v>5.4945856359927145E-2</v>
      </c>
      <c r="Z203" s="773">
        <f t="shared" si="48"/>
        <v>0.2549410591171089</v>
      </c>
      <c r="AA203" s="773">
        <f t="shared" si="48"/>
        <v>8.975681736859345E-2</v>
      </c>
      <c r="AB203" s="773">
        <f t="shared" si="48"/>
        <v>0.30859006143955059</v>
      </c>
      <c r="AC203" s="773">
        <f t="shared" si="48"/>
        <v>0.15633628966815699</v>
      </c>
      <c r="AD203" s="773">
        <f t="shared" si="48"/>
        <v>0.26923746482920768</v>
      </c>
      <c r="AE203" s="773">
        <f t="shared" si="48"/>
        <v>0.12647373196172257</v>
      </c>
    </row>
    <row r="204" spans="4:31">
      <c r="D204" t="str">
        <f>C91</f>
        <v>R-BLD_Apt_F</v>
      </c>
      <c r="E204" s="773">
        <f t="shared" ref="E204:AE204" si="49">H91*$BH$33</f>
        <v>3.2533155153258604</v>
      </c>
      <c r="F204" s="773">
        <f t="shared" si="49"/>
        <v>2.8151852011088475E-2</v>
      </c>
      <c r="G204" s="773">
        <f t="shared" si="49"/>
        <v>1.6791086511703035</v>
      </c>
      <c r="H204" s="773">
        <f t="shared" si="49"/>
        <v>0.12199962630343644</v>
      </c>
      <c r="I204" s="773">
        <f t="shared" si="49"/>
        <v>2.8935944282139487E-2</v>
      </c>
      <c r="J204" s="773">
        <f t="shared" si="49"/>
        <v>2.1254816280148327E-2</v>
      </c>
      <c r="K204" s="773">
        <f t="shared" si="49"/>
        <v>1.2133835560139727E-2</v>
      </c>
      <c r="L204" s="773">
        <f t="shared" si="49"/>
        <v>4.6048881407521933E-2</v>
      </c>
      <c r="M204" s="773">
        <f t="shared" si="49"/>
        <v>4.9720589387742119E-2</v>
      </c>
      <c r="N204" s="773">
        <f t="shared" si="49"/>
        <v>3.7787723314674497E-2</v>
      </c>
      <c r="O204" s="773">
        <f t="shared" si="49"/>
        <v>6.2061482557414921E-2</v>
      </c>
      <c r="P204" s="773">
        <f t="shared" si="49"/>
        <v>6.5939507817951507E-2</v>
      </c>
      <c r="Q204" s="773">
        <f t="shared" si="49"/>
        <v>6.1729946788878567E-2</v>
      </c>
      <c r="R204" s="773">
        <f t="shared" si="49"/>
        <v>4.9608675708180755E-2</v>
      </c>
      <c r="S204" s="773">
        <f t="shared" si="49"/>
        <v>0.30141391892403052</v>
      </c>
      <c r="T204" s="773">
        <f t="shared" si="49"/>
        <v>5.0381810254108969E-2</v>
      </c>
      <c r="U204" s="773">
        <f t="shared" si="49"/>
        <v>0.10933834430084921</v>
      </c>
      <c r="V204" s="773">
        <f t="shared" si="49"/>
        <v>7.6813774077599331E-2</v>
      </c>
      <c r="W204" s="773">
        <f t="shared" si="49"/>
        <v>5.9351708139798343E-2</v>
      </c>
      <c r="X204" s="773">
        <f t="shared" si="49"/>
        <v>0.19172105136761539</v>
      </c>
      <c r="Y204" s="773">
        <f t="shared" si="49"/>
        <v>1.0363293613141186E-2</v>
      </c>
      <c r="Z204" s="773">
        <f t="shared" si="49"/>
        <v>4.8651917797096496E-2</v>
      </c>
      <c r="AA204" s="773">
        <f t="shared" si="49"/>
        <v>1.3511672953190222E-2</v>
      </c>
      <c r="AB204" s="773">
        <f t="shared" si="49"/>
        <v>2.6381723703181009E-2</v>
      </c>
      <c r="AC204" s="773">
        <f t="shared" si="49"/>
        <v>2.8619212527756094E-2</v>
      </c>
      <c r="AD204" s="773">
        <f t="shared" si="49"/>
        <v>4.592399146321164E-2</v>
      </c>
      <c r="AE204" s="773">
        <f t="shared" si="49"/>
        <v>2.6361563614661299E-2</v>
      </c>
    </row>
    <row r="205" spans="4:31" ht="13.5" thickBot="1">
      <c r="D205" s="769" t="str">
        <f>C96</f>
        <v>R-BLD_Apt_G</v>
      </c>
      <c r="E205" s="778">
        <f t="shared" ref="E205:AE205" si="50">H96*$BH$34</f>
        <v>1.8751622901609137</v>
      </c>
      <c r="F205" s="778">
        <f t="shared" si="50"/>
        <v>1.7034141652339227E-2</v>
      </c>
      <c r="G205" s="778">
        <f t="shared" si="50"/>
        <v>0.84919332251892654</v>
      </c>
      <c r="H205" s="778">
        <f t="shared" si="50"/>
        <v>5.522650055131486E-2</v>
      </c>
      <c r="I205" s="778">
        <f t="shared" si="50"/>
        <v>2.404410535161906E-2</v>
      </c>
      <c r="J205" s="778">
        <f t="shared" si="50"/>
        <v>1.7356736596229907E-2</v>
      </c>
      <c r="K205" s="778">
        <f t="shared" si="50"/>
        <v>8.8003841257063616E-3</v>
      </c>
      <c r="L205" s="778">
        <f t="shared" si="50"/>
        <v>2.8107952667584504E-2</v>
      </c>
      <c r="M205" s="778">
        <f t="shared" si="50"/>
        <v>2.8788327589051897E-2</v>
      </c>
      <c r="N205" s="778">
        <f t="shared" si="50"/>
        <v>2.0493426622210435E-2</v>
      </c>
      <c r="O205" s="778">
        <f t="shared" si="50"/>
        <v>2.5901888569660459E-2</v>
      </c>
      <c r="P205" s="778">
        <f t="shared" si="50"/>
        <v>4.1558607179562987E-2</v>
      </c>
      <c r="Q205" s="778">
        <f t="shared" si="50"/>
        <v>5.660643161438593E-2</v>
      </c>
      <c r="R205" s="778">
        <f t="shared" si="50"/>
        <v>4.0380030843744426E-2</v>
      </c>
      <c r="S205" s="778">
        <f t="shared" si="50"/>
        <v>0.23198713458669856</v>
      </c>
      <c r="T205" s="778">
        <f t="shared" si="50"/>
        <v>4.1252167917870466E-2</v>
      </c>
      <c r="U205" s="778">
        <f t="shared" si="50"/>
        <v>6.9208119992878139E-2</v>
      </c>
      <c r="V205" s="778">
        <f t="shared" si="50"/>
        <v>6.7327181422804333E-2</v>
      </c>
      <c r="W205" s="778">
        <f t="shared" si="50"/>
        <v>3.8235323792224142E-2</v>
      </c>
      <c r="X205" s="778">
        <f t="shared" si="50"/>
        <v>7.4878105472110226E-2</v>
      </c>
      <c r="Y205" s="778">
        <f t="shared" si="50"/>
        <v>5.3055895776302452E-3</v>
      </c>
      <c r="Z205" s="778">
        <f t="shared" si="50"/>
        <v>2.8629684380121104E-2</v>
      </c>
      <c r="AA205" s="778">
        <f t="shared" si="50"/>
        <v>1.219419312331862E-2</v>
      </c>
      <c r="AB205" s="778">
        <f t="shared" si="50"/>
        <v>9.5061807532669223E-3</v>
      </c>
      <c r="AC205" s="778">
        <f t="shared" si="50"/>
        <v>1.8314857391802605E-2</v>
      </c>
      <c r="AD205" s="778">
        <f t="shared" si="50"/>
        <v>2.9685905087531855E-2</v>
      </c>
      <c r="AE205" s="778">
        <f t="shared" si="50"/>
        <v>3.5145990780319838E-2</v>
      </c>
    </row>
    <row r="206" spans="4:31">
      <c r="D206" t="str">
        <f>C106</f>
        <v>R-BLD_Det_A</v>
      </c>
      <c r="E206" s="795">
        <f t="shared" ref="E206:AE206" si="51">H106*$BH$26</f>
        <v>37.364451209178156</v>
      </c>
      <c r="F206" s="795">
        <f t="shared" si="51"/>
        <v>0.47186271023077675</v>
      </c>
      <c r="G206" s="795">
        <f t="shared" si="51"/>
        <v>5.6840158084525259</v>
      </c>
      <c r="H206" s="795">
        <f t="shared" si="51"/>
        <v>2.5019451434121076</v>
      </c>
      <c r="I206" s="795">
        <f t="shared" si="51"/>
        <v>1.0753594871171821</v>
      </c>
      <c r="J206" s="795">
        <f t="shared" si="51"/>
        <v>0.58013586730971045</v>
      </c>
      <c r="K206" s="795">
        <f t="shared" si="51"/>
        <v>0.1927775924290504</v>
      </c>
      <c r="L206" s="795">
        <f t="shared" si="51"/>
        <v>1.2535593006061714</v>
      </c>
      <c r="M206" s="795">
        <f t="shared" si="51"/>
        <v>3.0851721089169395</v>
      </c>
      <c r="N206" s="795">
        <f t="shared" si="51"/>
        <v>0.52551358690336702</v>
      </c>
      <c r="O206" s="795">
        <f t="shared" si="51"/>
        <v>0.5779383118570991</v>
      </c>
      <c r="P206" s="795">
        <f t="shared" si="51"/>
        <v>1.5383444077400852</v>
      </c>
      <c r="Q206" s="795">
        <f t="shared" si="51"/>
        <v>1.6026222316292691</v>
      </c>
      <c r="R206" s="795">
        <f t="shared" si="51"/>
        <v>0.81116295791941484</v>
      </c>
      <c r="S206" s="795">
        <f t="shared" si="51"/>
        <v>5.3643308783452941</v>
      </c>
      <c r="T206" s="795">
        <f t="shared" si="51"/>
        <v>1.355416331673154</v>
      </c>
      <c r="U206" s="795">
        <f t="shared" si="51"/>
        <v>1.1729935073658804</v>
      </c>
      <c r="V206" s="795">
        <f t="shared" si="51"/>
        <v>1.0044898081821196</v>
      </c>
      <c r="W206" s="795">
        <f t="shared" si="51"/>
        <v>1.0195610081359703</v>
      </c>
      <c r="X206" s="795">
        <f t="shared" si="51"/>
        <v>2.6172747273644483</v>
      </c>
      <c r="Y206" s="795">
        <f t="shared" si="51"/>
        <v>3.2548855887212125E-2</v>
      </c>
      <c r="Z206" s="795">
        <f t="shared" si="51"/>
        <v>1.3352338722249208</v>
      </c>
      <c r="AA206" s="795">
        <f t="shared" si="51"/>
        <v>0.41411948867046905</v>
      </c>
      <c r="AB206" s="795">
        <f t="shared" si="51"/>
        <v>0.57288829107204087</v>
      </c>
      <c r="AC206" s="795">
        <f t="shared" si="51"/>
        <v>0.55280668901212782</v>
      </c>
      <c r="AD206" s="795">
        <f t="shared" si="51"/>
        <v>1.4385044916382623</v>
      </c>
      <c r="AE206" s="795">
        <f t="shared" si="51"/>
        <v>0.58387374508255463</v>
      </c>
    </row>
    <row r="207" spans="4:31">
      <c r="D207" t="str">
        <f>C111</f>
        <v>R-BLD_Det_B1</v>
      </c>
      <c r="E207" s="773">
        <f t="shared" ref="E207:AE207" si="52">H111*$BH$27</f>
        <v>8.1867925913057995</v>
      </c>
      <c r="F207" s="773">
        <f t="shared" si="52"/>
        <v>0.12375780764357298</v>
      </c>
      <c r="G207" s="773">
        <f t="shared" si="52"/>
        <v>0.8466673768432933</v>
      </c>
      <c r="H207" s="773">
        <f t="shared" si="52"/>
        <v>0.3674832015911404</v>
      </c>
      <c r="I207" s="773">
        <f t="shared" si="52"/>
        <v>0.21285039161267719</v>
      </c>
      <c r="J207" s="773">
        <f t="shared" si="52"/>
        <v>0.12866823477069239</v>
      </c>
      <c r="K207" s="773">
        <f t="shared" si="52"/>
        <v>0.10949576034253809</v>
      </c>
      <c r="L207" s="773">
        <f t="shared" si="52"/>
        <v>0.28973384612615904</v>
      </c>
      <c r="M207" s="773">
        <f t="shared" si="52"/>
        <v>0.35566139766064575</v>
      </c>
      <c r="N207" s="773">
        <f t="shared" si="52"/>
        <v>0.14859516248169818</v>
      </c>
      <c r="O207" s="773">
        <f t="shared" si="52"/>
        <v>0.13925904889812826</v>
      </c>
      <c r="P207" s="773">
        <f t="shared" si="52"/>
        <v>0.28710307092951454</v>
      </c>
      <c r="Q207" s="773">
        <f t="shared" si="52"/>
        <v>0.23319134962091179</v>
      </c>
      <c r="R207" s="773">
        <f t="shared" si="52"/>
        <v>0.19272717299827924</v>
      </c>
      <c r="S207" s="773">
        <f t="shared" si="52"/>
        <v>1.2448498339622822</v>
      </c>
      <c r="T207" s="773">
        <f t="shared" si="52"/>
        <v>0.63390151287867169</v>
      </c>
      <c r="U207" s="773">
        <f t="shared" si="52"/>
        <v>0.27055002609827489</v>
      </c>
      <c r="V207" s="773">
        <f t="shared" si="52"/>
        <v>0.38142936725340382</v>
      </c>
      <c r="W207" s="773">
        <f t="shared" si="52"/>
        <v>0.26643764216236093</v>
      </c>
      <c r="X207" s="773">
        <f t="shared" si="52"/>
        <v>0.59940483730921779</v>
      </c>
      <c r="Y207" s="773">
        <f t="shared" si="52"/>
        <v>7.5112744355104899E-2</v>
      </c>
      <c r="Z207" s="773">
        <f t="shared" si="52"/>
        <v>0.2999443049200215</v>
      </c>
      <c r="AA207" s="773">
        <f t="shared" si="52"/>
        <v>8.1804609103641762E-2</v>
      </c>
      <c r="AB207" s="773">
        <f t="shared" si="52"/>
        <v>0.17978583084080257</v>
      </c>
      <c r="AC207" s="773">
        <f t="shared" si="52"/>
        <v>0.15747913172361708</v>
      </c>
      <c r="AD207" s="773">
        <f t="shared" si="52"/>
        <v>0.3534699153088367</v>
      </c>
      <c r="AE207" s="773">
        <f t="shared" si="52"/>
        <v>0.20742901387031404</v>
      </c>
    </row>
    <row r="208" spans="4:31">
      <c r="D208" t="str">
        <f>C116</f>
        <v>R-BLD_Det_B2</v>
      </c>
      <c r="E208" s="773">
        <f t="shared" ref="E208:AE208" si="53">H116*$BH$28</f>
        <v>18.974694526816247</v>
      </c>
      <c r="F208" s="773">
        <f t="shared" si="53"/>
        <v>0.23488726756841405</v>
      </c>
      <c r="G208" s="773">
        <f t="shared" si="53"/>
        <v>1.8016294181665427</v>
      </c>
      <c r="H208" s="773">
        <f t="shared" si="53"/>
        <v>0.94338971154740525</v>
      </c>
      <c r="I208" s="773">
        <f t="shared" si="53"/>
        <v>0.43965818595405454</v>
      </c>
      <c r="J208" s="773">
        <f t="shared" si="53"/>
        <v>0.38002013525297518</v>
      </c>
      <c r="K208" s="773">
        <f t="shared" si="53"/>
        <v>0.22700340558818871</v>
      </c>
      <c r="L208" s="773">
        <f t="shared" si="53"/>
        <v>0.66902179014585805</v>
      </c>
      <c r="M208" s="773">
        <f t="shared" si="53"/>
        <v>0.91286425399565752</v>
      </c>
      <c r="N208" s="773">
        <f t="shared" si="53"/>
        <v>0.29388821024158085</v>
      </c>
      <c r="O208" s="773">
        <f t="shared" si="53"/>
        <v>0.34388459013619427</v>
      </c>
      <c r="P208" s="773">
        <f t="shared" si="53"/>
        <v>0.80995744400440284</v>
      </c>
      <c r="Q208" s="773">
        <f t="shared" si="53"/>
        <v>0.61310984057632978</v>
      </c>
      <c r="R208" s="773">
        <f t="shared" si="53"/>
        <v>0.59547754734083713</v>
      </c>
      <c r="S208" s="773">
        <f t="shared" si="53"/>
        <v>3.0535594395442418</v>
      </c>
      <c r="T208" s="773">
        <f t="shared" si="53"/>
        <v>1.250124497509731</v>
      </c>
      <c r="U208" s="773">
        <f t="shared" si="53"/>
        <v>0.62308490858996646</v>
      </c>
      <c r="V208" s="773">
        <f t="shared" si="53"/>
        <v>0.72818333748377084</v>
      </c>
      <c r="W208" s="773">
        <f t="shared" si="53"/>
        <v>0.51134496980655131</v>
      </c>
      <c r="X208" s="773">
        <f t="shared" si="53"/>
        <v>1.4395962331956424</v>
      </c>
      <c r="Y208" s="773">
        <f t="shared" si="53"/>
        <v>0.22283447492014455</v>
      </c>
      <c r="Z208" s="773">
        <f t="shared" si="53"/>
        <v>0.6133996145661702</v>
      </c>
      <c r="AA208" s="773">
        <f t="shared" si="53"/>
        <v>0.28339453868047326</v>
      </c>
      <c r="AB208" s="773">
        <f t="shared" si="53"/>
        <v>0.30053750827119236</v>
      </c>
      <c r="AC208" s="773">
        <f t="shared" si="53"/>
        <v>0.49415865471893639</v>
      </c>
      <c r="AD208" s="773">
        <f t="shared" si="53"/>
        <v>0.82476313572061888</v>
      </c>
      <c r="AE208" s="773">
        <f t="shared" si="53"/>
        <v>0.36492141329036731</v>
      </c>
    </row>
    <row r="209" spans="4:31">
      <c r="D209" t="str">
        <f>C121</f>
        <v>R-BLD_Det_B3</v>
      </c>
      <c r="E209" s="773">
        <f t="shared" ref="E209:AE209" si="54">H121*$BH$29</f>
        <v>53.208907017201781</v>
      </c>
      <c r="F209" s="773">
        <f t="shared" si="54"/>
        <v>0.71691283060892164</v>
      </c>
      <c r="G209" s="773">
        <f t="shared" si="54"/>
        <v>3.8052262757548605</v>
      </c>
      <c r="H209" s="773">
        <f t="shared" si="54"/>
        <v>2.7659865794088119</v>
      </c>
      <c r="I209" s="773">
        <f t="shared" si="54"/>
        <v>1.2457260340560161</v>
      </c>
      <c r="J209" s="773">
        <f t="shared" si="54"/>
        <v>1.1704263663948293</v>
      </c>
      <c r="K209" s="773">
        <f t="shared" si="54"/>
        <v>0.67469897107923071</v>
      </c>
      <c r="L209" s="773">
        <f t="shared" si="54"/>
        <v>1.5698009712917711</v>
      </c>
      <c r="M209" s="773">
        <f t="shared" si="54"/>
        <v>2.6597459050432763</v>
      </c>
      <c r="N209" s="773">
        <f t="shared" si="54"/>
        <v>0.87288752165288619</v>
      </c>
      <c r="O209" s="773">
        <f t="shared" si="54"/>
        <v>1.1005624429030736</v>
      </c>
      <c r="P209" s="773">
        <f t="shared" si="54"/>
        <v>2.153876012580024</v>
      </c>
      <c r="Q209" s="773">
        <f t="shared" si="54"/>
        <v>1.5896797820644302</v>
      </c>
      <c r="R209" s="773">
        <f t="shared" si="54"/>
        <v>1.7063905716727741</v>
      </c>
      <c r="S209" s="773">
        <f t="shared" si="54"/>
        <v>8.9090450675589956</v>
      </c>
      <c r="T209" s="773">
        <f t="shared" si="54"/>
        <v>2.800950077450111</v>
      </c>
      <c r="U209" s="773">
        <f t="shared" si="54"/>
        <v>2.0845675620339321</v>
      </c>
      <c r="V209" s="773">
        <f t="shared" si="54"/>
        <v>2.0190015300746325</v>
      </c>
      <c r="W209" s="773">
        <f t="shared" si="54"/>
        <v>1.4648441562371985</v>
      </c>
      <c r="X209" s="773">
        <f t="shared" si="54"/>
        <v>4.3925841847673297</v>
      </c>
      <c r="Y209" s="773">
        <f t="shared" si="54"/>
        <v>0.56904306245602942</v>
      </c>
      <c r="Z209" s="773">
        <f t="shared" si="54"/>
        <v>1.8424327895354429</v>
      </c>
      <c r="AA209" s="773">
        <f t="shared" si="54"/>
        <v>1.0829294784559891</v>
      </c>
      <c r="AB209" s="773">
        <f t="shared" si="54"/>
        <v>0.98677660786737509</v>
      </c>
      <c r="AC209" s="773">
        <f t="shared" si="54"/>
        <v>1.4937260631830036</v>
      </c>
      <c r="AD209" s="773">
        <f t="shared" si="54"/>
        <v>2.4594715956175084</v>
      </c>
      <c r="AE209" s="773">
        <f t="shared" si="54"/>
        <v>1.0716145774533303</v>
      </c>
    </row>
    <row r="210" spans="4:31">
      <c r="D210" t="str">
        <f>C126</f>
        <v>R-BLD_Det_C</v>
      </c>
      <c r="E210" s="773">
        <f t="shared" ref="E210:AE210" si="55">H126*$BH$30</f>
        <v>259.55874999268815</v>
      </c>
      <c r="F210" s="773">
        <f t="shared" si="55"/>
        <v>3.7734268473960446</v>
      </c>
      <c r="G210" s="773">
        <f t="shared" si="55"/>
        <v>17.565487352073237</v>
      </c>
      <c r="H210" s="773">
        <f t="shared" si="55"/>
        <v>11.969121883583114</v>
      </c>
      <c r="I210" s="773">
        <f t="shared" si="55"/>
        <v>7.1766958844784492</v>
      </c>
      <c r="J210" s="773">
        <f t="shared" si="55"/>
        <v>6.1074237447098607</v>
      </c>
      <c r="K210" s="773">
        <f t="shared" si="55"/>
        <v>3.2778737070684683</v>
      </c>
      <c r="L210" s="773">
        <f t="shared" si="55"/>
        <v>7.1318904161067609</v>
      </c>
      <c r="M210" s="773">
        <f t="shared" si="55"/>
        <v>13.034344486352056</v>
      </c>
      <c r="N210" s="773">
        <f t="shared" si="55"/>
        <v>5.5291002529139908</v>
      </c>
      <c r="O210" s="773">
        <f t="shared" si="55"/>
        <v>5.8285894478652498</v>
      </c>
      <c r="P210" s="773">
        <f t="shared" si="55"/>
        <v>13.23535064277727</v>
      </c>
      <c r="Q210" s="773">
        <f t="shared" si="55"/>
        <v>7.4515153242919698</v>
      </c>
      <c r="R210" s="773">
        <f t="shared" si="55"/>
        <v>9.8005098071254189</v>
      </c>
      <c r="S210" s="773">
        <f t="shared" si="55"/>
        <v>32.210282261374012</v>
      </c>
      <c r="T210" s="773">
        <f t="shared" si="55"/>
        <v>12.587168601359632</v>
      </c>
      <c r="U210" s="773">
        <f t="shared" si="55"/>
        <v>11.225374772195119</v>
      </c>
      <c r="V210" s="773">
        <f t="shared" si="55"/>
        <v>11.479343485628105</v>
      </c>
      <c r="W210" s="773">
        <f t="shared" si="55"/>
        <v>7.3478456934836762</v>
      </c>
      <c r="X210" s="773">
        <f t="shared" si="55"/>
        <v>20.247690171556567</v>
      </c>
      <c r="Y210" s="773">
        <f t="shared" si="55"/>
        <v>3.2276955894211268</v>
      </c>
      <c r="Z210" s="773">
        <f t="shared" si="55"/>
        <v>11.658520775012411</v>
      </c>
      <c r="AA210" s="773">
        <f t="shared" si="55"/>
        <v>6.2839223007875002</v>
      </c>
      <c r="AB210" s="773">
        <f t="shared" si="55"/>
        <v>4.6009224061191381</v>
      </c>
      <c r="AC210" s="773">
        <f t="shared" si="55"/>
        <v>6.9312320492959785</v>
      </c>
      <c r="AD210" s="773">
        <f t="shared" si="55"/>
        <v>15.189077385345895</v>
      </c>
      <c r="AE210" s="773">
        <f t="shared" si="55"/>
        <v>4.6883447043670783</v>
      </c>
    </row>
    <row r="211" spans="4:31">
      <c r="D211" t="str">
        <f>C131</f>
        <v>R-BLD_Det_D</v>
      </c>
      <c r="E211" s="773">
        <f t="shared" ref="E211:AE211" si="56">H131*$BH$31</f>
        <v>161.71971952170765</v>
      </c>
      <c r="F211" s="773">
        <f t="shared" si="56"/>
        <v>2.529208726383803</v>
      </c>
      <c r="G211" s="773">
        <f t="shared" si="56"/>
        <v>12.302003556384195</v>
      </c>
      <c r="H211" s="773">
        <f t="shared" si="56"/>
        <v>6.1113466305724859</v>
      </c>
      <c r="I211" s="773">
        <f t="shared" si="56"/>
        <v>4.9372195502663763</v>
      </c>
      <c r="J211" s="773">
        <f t="shared" si="56"/>
        <v>3.5702711504869713</v>
      </c>
      <c r="K211" s="773">
        <f t="shared" si="56"/>
        <v>2.0743184052035759</v>
      </c>
      <c r="L211" s="773">
        <f t="shared" si="56"/>
        <v>3.7880927642445426</v>
      </c>
      <c r="M211" s="773">
        <f t="shared" si="56"/>
        <v>6.9951755750597506</v>
      </c>
      <c r="N211" s="773">
        <f t="shared" si="56"/>
        <v>3.7992354036165619</v>
      </c>
      <c r="O211" s="773">
        <f t="shared" si="56"/>
        <v>3.7405408931725539</v>
      </c>
      <c r="P211" s="773">
        <f t="shared" si="56"/>
        <v>8.1335752866653355</v>
      </c>
      <c r="Q211" s="773">
        <f t="shared" si="56"/>
        <v>5.0953467413669742</v>
      </c>
      <c r="R211" s="773">
        <f t="shared" si="56"/>
        <v>5.7813982126704557</v>
      </c>
      <c r="S211" s="773">
        <f t="shared" si="56"/>
        <v>17.661962264870532</v>
      </c>
      <c r="T211" s="773">
        <f t="shared" si="56"/>
        <v>8.3037726670819385</v>
      </c>
      <c r="U211" s="773">
        <f t="shared" si="56"/>
        <v>8.2390874367805704</v>
      </c>
      <c r="V211" s="773">
        <f t="shared" si="56"/>
        <v>8.2844685863978444</v>
      </c>
      <c r="W211" s="773">
        <f t="shared" si="56"/>
        <v>4.6264337773357376</v>
      </c>
      <c r="X211" s="773">
        <f t="shared" si="56"/>
        <v>11.992193782368586</v>
      </c>
      <c r="Y211" s="773">
        <f t="shared" si="56"/>
        <v>1.8258914580681966</v>
      </c>
      <c r="Z211" s="773">
        <f t="shared" si="56"/>
        <v>8.3090041665606407</v>
      </c>
      <c r="AA211" s="773">
        <f t="shared" si="56"/>
        <v>3.8594171135631501</v>
      </c>
      <c r="AB211" s="773">
        <f t="shared" si="56"/>
        <v>3.2640582737584056</v>
      </c>
      <c r="AC211" s="773">
        <f t="shared" si="56"/>
        <v>3.6287889465221412</v>
      </c>
      <c r="AD211" s="773">
        <f t="shared" si="56"/>
        <v>9.3997052239168362</v>
      </c>
      <c r="AE211" s="773">
        <f t="shared" si="56"/>
        <v>3.4672029283894594</v>
      </c>
    </row>
    <row r="212" spans="4:31">
      <c r="D212" t="str">
        <f>C136</f>
        <v>R-BLD_Det_E</v>
      </c>
      <c r="E212" s="773">
        <f t="shared" ref="E212:AE212" si="57">H136*$BH$32</f>
        <v>61.037849854330162</v>
      </c>
      <c r="F212" s="773">
        <f t="shared" si="57"/>
        <v>0.89402528444797336</v>
      </c>
      <c r="G212" s="773">
        <f t="shared" si="57"/>
        <v>5.3276887743440469</v>
      </c>
      <c r="H212" s="773">
        <f t="shared" si="57"/>
        <v>1.948203829878657</v>
      </c>
      <c r="I212" s="773">
        <f t="shared" si="57"/>
        <v>1.8299496317555595</v>
      </c>
      <c r="J212" s="773">
        <f t="shared" si="57"/>
        <v>1.2495579241224524</v>
      </c>
      <c r="K212" s="773">
        <f t="shared" si="57"/>
        <v>0.8734566674721711</v>
      </c>
      <c r="L212" s="773">
        <f t="shared" si="57"/>
        <v>1.4049725509578574</v>
      </c>
      <c r="M212" s="773">
        <f t="shared" si="57"/>
        <v>2.3182359517518867</v>
      </c>
      <c r="N212" s="773">
        <f t="shared" si="57"/>
        <v>1.4220328357864864</v>
      </c>
      <c r="O212" s="773">
        <f t="shared" si="57"/>
        <v>1.4487415196429099</v>
      </c>
      <c r="P212" s="773">
        <f t="shared" si="57"/>
        <v>2.7014607787877272</v>
      </c>
      <c r="Q212" s="773">
        <f t="shared" si="57"/>
        <v>1.9126213940843251</v>
      </c>
      <c r="R212" s="773">
        <f t="shared" si="57"/>
        <v>2.3659196430188798</v>
      </c>
      <c r="S212" s="773">
        <f t="shared" si="57"/>
        <v>6.3629326156944552</v>
      </c>
      <c r="T212" s="773">
        <f t="shared" si="57"/>
        <v>3.2236356755723348</v>
      </c>
      <c r="U212" s="773">
        <f t="shared" si="57"/>
        <v>2.8195932084829187</v>
      </c>
      <c r="V212" s="773">
        <f t="shared" si="57"/>
        <v>3.4286081086133131</v>
      </c>
      <c r="W212" s="773">
        <f t="shared" si="57"/>
        <v>1.2906879573757521</v>
      </c>
      <c r="X212" s="773">
        <f t="shared" si="57"/>
        <v>4.5524497530767594</v>
      </c>
      <c r="Y212" s="773">
        <f t="shared" si="57"/>
        <v>0.88831127982061597</v>
      </c>
      <c r="Z212" s="773">
        <f t="shared" si="57"/>
        <v>3.3015129086290593</v>
      </c>
      <c r="AA212" s="773">
        <f t="shared" si="57"/>
        <v>1.646574307306071</v>
      </c>
      <c r="AB212" s="773">
        <f t="shared" si="57"/>
        <v>1.3569251530238273</v>
      </c>
      <c r="AC212" s="773">
        <f t="shared" si="57"/>
        <v>1.4792958035610548</v>
      </c>
      <c r="AD212" s="773">
        <f t="shared" si="57"/>
        <v>3.6589346919580112</v>
      </c>
      <c r="AE212" s="773">
        <f t="shared" si="57"/>
        <v>1.3315216051650403</v>
      </c>
    </row>
    <row r="213" spans="4:31">
      <c r="D213" t="str">
        <f>C141</f>
        <v>R-BLD_Det_F</v>
      </c>
      <c r="E213" s="773">
        <f t="shared" ref="E213:AE213" si="58">H141*$BH$33</f>
        <v>15.176054289816562</v>
      </c>
      <c r="F213" s="773">
        <f t="shared" si="58"/>
        <v>0.2389916767154466</v>
      </c>
      <c r="G213" s="773">
        <f t="shared" si="58"/>
        <v>1.2924187095217703</v>
      </c>
      <c r="H213" s="773">
        <f t="shared" si="58"/>
        <v>0.4042868783342401</v>
      </c>
      <c r="I213" s="773">
        <f t="shared" si="58"/>
        <v>0.43362705690430448</v>
      </c>
      <c r="J213" s="773">
        <f t="shared" si="58"/>
        <v>0.3742863006135051</v>
      </c>
      <c r="K213" s="773">
        <f t="shared" si="58"/>
        <v>0.30476851209078443</v>
      </c>
      <c r="L213" s="773">
        <f t="shared" si="58"/>
        <v>0.31341840394548376</v>
      </c>
      <c r="M213" s="773">
        <f t="shared" si="58"/>
        <v>0.56933378139158408</v>
      </c>
      <c r="N213" s="773">
        <f t="shared" si="58"/>
        <v>0.42376937505589629</v>
      </c>
      <c r="O213" s="773">
        <f t="shared" si="58"/>
        <v>0.40858360375438868</v>
      </c>
      <c r="P213" s="773">
        <f t="shared" si="58"/>
        <v>0.58962167339926475</v>
      </c>
      <c r="Q213" s="773">
        <f t="shared" si="58"/>
        <v>0.50756437977933444</v>
      </c>
      <c r="R213" s="773">
        <f t="shared" si="58"/>
        <v>0.5288217286289324</v>
      </c>
      <c r="S213" s="773">
        <f t="shared" si="58"/>
        <v>1.479048791112153</v>
      </c>
      <c r="T213" s="773">
        <f t="shared" si="58"/>
        <v>0.70154332439219569</v>
      </c>
      <c r="U213" s="773">
        <f t="shared" si="58"/>
        <v>0.74137711490825142</v>
      </c>
      <c r="V213" s="773">
        <f t="shared" si="58"/>
        <v>0.94134364354381195</v>
      </c>
      <c r="W213" s="773">
        <f t="shared" si="58"/>
        <v>0.34756643953004818</v>
      </c>
      <c r="X213" s="773">
        <f t="shared" si="58"/>
        <v>1.066297962491096</v>
      </c>
      <c r="Y213" s="773">
        <f t="shared" si="58"/>
        <v>0.24098557602956014</v>
      </c>
      <c r="Z213" s="773">
        <f t="shared" si="58"/>
        <v>0.84171164068681414</v>
      </c>
      <c r="AA213" s="773">
        <f t="shared" si="58"/>
        <v>0.47341603743049515</v>
      </c>
      <c r="AB213" s="773">
        <f t="shared" si="58"/>
        <v>0.41410891793896593</v>
      </c>
      <c r="AC213" s="773">
        <f t="shared" si="58"/>
        <v>0.37490761605838052</v>
      </c>
      <c r="AD213" s="773">
        <f t="shared" si="58"/>
        <v>0.87565416709775956</v>
      </c>
      <c r="AE213" s="773">
        <f t="shared" si="58"/>
        <v>0.28860097846209992</v>
      </c>
    </row>
    <row r="214" spans="4:31" ht="13.5" thickBot="1">
      <c r="D214" s="769" t="str">
        <f>C146</f>
        <v>R-BLD_Det_G</v>
      </c>
      <c r="E214" s="778">
        <f t="shared" ref="E214:AE214" si="59">H146*$BH$34</f>
        <v>14.395781331970738</v>
      </c>
      <c r="F214" s="778">
        <f t="shared" si="59"/>
        <v>0.23958828634560592</v>
      </c>
      <c r="G214" s="778">
        <f t="shared" si="59"/>
        <v>0.77772242021846549</v>
      </c>
      <c r="H214" s="778">
        <f t="shared" si="59"/>
        <v>0.37953208357328183</v>
      </c>
      <c r="I214" s="778">
        <f t="shared" si="59"/>
        <v>0.46703350407104854</v>
      </c>
      <c r="J214" s="778">
        <f t="shared" si="59"/>
        <v>0.35449095387604795</v>
      </c>
      <c r="K214" s="778">
        <f t="shared" si="59"/>
        <v>0.25796646306915055</v>
      </c>
      <c r="L214" s="778">
        <f t="shared" si="59"/>
        <v>0.29549575726826682</v>
      </c>
      <c r="M214" s="778">
        <f t="shared" si="59"/>
        <v>0.53727407639753988</v>
      </c>
      <c r="N214" s="778">
        <f t="shared" si="59"/>
        <v>0.37975335725895126</v>
      </c>
      <c r="O214" s="778">
        <f t="shared" si="59"/>
        <v>0.44255900150573274</v>
      </c>
      <c r="P214" s="778">
        <f t="shared" si="59"/>
        <v>0.51361935112513935</v>
      </c>
      <c r="Q214" s="778">
        <f t="shared" si="59"/>
        <v>0.43183916710099479</v>
      </c>
      <c r="R214" s="778">
        <f t="shared" si="59"/>
        <v>0.58543760280716173</v>
      </c>
      <c r="S214" s="778">
        <f t="shared" si="59"/>
        <v>1.5969965021211692</v>
      </c>
      <c r="T214" s="778">
        <f t="shared" si="59"/>
        <v>0.68699353430264909</v>
      </c>
      <c r="U214" s="778">
        <f t="shared" si="59"/>
        <v>0.71616435154734781</v>
      </c>
      <c r="V214" s="778">
        <f t="shared" si="59"/>
        <v>0.86537600077788868</v>
      </c>
      <c r="W214" s="778">
        <f t="shared" si="59"/>
        <v>0.24539031971118641</v>
      </c>
      <c r="X214" s="778">
        <f t="shared" si="59"/>
        <v>1.0762695652605316</v>
      </c>
      <c r="Y214" s="778">
        <f t="shared" si="59"/>
        <v>0.28739763383425621</v>
      </c>
      <c r="Z214" s="778">
        <f t="shared" si="59"/>
        <v>0.8597147557717455</v>
      </c>
      <c r="AA214" s="778">
        <f t="shared" si="59"/>
        <v>0.56568179808040597</v>
      </c>
      <c r="AB214" s="778">
        <f t="shared" si="59"/>
        <v>0.36438722529084533</v>
      </c>
      <c r="AC214" s="778">
        <f t="shared" si="59"/>
        <v>0.39634178234487311</v>
      </c>
      <c r="AD214" s="778">
        <f t="shared" si="59"/>
        <v>0.81402328440037397</v>
      </c>
      <c r="AE214" s="778">
        <f t="shared" si="59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55" zoomScaleNormal="55" workbookViewId="0">
      <selection activeCell="R28" sqref="R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192</v>
      </c>
      <c r="H3" s="21" t="s">
        <v>657</v>
      </c>
      <c r="I3" s="21" t="s">
        <v>662</v>
      </c>
      <c r="J3" s="21" t="s">
        <v>665</v>
      </c>
      <c r="K3" s="21" t="s">
        <v>666</v>
      </c>
      <c r="L3" s="21" t="s">
        <v>667</v>
      </c>
      <c r="M3" s="21" t="s">
        <v>670</v>
      </c>
      <c r="N3" s="21" t="s">
        <v>671</v>
      </c>
      <c r="O3" s="21" t="s">
        <v>673</v>
      </c>
      <c r="P3" s="21" t="s">
        <v>675</v>
      </c>
      <c r="Q3" s="21" t="s">
        <v>680</v>
      </c>
      <c r="R3" s="21" t="s">
        <v>681</v>
      </c>
      <c r="S3" s="21" t="s">
        <v>682</v>
      </c>
      <c r="T3" s="21" t="s">
        <v>659</v>
      </c>
      <c r="U3" s="21" t="s">
        <v>660</v>
      </c>
      <c r="V3" s="21" t="s">
        <v>664</v>
      </c>
      <c r="W3" s="21" t="s">
        <v>669</v>
      </c>
      <c r="X3" s="21" t="s">
        <v>678</v>
      </c>
      <c r="Y3" s="21" t="s">
        <v>679</v>
      </c>
      <c r="Z3" s="21" t="s">
        <v>663</v>
      </c>
      <c r="AA3" s="21" t="s">
        <v>668</v>
      </c>
      <c r="AB3" s="21" t="s">
        <v>672</v>
      </c>
      <c r="AC3" s="21" t="s">
        <v>676</v>
      </c>
      <c r="AD3" s="21" t="s">
        <v>677</v>
      </c>
      <c r="AE3" s="21" t="s">
        <v>658</v>
      </c>
      <c r="AF3" s="21" t="s">
        <v>661</v>
      </c>
      <c r="AG3" s="21" t="s">
        <v>674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>AR5</f>
        <v>R-RSDRF_X0</v>
      </c>
      <c r="D5" s="572" t="str">
        <f>AS5</f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0">INDEX($Q$20:$T$45,MATCH(I3,$P$20:$P$45,0),MATCH($A$5,$Q$19:$T$19,0))/1000</f>
        <v>479.21372758050626</v>
      </c>
      <c r="J5" s="577">
        <f t="shared" si="0"/>
        <v>75.812518723843695</v>
      </c>
      <c r="K5" s="577">
        <f t="shared" si="0"/>
        <v>35.151205365083925</v>
      </c>
      <c r="L5" s="577">
        <f t="shared" si="0"/>
        <v>29.241197856185796</v>
      </c>
      <c r="M5" s="577">
        <f t="shared" si="0"/>
        <v>15.156617907684169</v>
      </c>
      <c r="N5" s="577">
        <f t="shared" si="0"/>
        <v>46.195098508185183</v>
      </c>
      <c r="O5" s="577">
        <f t="shared" si="0"/>
        <v>66.8388951645546</v>
      </c>
      <c r="P5" s="577">
        <f t="shared" si="0"/>
        <v>27.380754123541671</v>
      </c>
      <c r="Q5" s="577">
        <f t="shared" si="0"/>
        <v>31.976091031968068</v>
      </c>
      <c r="R5" s="577">
        <f t="shared" si="0"/>
        <v>54.932768682421852</v>
      </c>
      <c r="S5" s="577">
        <f t="shared" si="0"/>
        <v>50.210111093048297</v>
      </c>
      <c r="T5" s="577">
        <f t="shared" si="0"/>
        <v>43.831712714808248</v>
      </c>
      <c r="U5" s="577">
        <f t="shared" si="0"/>
        <v>198.31809205373418</v>
      </c>
      <c r="V5" s="577">
        <f t="shared" si="0"/>
        <v>54.969352283779571</v>
      </c>
      <c r="W5" s="577">
        <f t="shared" si="0"/>
        <v>71.907902280130301</v>
      </c>
      <c r="X5" s="577">
        <f t="shared" si="0"/>
        <v>59.301506748093658</v>
      </c>
      <c r="Y5" s="577">
        <f t="shared" si="0"/>
        <v>44.111102114859122</v>
      </c>
      <c r="Z5" s="577">
        <f t="shared" si="0"/>
        <v>92.843639343191967</v>
      </c>
      <c r="AA5" s="577">
        <f t="shared" si="0"/>
        <v>12.381964262769033</v>
      </c>
      <c r="AB5" s="577">
        <f t="shared" si="0"/>
        <v>49.360326591545842</v>
      </c>
      <c r="AC5" s="577">
        <f t="shared" si="0"/>
        <v>24.129740057468872</v>
      </c>
      <c r="AD5" s="577">
        <f t="shared" si="0"/>
        <v>25.05987314244291</v>
      </c>
      <c r="AE5" s="577">
        <f t="shared" si="0"/>
        <v>27.097807167552691</v>
      </c>
      <c r="AF5" s="577">
        <f t="shared" si="0"/>
        <v>59.013042406631925</v>
      </c>
      <c r="AG5" s="577">
        <f t="shared" si="0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>AR6</f>
        <v>R-RSDCK_ELC_X0</v>
      </c>
      <c r="D6" s="580" t="str">
        <f>AS6</f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1">INDEX($Q$20:$T$45,MATCH(I3,$P$20:$P$45,0),MATCH($A$6,$Q$19:$T$19,0))/1000*$J$20</f>
        <v>363.6657135862946</v>
      </c>
      <c r="J6" s="582">
        <f t="shared" si="1"/>
        <v>57.532604209150506</v>
      </c>
      <c r="K6" s="582">
        <f t="shared" si="1"/>
        <v>26.67554672745489</v>
      </c>
      <c r="L6" s="582">
        <f t="shared" si="1"/>
        <v>22.190560229102278</v>
      </c>
      <c r="M6" s="582">
        <f t="shared" si="1"/>
        <v>11.502054197783362</v>
      </c>
      <c r="N6" s="582">
        <f t="shared" si="1"/>
        <v>35.056536355891573</v>
      </c>
      <c r="O6" s="582">
        <f t="shared" si="1"/>
        <v>50.722700762477196</v>
      </c>
      <c r="P6" s="582">
        <f t="shared" si="1"/>
        <v>20.778706689273303</v>
      </c>
      <c r="Q6" s="582">
        <f t="shared" si="1"/>
        <v>24.266015962339928</v>
      </c>
      <c r="R6" s="582">
        <f t="shared" si="1"/>
        <v>41.687379497716293</v>
      </c>
      <c r="S6" s="582">
        <f t="shared" si="1"/>
        <v>38.103449106292494</v>
      </c>
      <c r="T6" s="582">
        <f t="shared" si="1"/>
        <v>33.263010145013681</v>
      </c>
      <c r="U6" s="582">
        <f t="shared" si="1"/>
        <v>150.49963369773778</v>
      </c>
      <c r="V6" s="582">
        <f t="shared" si="1"/>
        <v>41.715142061114641</v>
      </c>
      <c r="W6" s="582">
        <f t="shared" si="1"/>
        <v>54.569468882345284</v>
      </c>
      <c r="X6" s="582">
        <f t="shared" si="1"/>
        <v>45.002727440993318</v>
      </c>
      <c r="Y6" s="582">
        <f t="shared" si="1"/>
        <v>33.475033172924292</v>
      </c>
      <c r="Z6" s="582">
        <f t="shared" si="1"/>
        <v>70.457181024761525</v>
      </c>
      <c r="AA6" s="582">
        <f t="shared" si="1"/>
        <v>9.3964250397301647</v>
      </c>
      <c r="AB6" s="582">
        <f t="shared" si="1"/>
        <v>37.458564643792307</v>
      </c>
      <c r="AC6" s="582">
        <f t="shared" si="1"/>
        <v>18.311577134811976</v>
      </c>
      <c r="AD6" s="582">
        <f t="shared" si="1"/>
        <v>19.017436530337076</v>
      </c>
      <c r="AE6" s="582">
        <f t="shared" si="1"/>
        <v>20.563983903312387</v>
      </c>
      <c r="AF6" s="582">
        <f t="shared" si="1"/>
        <v>44.783817621544834</v>
      </c>
      <c r="AG6" s="582">
        <f t="shared" si="1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2">31.536*(AN6/1000)</f>
        <v>9.4608000000000012E-2</v>
      </c>
      <c r="AL6" s="579">
        <f>AM6*AH6</f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ref="C7:C8" si="3">AR7</f>
        <v>R-RSDCK_GAS_X0</v>
      </c>
      <c r="D7" s="572" t="str">
        <f t="shared" ref="D7:D8" si="4">AS7</f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2"/>
        <v>0.110376</v>
      </c>
      <c r="AL7" s="573">
        <f>AM7*AH7</f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3"/>
        <v>R-RSDCK_LPG_X0</v>
      </c>
      <c r="D8" s="580" t="str">
        <f t="shared" si="4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2"/>
        <v>0.110376</v>
      </c>
      <c r="AL8" s="579">
        <f>AM8*AH8</f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2"/>
        <v>6.9379200000000002E-2</v>
      </c>
      <c r="AL9" s="573">
        <f t="shared" ref="AL9:AL13" si="8">AM9*AH9</f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2"/>
        <v>7.8840000000000007E-2</v>
      </c>
      <c r="AL10" s="579">
        <f t="shared" si="8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2"/>
        <v>6.9379200000000002E-2</v>
      </c>
      <c r="AL11" s="573">
        <f t="shared" si="8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9">INDEX($Q$20:$T$45,MATCH(I3,$P$20:$P$45,0),MATCH($A$12,$Q$19:$T$19,0))/1000</f>
        <v>479.21372758050626</v>
      </c>
      <c r="J12" s="582">
        <f t="shared" si="9"/>
        <v>75.812518723843695</v>
      </c>
      <c r="K12" s="582">
        <f t="shared" si="9"/>
        <v>35.151205365083925</v>
      </c>
      <c r="L12" s="582">
        <f t="shared" si="9"/>
        <v>29.241197856185796</v>
      </c>
      <c r="M12" s="582">
        <f t="shared" si="9"/>
        <v>15.156617907684169</v>
      </c>
      <c r="N12" s="582">
        <f t="shared" si="9"/>
        <v>46.195098508185183</v>
      </c>
      <c r="O12" s="582">
        <f t="shared" si="9"/>
        <v>66.8388951645546</v>
      </c>
      <c r="P12" s="582">
        <f t="shared" si="9"/>
        <v>27.380754123541671</v>
      </c>
      <c r="Q12" s="582">
        <f t="shared" si="9"/>
        <v>31.976091031968068</v>
      </c>
      <c r="R12" s="582">
        <f t="shared" si="9"/>
        <v>54.932768682421852</v>
      </c>
      <c r="S12" s="582">
        <f t="shared" si="9"/>
        <v>50.210111093048297</v>
      </c>
      <c r="T12" s="582">
        <f t="shared" si="9"/>
        <v>43.831712714808248</v>
      </c>
      <c r="U12" s="582">
        <f t="shared" si="9"/>
        <v>198.31809205373418</v>
      </c>
      <c r="V12" s="582">
        <f t="shared" si="9"/>
        <v>54.969352283779571</v>
      </c>
      <c r="W12" s="582">
        <f t="shared" si="9"/>
        <v>71.907902280130301</v>
      </c>
      <c r="X12" s="582">
        <f t="shared" si="9"/>
        <v>59.301506748093658</v>
      </c>
      <c r="Y12" s="582">
        <f t="shared" si="9"/>
        <v>44.111102114859122</v>
      </c>
      <c r="Z12" s="582">
        <f t="shared" si="9"/>
        <v>92.843639343191967</v>
      </c>
      <c r="AA12" s="582">
        <f t="shared" si="9"/>
        <v>12.381964262769033</v>
      </c>
      <c r="AB12" s="582">
        <f t="shared" si="9"/>
        <v>49.360326591545842</v>
      </c>
      <c r="AC12" s="582">
        <f t="shared" si="9"/>
        <v>24.129740057468872</v>
      </c>
      <c r="AD12" s="582">
        <f t="shared" si="9"/>
        <v>25.05987314244291</v>
      </c>
      <c r="AE12" s="582">
        <f t="shared" si="9"/>
        <v>27.097807167552691</v>
      </c>
      <c r="AF12" s="582">
        <f t="shared" si="9"/>
        <v>59.013042406631925</v>
      </c>
      <c r="AG12" s="582">
        <f t="shared" si="9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2"/>
        <v>5.6764799999999994E-3</v>
      </c>
      <c r="AL12" s="579">
        <f t="shared" si="8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10">INDEX($Q$20:$T$45,MATCH(I3,$P$20:$P$45,0),MATCH($A$13,$Q$19:$T$19,0))/1000</f>
        <v>479.21372758050626</v>
      </c>
      <c r="J13" s="577">
        <f t="shared" si="10"/>
        <v>75.812518723843695</v>
      </c>
      <c r="K13" s="577">
        <f t="shared" si="10"/>
        <v>35.151205365083925</v>
      </c>
      <c r="L13" s="577">
        <f t="shared" si="10"/>
        <v>29.241197856185796</v>
      </c>
      <c r="M13" s="577">
        <f t="shared" si="10"/>
        <v>15.156617907684169</v>
      </c>
      <c r="N13" s="577">
        <f t="shared" si="10"/>
        <v>46.195098508185183</v>
      </c>
      <c r="O13" s="577">
        <f t="shared" si="10"/>
        <v>66.8388951645546</v>
      </c>
      <c r="P13" s="577">
        <f t="shared" si="10"/>
        <v>27.380754123541671</v>
      </c>
      <c r="Q13" s="577">
        <f t="shared" si="10"/>
        <v>31.976091031968068</v>
      </c>
      <c r="R13" s="577">
        <f t="shared" si="10"/>
        <v>54.932768682421852</v>
      </c>
      <c r="S13" s="577">
        <f t="shared" si="10"/>
        <v>50.210111093048297</v>
      </c>
      <c r="T13" s="577">
        <f t="shared" si="10"/>
        <v>43.831712714808248</v>
      </c>
      <c r="U13" s="577">
        <f t="shared" si="10"/>
        <v>198.31809205373418</v>
      </c>
      <c r="V13" s="577">
        <f t="shared" si="10"/>
        <v>54.969352283779571</v>
      </c>
      <c r="W13" s="577">
        <f t="shared" si="10"/>
        <v>71.907902280130301</v>
      </c>
      <c r="X13" s="577">
        <f t="shared" si="10"/>
        <v>59.301506748093658</v>
      </c>
      <c r="Y13" s="577">
        <f t="shared" si="10"/>
        <v>44.111102114859122</v>
      </c>
      <c r="Z13" s="577">
        <f t="shared" si="10"/>
        <v>92.843639343191967</v>
      </c>
      <c r="AA13" s="577">
        <f t="shared" si="10"/>
        <v>12.381964262769033</v>
      </c>
      <c r="AB13" s="577">
        <f t="shared" si="10"/>
        <v>49.360326591545842</v>
      </c>
      <c r="AC13" s="577">
        <f t="shared" si="10"/>
        <v>24.129740057468872</v>
      </c>
      <c r="AD13" s="577">
        <f t="shared" si="10"/>
        <v>25.05987314244291</v>
      </c>
      <c r="AE13" s="577">
        <f t="shared" si="10"/>
        <v>27.097807167552691</v>
      </c>
      <c r="AF13" s="577">
        <f t="shared" si="10"/>
        <v>59.013042406631925</v>
      </c>
      <c r="AG13" s="577">
        <f t="shared" si="10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2"/>
        <v>5.6764799999999994E-3</v>
      </c>
      <c r="AL13" s="573">
        <f t="shared" si="8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969" t="s">
        <v>609</v>
      </c>
      <c r="C17" s="969"/>
      <c r="D17" s="969"/>
      <c r="E17" s="969"/>
      <c r="F17" s="969"/>
      <c r="G17" s="969"/>
      <c r="H17" s="359"/>
      <c r="I17" s="359"/>
    </row>
    <row r="18" spans="2:20" ht="15.75" thickBot="1">
      <c r="H18" s="359"/>
      <c r="I18" s="359"/>
      <c r="Q18" s="972">
        <v>2018</v>
      </c>
      <c r="R18" s="973"/>
      <c r="S18" s="974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970" t="s">
        <v>811</v>
      </c>
      <c r="J19" s="971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1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1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1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1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1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1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1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1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1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1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1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1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1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1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1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1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1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1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1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1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1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1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1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1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1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O20" zoomScale="70" zoomScaleNormal="70" workbookViewId="0">
      <selection activeCell="AB60" sqref="AB6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1098</v>
      </c>
      <c r="AR3" s="261"/>
      <c r="AS3" s="261"/>
    </row>
    <row r="4" spans="1:45" ht="15" customHeight="1" thickBot="1">
      <c r="A4" s="261"/>
      <c r="B4" s="975" t="s">
        <v>633</v>
      </c>
      <c r="C4" s="976"/>
      <c r="D4" s="976"/>
      <c r="E4" s="976"/>
      <c r="F4" s="976"/>
      <c r="G4" s="977"/>
      <c r="H4" s="975" t="s">
        <v>634</v>
      </c>
      <c r="I4" s="976"/>
      <c r="J4" s="977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1097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1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20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R-SH_Apt_BDL_X0</v>
      </c>
      <c r="AJ8" s="26" t="str">
        <f t="shared" si="1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1" si="4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R-SH_Apt_ETH_X0</v>
      </c>
      <c r="AJ9" s="291" t="str">
        <f t="shared" si="1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4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R-SH_Apt_LPG_X0</v>
      </c>
      <c r="AJ10" s="26" t="str">
        <f t="shared" si="1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2"/>
        <v>6.9630255722889518E-3</v>
      </c>
      <c r="W11" s="559">
        <f t="shared" si="4"/>
        <v>1.3926051144577904E-2</v>
      </c>
      <c r="X11" s="387">
        <v>20</v>
      </c>
      <c r="Y11" s="385">
        <f t="shared" si="3"/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R-SH_Apt_ELC_X0</v>
      </c>
      <c r="AJ11" s="291" t="str">
        <f t="shared" si="1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>AC12/S12/Y12</f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>AD12*U12</f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R-SH_Apt_ELC_X1</v>
      </c>
      <c r="AJ12" s="26" t="str">
        <f t="shared" si="1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 t="shared" si="2"/>
        <v>7.1367643213468432E-2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 t="shared" ref="V23:V24" si="5">W23*$AQ$4</f>
        <v>1.811155035690511E-2</v>
      </c>
      <c r="W23" s="559">
        <f>AC23/S23/Y23</f>
        <v>3.622310071381022E-2</v>
      </c>
      <c r="X23" s="387">
        <v>20</v>
      </c>
      <c r="Y23" s="385">
        <f t="shared" ref="Y23" si="6"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 t="shared" si="5"/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975" t="s">
        <v>633</v>
      </c>
      <c r="C28" s="976"/>
      <c r="D28" s="976"/>
      <c r="E28" s="976"/>
      <c r="F28" s="976"/>
      <c r="G28" s="977"/>
      <c r="H28" s="975" t="s">
        <v>634</v>
      </c>
      <c r="I28" s="976"/>
      <c r="J28" s="97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1097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7">U7</f>
        <v>0.59018803418803423</v>
      </c>
      <c r="V33" s="559">
        <f t="shared" ref="V33:V46" si="8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7"/>
        <v>0.9</v>
      </c>
      <c r="V34" s="561">
        <f t="shared" si="8"/>
        <v>3.7525684931506847E-2</v>
      </c>
      <c r="W34" s="561">
        <f t="shared" ref="W34:W40" si="12">AC34/S34/Y34</f>
        <v>7.5051369863013695E-2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7"/>
        <v>0.9</v>
      </c>
      <c r="V35" s="559">
        <f t="shared" si="8"/>
        <v>4.5211187214611856E-2</v>
      </c>
      <c r="W35" s="559">
        <f t="shared" si="12"/>
        <v>9.0422374429223712E-2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7"/>
        <v>0.80677902621722841</v>
      </c>
      <c r="V36" s="561">
        <f t="shared" si="8"/>
        <v>6.3969907997816586E-2</v>
      </c>
      <c r="W36" s="561">
        <f t="shared" si="12"/>
        <v>0.12793981599563317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7"/>
        <v>1</v>
      </c>
      <c r="V37" s="559">
        <f t="shared" si="8"/>
        <v>2.6682740998475361E-2</v>
      </c>
      <c r="W37" s="559">
        <f t="shared" si="12"/>
        <v>5.3365481996950723E-2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7"/>
        <v>3.0701960784313722</v>
      </c>
      <c r="V38" s="561">
        <f t="shared" si="8"/>
        <v>0.24531665323722271</v>
      </c>
      <c r="W38" s="561">
        <f>AC38/S38/Y38</f>
        <v>0.49063330647444542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8"/>
        <v>5.6260059984583638E-2</v>
      </c>
      <c r="W40" s="559">
        <f t="shared" si="12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8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8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 t="shared" si="8"/>
        <v>4.3366760404001586E-2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 t="shared" ref="AC47:AC48" si="14"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R-SH_Apt_HET_X0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 t="shared" si="14"/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 t="shared" ref="V49:V51" si="15">W49*$AQ$4</f>
        <v>4.9699149507664374E-2</v>
      </c>
      <c r="W49" s="559">
        <f>AC49/S49/Y49</f>
        <v>9.9398299015328748E-2</v>
      </c>
      <c r="X49" s="387">
        <v>20</v>
      </c>
      <c r="Y49" s="385">
        <f t="shared" ref="Y49:Y51" si="16"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LEFT(SETUP!$B$3,1)&amp;"-"&amp;SETUP!$B$52&amp;"_"&amp;RIGHT(COMM!$O$30,3)&amp;"_HET"&amp;"_"&amp;SETUP!$B$66</f>
        <v>R-SH_Apt_HET_X0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 t="shared" si="15"/>
        <v>3.9817987456188591E-3</v>
      </c>
      <c r="W50" s="561">
        <f>AC50/S50/Y50</f>
        <v>7.9635974912377182E-3</v>
      </c>
      <c r="X50" s="393">
        <v>20</v>
      </c>
      <c r="Y50" s="557">
        <f t="shared" si="16"/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 t="shared" si="15"/>
        <v>6.9909361660337815E-2</v>
      </c>
      <c r="W51" s="559">
        <f>AC51/S51/Y51</f>
        <v>0.13981872332067563</v>
      </c>
      <c r="X51" s="387">
        <v>20</v>
      </c>
      <c r="Y51" s="385">
        <f t="shared" si="16"/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1097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 t="shared" ref="V59:V60" si="17">W59*$AQ$4</f>
        <v>0.10548767133153178</v>
      </c>
      <c r="W59" s="559">
        <f t="shared" ref="W59" si="18"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 t="shared" si="17"/>
        <v>6.357973576617014E-2</v>
      </c>
      <c r="W60" s="566">
        <f>AC60/S60/Y60</f>
        <v>0.12715947153234028</v>
      </c>
      <c r="X60" s="567">
        <v>15</v>
      </c>
      <c r="Y60" s="568">
        <f t="shared" ref="Y60" si="19"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" zoomScale="85" zoomScaleNormal="85" workbookViewId="0">
      <selection activeCell="AC19" sqref="AC1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1098</v>
      </c>
      <c r="AR3" s="261"/>
      <c r="AS3" s="261"/>
    </row>
    <row r="4" spans="1:45" ht="15" customHeight="1" thickBot="1">
      <c r="A4" s="261"/>
      <c r="B4" s="975" t="s">
        <v>633</v>
      </c>
      <c r="C4" s="976"/>
      <c r="D4" s="976"/>
      <c r="E4" s="976"/>
      <c r="F4" s="976"/>
      <c r="G4" s="977"/>
      <c r="H4" s="975" t="s">
        <v>634</v>
      </c>
      <c r="I4" s="976"/>
      <c r="J4" s="977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1097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20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 t="shared" ref="W10" si="3"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 t="shared" si="1"/>
        <v>3.6125606450609596E-2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/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/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 t="shared" ref="V23:V24" si="4">W23*$AQ$4</f>
        <v>5.8392627628771558E-2</v>
      </c>
      <c r="W23" s="559">
        <f>AC23/S23/Y23</f>
        <v>0.11678525525754312</v>
      </c>
      <c r="X23" s="387">
        <v>20</v>
      </c>
      <c r="Y23" s="385">
        <f t="shared" ref="Y23:Y24" si="5"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 t="shared" si="4"/>
        <v>1.8877455933229807E-2</v>
      </c>
      <c r="W24" s="561">
        <f>AC24/S24/Y24</f>
        <v>3.7754911866459615E-2</v>
      </c>
      <c r="X24" s="393">
        <v>20</v>
      </c>
      <c r="Y24" s="557">
        <f t="shared" si="5"/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975" t="s">
        <v>633</v>
      </c>
      <c r="C28" s="976"/>
      <c r="D28" s="976"/>
      <c r="E28" s="976"/>
      <c r="F28" s="976"/>
      <c r="G28" s="977"/>
      <c r="H28" s="975" t="s">
        <v>634</v>
      </c>
      <c r="I28" s="976"/>
      <c r="J28" s="97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1097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6" si="6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6"/>
        <v>4.445966514459665E-2</v>
      </c>
      <c r="W34" s="561">
        <f>AC34/S34/Y34</f>
        <v>8.8919330289193299E-2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6"/>
        <v>3.3606164383561642E-2</v>
      </c>
      <c r="W35" s="559">
        <f>IFERROR(AC35/S35/Y35,0)</f>
        <v>6.7212328767123283E-2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6"/>
        <v>4.8862252808455853E-2</v>
      </c>
      <c r="W36" s="561">
        <f t="shared" ref="W36:W42" si="9">AC36/S36/Y36</f>
        <v>9.7724505616911705E-2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6"/>
        <v>3.0914157514940591E-2</v>
      </c>
      <c r="W37" s="559">
        <f t="shared" si="9"/>
        <v>6.1828315029881183E-2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6"/>
        <v>9.9878584070472301E-2</v>
      </c>
      <c r="W38" s="561">
        <f t="shared" si="9"/>
        <v>0.1997571681409446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6"/>
        <v>3.4897755275647216E-2</v>
      </c>
      <c r="W40" s="559">
        <f t="shared" si="9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6"/>
        <v>2.4696761657423037E-2</v>
      </c>
      <c r="W42" s="559">
        <f t="shared" si="9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6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 t="shared" si="6"/>
        <v>2.8521172827373376E-2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>M49</f>
        <v>R-WH_Att_WOO_X0</v>
      </c>
      <c r="AJ46" s="26" t="str">
        <f>N49</f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>M50</f>
        <v>R-SH_Att_HET_X0</v>
      </c>
      <c r="AJ47" s="291" t="str">
        <f>N50</f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 t="shared" ref="AC48" si="10"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ref="AI48" si="11">M51</f>
        <v>R-WH_Att_SOL_X0</v>
      </c>
      <c r="AJ48" s="26" t="str">
        <f t="shared" ref="AJ48" si="12">N51</f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 t="shared" ref="V49:V51" si="13">W49*$AQ$4</f>
        <v>3.3356108178258952E-2</v>
      </c>
      <c r="W49" s="559">
        <f>AC49/S49/Y49</f>
        <v>6.6712216356517903E-2</v>
      </c>
      <c r="X49" s="387">
        <v>20</v>
      </c>
      <c r="Y49" s="385">
        <f t="shared" ref="Y49:Y50" si="14"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LEFT(SETUP!$B$3,1)&amp;"-"&amp;SETUP!$B$52&amp;"_"&amp;RIGHT(COMM!$O$31,3)&amp;"_HET"&amp;"_"&amp;SETUP!$B$66</f>
        <v>R-SH_Att_HET_X0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 t="shared" si="13"/>
        <v>3.922782092918721E-3</v>
      </c>
      <c r="W50" s="561">
        <f t="shared" ref="W50" si="15">AC50/S50/Y50</f>
        <v>7.845564185837442E-3</v>
      </c>
      <c r="X50" s="393">
        <v>20</v>
      </c>
      <c r="Y50" s="557">
        <f t="shared" si="14"/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 t="shared" si="13"/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1097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_xlfn.TEXTJOIN(",",TRUE,IF(LEFT(Regions!$C$3,1)&lt;&gt;"*",Regions!$C$3,""),IF(LEFT(Regions!$D$3,1)&lt;&gt;"*",Regions!$D$3,""))</f>
        <v>IE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 t="shared" ref="V59:V60" si="16">W59*$AQ$4</f>
        <v>0.14898296824875992</v>
      </c>
      <c r="W59" s="559">
        <f>AC59/S59/Y59</f>
        <v>0.29796593649751985</v>
      </c>
      <c r="X59" s="387">
        <v>10</v>
      </c>
      <c r="Y59" s="384">
        <f t="shared" ref="Y59:Y60" si="17"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_xlfn.TEXTJOIN(",",TRUE,IF(LEFT(Regions!$C$3,1)&lt;&gt;"*",Regions!$C$3,""),IF(LEFT(Regions!$D$3,1)&lt;&gt;"*",Regions!$D$3,""))</f>
        <v>IE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 t="shared" si="16"/>
        <v>0.12067337948800794</v>
      </c>
      <c r="W60" s="566">
        <f>AC60/S60/Y60</f>
        <v>0.24134675897601587</v>
      </c>
      <c r="X60" s="567">
        <v>15</v>
      </c>
      <c r="Y60" s="568">
        <f t="shared" si="17"/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O1" zoomScale="90" zoomScaleNormal="90" workbookViewId="0">
      <selection activeCell="M51" sqref="M51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898" t="s">
        <v>1098</v>
      </c>
      <c r="AQ3" s="261"/>
      <c r="AR3" s="261"/>
      <c r="AS3" s="261"/>
    </row>
    <row r="4" spans="1:45" ht="15" customHeight="1" thickBot="1">
      <c r="A4" s="261"/>
      <c r="B4" s="975" t="s">
        <v>633</v>
      </c>
      <c r="C4" s="976"/>
      <c r="D4" s="976"/>
      <c r="E4" s="976"/>
      <c r="F4" s="976"/>
      <c r="G4" s="977"/>
      <c r="H4" s="975" t="s">
        <v>634</v>
      </c>
      <c r="I4" s="976"/>
      <c r="J4" s="977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1097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899">
        <v>0.5</v>
      </c>
      <c r="AQ4" s="261"/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4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>$AP$4*W7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_xlfn.TEXTJOIN(",",TRUE,IF(LEFT(Regions!$C$3,1)&lt;&gt;"*",Regions!$C$3,""),IF(LEFT(Regions!$D$3,1)&lt;&gt;"*",Regions!$D$3,""))</f>
        <v>IE</v>
      </c>
      <c r="AI7" s="291" t="str">
        <f t="shared" ref="AI7:AJ12" si="0">M7</f>
        <v>R-SH_Det_COA_X0</v>
      </c>
      <c r="AJ7" s="291" t="str">
        <f t="shared" si="0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1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ref="V8:V20" si="1">$AP$4*W8</f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_xlfn.TEXTJOIN(",",TRUE,IF(LEFT(Regions!$C$3,1)&lt;&gt;"*",Regions!$C$3,""),IF(LEFT(Regions!$D$3,1)&lt;&gt;"*",Regions!$D$3,""))</f>
        <v>IE</v>
      </c>
      <c r="AI8" s="26" t="str">
        <f t="shared" si="0"/>
        <v>R-SH_Det_BDL_X0</v>
      </c>
      <c r="AJ8" s="26" t="str">
        <f t="shared" si="0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4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_xlfn.TEXTJOIN(",",TRUE,IF(LEFT(Regions!$C$3,1)&lt;&gt;"*",Regions!$C$3,""),IF(LEFT(Regions!$D$3,1)&lt;&gt;"*",Regions!$D$3,""))</f>
        <v>IE</v>
      </c>
      <c r="AI9" s="291" t="str">
        <f t="shared" si="0"/>
        <v>R-SH_Det_ETH_X0</v>
      </c>
      <c r="AJ9" s="291" t="str">
        <f t="shared" si="0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1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1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_xlfn.TEXTJOIN(",",TRUE,IF(LEFT(Regions!$C$3,1)&lt;&gt;"*",Regions!$C$3,""),IF(LEFT(Regions!$D$3,1)&lt;&gt;"*",Regions!$D$3,""))</f>
        <v>IE</v>
      </c>
      <c r="AI10" s="26" t="str">
        <f t="shared" si="0"/>
        <v>R-SH_Det_LPG_X0</v>
      </c>
      <c r="AJ10" s="26" t="str">
        <f t="shared" si="0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4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1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_xlfn.TEXTJOIN(",",TRUE,IF(LEFT(Regions!$C$3,1)&lt;&gt;"*",Regions!$C$3,""),IF(LEFT(Regions!$D$3,1)&lt;&gt;"*",Regions!$D$3,""))</f>
        <v>IE</v>
      </c>
      <c r="AI11" s="291" t="str">
        <f t="shared" si="0"/>
        <v>R-SH_Det_ELC_X0</v>
      </c>
      <c r="AJ11" s="291" t="str">
        <f t="shared" si="0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1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1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_xlfn.TEXTJOIN(",",TRUE,IF(LEFT(Regions!$C$3,1)&lt;&gt;"*",Regions!$C$3,""),IF(LEFT(Regions!$D$3,1)&lt;&gt;"*",Regions!$D$3,""))</f>
        <v>IE</v>
      </c>
      <c r="AI12" s="26" t="str">
        <f t="shared" si="0"/>
        <v>R-SH_Det_ELC_X1</v>
      </c>
      <c r="AJ12" s="26" t="str">
        <f t="shared" si="0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60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4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 t="shared" si="1"/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_xlfn.TEXTJOIN(",",TRUE,IF(LEFT(Regions!$C$3,1)&lt;&gt;"*",Regions!$C$3,""),IF(LEFT(Regions!$D$3,1)&lt;&gt;"*",Regions!$D$3,""))</f>
        <v>IE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4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 t="shared" si="1"/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_xlfn.TEXTJOIN(",",TRUE,IF(LEFT(Regions!$C$3,1)&lt;&gt;"*",Regions!$C$3,""),IF(LEFT(Regions!$D$3,1)&lt;&gt;"*",Regions!$D$3,""))</f>
        <v>IE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4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 t="shared" si="1"/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_xlfn.TEXTJOIN(",",TRUE,IF(LEFT(Regions!$C$3,1)&lt;&gt;"*",Regions!$C$3,""),IF(LEFT(Regions!$D$3,1)&lt;&gt;"*",Regions!$D$3,""))</f>
        <v>IE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1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 t="shared" si="1"/>
        <v>6.7418666937767061E-2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_xlfn.TEXTJOIN(",",TRUE,IF(LEFT(Regions!$C$3,1)&lt;&gt;"*",Regions!$C$3,""),IF(LEFT(Regions!$D$3,1)&lt;&gt;"*",Regions!$D$3,""))</f>
        <v>IE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_xlfn.TEXTJOIN(",",TRUE,IF(LEFT(Regions!$C$3,1)&lt;&gt;"*",Regions!$C$3,""),IF(LEFT(Regions!$D$3,1)&lt;&gt;"*",Regions!$D$3,""))</f>
        <v>IE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_xlfn.TEXTJOIN(",",TRUE,IF(LEFT(Regions!$C$3,1)&lt;&gt;"*",Regions!$C$3,""),IF(LEFT(Regions!$D$3,1)&lt;&gt;"*",Regions!$D$3,""))</f>
        <v>IE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4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 t="shared" ref="V23:V24" si="3">$AP$4*W23</f>
        <v>4.737629657130403E-2</v>
      </c>
      <c r="W23" s="559">
        <f>AC23/S23/Y23</f>
        <v>9.475259314260806E-2</v>
      </c>
      <c r="X23" s="387">
        <v>20</v>
      </c>
      <c r="Y23" s="385">
        <f t="shared" ref="Y23:Y24" si="4"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1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 t="shared" si="3"/>
        <v>0.15138685262679319</v>
      </c>
      <c r="W24" s="561">
        <f>AC24/S24/Y24</f>
        <v>0.30277370525358638</v>
      </c>
      <c r="X24" s="393">
        <v>20</v>
      </c>
      <c r="Y24" s="557">
        <f t="shared" si="4"/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975" t="s">
        <v>633</v>
      </c>
      <c r="C28" s="976"/>
      <c r="D28" s="976"/>
      <c r="E28" s="976"/>
      <c r="F28" s="976"/>
      <c r="G28" s="977"/>
      <c r="H28" s="975" t="s">
        <v>634</v>
      </c>
      <c r="I28" s="976"/>
      <c r="J28" s="977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1097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46" si="5">$AP$4*W33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_xlfn.TEXTJOIN(",",TRUE,IF(LEFT(Regions!$C$3,1)&lt;&gt;"*",Regions!$C$3,""),IF(LEFT(Regions!$D$3,1)&lt;&gt;"*",Regions!$D$3,""))</f>
        <v>IE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5"/>
        <v>2.1164383561643837E-2</v>
      </c>
      <c r="W34" s="561">
        <f>AC34/S34/Y34</f>
        <v>4.2328767123287675E-2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_xlfn.TEXTJOIN(",",TRUE,IF(LEFT(Regions!$C$3,1)&lt;&gt;"*",Regions!$C$3,""),IF(LEFT(Regions!$D$3,1)&lt;&gt;"*",Regions!$D$3,""))</f>
        <v>IE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5"/>
        <v>2.3973672945205481E-2</v>
      </c>
      <c r="W35" s="559">
        <f>IFERROR(AC35/S35/Y35,0)</f>
        <v>4.7947345890410963E-2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_xlfn.TEXTJOIN(",",TRUE,IF(LEFT(Regions!$C$3,1)&lt;&gt;"*",Regions!$C$3,""),IF(LEFT(Regions!$D$3,1)&lt;&gt;"*",Regions!$D$3,""))</f>
        <v>IE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5"/>
        <v>3.3747121956413703E-2</v>
      </c>
      <c r="W36" s="561">
        <f>AC36/S36/Y36</f>
        <v>6.7494243912827406E-2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_xlfn.TEXTJOIN(",",TRUE,IF(LEFT(Regions!$C$3,1)&lt;&gt;"*",Regions!$C$3,""),IF(LEFT(Regions!$D$3,1)&lt;&gt;"*",Regions!$D$3,""))</f>
        <v>IE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5"/>
        <v>2.2341675372700414E-2</v>
      </c>
      <c r="W37" s="559">
        <f>AC37/S37/Y37</f>
        <v>4.4683350745400828E-2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_xlfn.TEXTJOIN(",",TRUE,IF(LEFT(Regions!$C$3,1)&lt;&gt;"*",Regions!$C$3,""),IF(LEFT(Regions!$D$3,1)&lt;&gt;"*",Regions!$D$3,""))</f>
        <v>IE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5"/>
        <v>5.7380413222349359E-2</v>
      </c>
      <c r="W38" s="561">
        <f>AC38/S38/Y38</f>
        <v>0.11476082644469872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_xlfn.TEXTJOIN(",",TRUE,IF(LEFT(Regions!$C$3,1)&lt;&gt;"*",Regions!$C$3,""),IF(LEFT(Regions!$D$3,1)&lt;&gt;"*",Regions!$D$3,""))</f>
        <v>IE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_xlfn.TEXTJOIN(",",TRUE,IF(LEFT(Regions!$C$3,1)&lt;&gt;"*",Regions!$C$3,""),IF(LEFT(Regions!$D$3,1)&lt;&gt;"*",Regions!$D$3,""))</f>
        <v>IE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 t="shared" si="5"/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_xlfn.TEXTJOIN(",",TRUE,IF(LEFT(Regions!$C$3,1)&lt;&gt;"*",Regions!$C$3,""),IF(LEFT(Regions!$D$3,1)&lt;&gt;"*",Regions!$D$3,""))</f>
        <v>IE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 t="shared" si="5"/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_xlfn.TEXTJOIN(",",TRUE,IF(LEFT(Regions!$C$3,1)&lt;&gt;"*",Regions!$C$3,""),IF(LEFT(Regions!$D$3,1)&lt;&gt;"*",Regions!$D$3,""))</f>
        <v>IE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 t="shared" si="5"/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_xlfn.TEXTJOIN(",",TRUE,IF(LEFT(Regions!$C$3,1)&lt;&gt;"*",Regions!$C$3,""),IF(LEFT(Regions!$D$3,1)&lt;&gt;"*",Regions!$D$3,""))</f>
        <v>IE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 t="shared" si="5"/>
        <v>2.1862274394018312E-2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_xlfn.TEXTJOIN(",",TRUE,IF(LEFT(Regions!$C$3,1)&lt;&gt;"*",Regions!$C$3,""),IF(LEFT(Regions!$D$3,1)&lt;&gt;"*",Regions!$D$3,""))</f>
        <v>IE</v>
      </c>
      <c r="AI46" s="26" t="str">
        <f t="shared" ref="AI46:AJ48" si="8">M49</f>
        <v>R-WH_Det_WOO_X0</v>
      </c>
      <c r="AJ46" s="26" t="str">
        <f t="shared" si="8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 t="shared" ref="AC47:AC48" si="9"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_xlfn.TEXTJOIN(",",TRUE,IF(LEFT(Regions!$C$3,1)&lt;&gt;"*",Regions!$C$3,""),IF(LEFT(Regions!$D$3,1)&lt;&gt;"*",Regions!$D$3,""))</f>
        <v>IE</v>
      </c>
      <c r="AI47" s="291" t="str">
        <f t="shared" si="8"/>
        <v>R-SH_Det_HET_X0</v>
      </c>
      <c r="AJ47" s="291" t="str">
        <f t="shared" si="8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 t="shared" si="9"/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_xlfn.TEXTJOIN(",",TRUE,IF(LEFT(Regions!$C$3,1)&lt;&gt;"*",Regions!$C$3,""),IF(LEFT(Regions!$D$3,1)&lt;&gt;"*",Regions!$D$3,""))</f>
        <v>IE</v>
      </c>
      <c r="AI48" s="26" t="str">
        <f t="shared" si="8"/>
        <v>R-WH_Det_SOL_X0</v>
      </c>
      <c r="AJ48" s="26" t="str">
        <f t="shared" si="8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 t="shared" ref="V49:V51" si="10">$AP$4*W49</f>
        <v>2.8301071477560637E-2</v>
      </c>
      <c r="W49" s="559">
        <f>AC49/S49/Y49</f>
        <v>5.6602142955121275E-2</v>
      </c>
      <c r="X49" s="387">
        <v>20</v>
      </c>
      <c r="Y49" s="385">
        <f t="shared" ref="Y49:Y51" si="11"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LEFT(SETUP!$B$3,1)&amp;"-"&amp;SETUP!$B$52&amp;"_"&amp;RIGHT(COMM!$O$32,3)&amp;"_HET"&amp;"_"&amp;SETUP!$B$66</f>
        <v>R-SH_Det_HET_X0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 t="shared" si="10"/>
        <v>3.7964873281759177E-3</v>
      </c>
      <c r="W50" s="561">
        <f>AC50/S50/Y50</f>
        <v>7.5929746563518355E-3</v>
      </c>
      <c r="X50" s="393">
        <v>20</v>
      </c>
      <c r="Y50" s="557">
        <f t="shared" si="11"/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 t="shared" si="10"/>
        <v>7.2288150456288863E-2</v>
      </c>
      <c r="W51" s="559">
        <f>AC51/S51/Y51</f>
        <v>0.14457630091257773</v>
      </c>
      <c r="X51" s="387">
        <v>20</v>
      </c>
      <c r="Y51" s="385">
        <f t="shared" si="11"/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1097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_xlfn.TEXTJOIN(",",TRUE,IF(LEFT(Regions!$C$3,1)&lt;&gt;"*",Regions!$C$3,""),IF(LEFT(Regions!$D$3,1)&lt;&gt;"*",Regions!$D$3,""))</f>
        <v>IE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 t="shared" ref="V59:V60" si="12">$AP$4*W59</f>
        <v>0.2451831612927404</v>
      </c>
      <c r="W59" s="559">
        <f>AC59/S59/Y59</f>
        <v>0.4903663225854808</v>
      </c>
      <c r="X59" s="387">
        <v>10</v>
      </c>
      <c r="Y59" s="384">
        <f t="shared" ref="Y59:Y60" si="13"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_xlfn.TEXTJOIN(",",TRUE,IF(LEFT(Regions!$C$3,1)&lt;&gt;"*",Regions!$C$3,""),IF(LEFT(Regions!$D$3,1)&lt;&gt;"*",Regions!$D$3,""))</f>
        <v>IE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 t="shared" si="12"/>
        <v>0.14927254897056585</v>
      </c>
      <c r="W60" s="566">
        <f>AC60/S60/Y60</f>
        <v>0.29854509794113171</v>
      </c>
      <c r="X60" s="567">
        <v>15</v>
      </c>
      <c r="Y60" s="568">
        <f t="shared" si="13"/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I243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28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28" ht="13.5" thickBot="1"/>
    <row r="3" spans="1:28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</row>
    <row r="4" spans="1:28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</row>
    <row r="5" spans="1:28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</row>
    <row r="6" spans="1:28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</row>
    <row r="7" spans="1:28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</row>
    <row r="8" spans="1:28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</row>
    <row r="9" spans="1:28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</row>
    <row r="10" spans="1:28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</row>
    <row r="11" spans="1:28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</row>
    <row r="12" spans="1:28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</row>
    <row r="13" spans="1:28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</row>
    <row r="15" spans="1:28" ht="15">
      <c r="E15" s="261" t="s">
        <v>283</v>
      </c>
    </row>
    <row r="16" spans="1:28" ht="21.75" thickBot="1">
      <c r="W16" s="978" t="s">
        <v>631</v>
      </c>
      <c r="X16" s="978"/>
      <c r="Y16" s="978"/>
      <c r="Z16" s="978" t="s">
        <v>632</v>
      </c>
      <c r="AA16" s="978"/>
      <c r="AB16" s="978"/>
    </row>
    <row r="17" spans="2:86" ht="22.5" thickTop="1" thickBot="1">
      <c r="H17" s="978" t="s">
        <v>1070</v>
      </c>
      <c r="I17" s="978"/>
      <c r="J17" s="978"/>
      <c r="K17" s="978"/>
      <c r="L17" s="978"/>
      <c r="N17" s="995" t="s">
        <v>1069</v>
      </c>
      <c r="O17" s="996"/>
      <c r="P17" s="996"/>
      <c r="Q17" s="996"/>
      <c r="R17" s="997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</row>
    <row r="18" spans="2:86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0">W18*I19</f>
        <v>20628.426938295335</v>
      </c>
      <c r="AA18" s="307">
        <f t="shared" ref="AA18:AA26" si="1">X18*J19</f>
        <v>51129.47637486802</v>
      </c>
      <c r="AB18" s="365">
        <f t="shared" ref="AB18:AB26" si="2">Y18*K19</f>
        <v>42264.023389486123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4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5">SUM(J34,M34,P34,S34,V34,Y34,AB34,AE34,AH34,AK34,AN34,AQ34,AT34,AW34,AZ34,BC34,BF34,BL34,BO34,BR34,BU34,BX34,BI34,CA34,CD34,CG34)</f>
        <v>72528.642938868245</v>
      </c>
      <c r="Q19" s="765">
        <f t="shared" si="5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0"/>
        <v>7459.2913438514906</v>
      </c>
      <c r="AA19" s="309">
        <f t="shared" si="1"/>
        <v>9537.7783975583752</v>
      </c>
      <c r="AB19" s="366">
        <f t="shared" si="2"/>
        <v>9433.9012004747347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4"/>
        <v>26430.9709418846</v>
      </c>
      <c r="N20" s="868" t="s">
        <v>50</v>
      </c>
      <c r="O20" s="309">
        <f t="shared" ref="O20:O27" si="6">SUM(I35,L35,O35,R35,U35,X35,AA35,AD35,AG35,AJ35,AM35,AP35,AS35,AV35,AY35,BB35,BE35,BK35,BN35,BQ35,BT35,BW35,BH35,BZ35,CC35,CF35)</f>
        <v>5197.6132443555907</v>
      </c>
      <c r="P20" s="309">
        <f t="shared" si="5"/>
        <v>6727.4572369101443</v>
      </c>
      <c r="Q20" s="766">
        <f t="shared" si="5"/>
        <v>8186.7925913057998</v>
      </c>
      <c r="R20" s="869">
        <f t="shared" ref="R20:R27" si="7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0"/>
        <v>14041.847426430093</v>
      </c>
      <c r="AA20" s="311">
        <f t="shared" si="1"/>
        <v>17545.09295382088</v>
      </c>
      <c r="AB20" s="367">
        <f t="shared" si="2"/>
        <v>20090.949195825138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4"/>
        <v>51677.889576076108</v>
      </c>
      <c r="N21" s="870" t="s">
        <v>52</v>
      </c>
      <c r="O21" s="311">
        <f t="shared" si="6"/>
        <v>13979.419134898935</v>
      </c>
      <c r="P21" s="311">
        <f t="shared" si="5"/>
        <v>14584.48055403824</v>
      </c>
      <c r="Q21" s="767">
        <f t="shared" si="5"/>
        <v>18974.694526816245</v>
      </c>
      <c r="R21" s="871">
        <f t="shared" si="7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0"/>
        <v>19924.480375055824</v>
      </c>
      <c r="AA21" s="309">
        <f t="shared" si="1"/>
        <v>49768.849685929476</v>
      </c>
      <c r="AB21" s="366">
        <f t="shared" si="2"/>
        <v>53466.210043981671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4"/>
        <v>123159.54010496697</v>
      </c>
      <c r="N22" s="868" t="s">
        <v>54</v>
      </c>
      <c r="O22" s="309">
        <f t="shared" si="6"/>
        <v>21709.86153487581</v>
      </c>
      <c r="P22" s="309">
        <f t="shared" si="5"/>
        <v>49420.927051735707</v>
      </c>
      <c r="Q22" s="766">
        <f t="shared" si="5"/>
        <v>54549.088898874157</v>
      </c>
      <c r="R22" s="869">
        <f t="shared" si="7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0"/>
        <v>36727.496963354082</v>
      </c>
      <c r="AA22" s="311">
        <f t="shared" si="1"/>
        <v>180165.78839768126</v>
      </c>
      <c r="AB22" s="367">
        <f t="shared" si="2"/>
        <v>163635.17790575436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4"/>
        <v>592375.26452582516</v>
      </c>
      <c r="N23" s="870" t="s">
        <v>56</v>
      </c>
      <c r="O23" s="311">
        <f t="shared" si="6"/>
        <v>71167.091754613168</v>
      </c>
      <c r="P23" s="311">
        <f t="shared" si="5"/>
        <v>293672.95873330871</v>
      </c>
      <c r="Q23" s="767">
        <f t="shared" si="5"/>
        <v>264765.40185365622</v>
      </c>
      <c r="R23" s="871">
        <f t="shared" si="7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0"/>
        <v>28113.665794547433</v>
      </c>
      <c r="AA23" s="309">
        <f t="shared" si="1"/>
        <v>125131.02640900291</v>
      </c>
      <c r="AB23" s="366">
        <f t="shared" si="2"/>
        <v>112572.38085312897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4"/>
        <v>398034.15543850785</v>
      </c>
      <c r="N24" s="868" t="s">
        <v>58</v>
      </c>
      <c r="O24" s="309">
        <f t="shared" si="6"/>
        <v>47490.854787158918</v>
      </c>
      <c r="P24" s="309">
        <f t="shared" si="5"/>
        <v>175920.34461876052</v>
      </c>
      <c r="Q24" s="766">
        <f t="shared" si="5"/>
        <v>166984.19754801539</v>
      </c>
      <c r="R24" s="869">
        <f t="shared" si="7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0"/>
        <v>16993.344189187668</v>
      </c>
      <c r="AA24" s="311">
        <f t="shared" si="1"/>
        <v>69203.844283713814</v>
      </c>
      <c r="AB24" s="367">
        <f t="shared" si="2"/>
        <v>55991.061950391217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4"/>
        <v>208583.47042416356</v>
      </c>
      <c r="M25" s="348" t="s">
        <v>566</v>
      </c>
      <c r="N25" s="870" t="s">
        <v>60</v>
      </c>
      <c r="O25" s="311">
        <f t="shared" si="6"/>
        <v>23790.684938210514</v>
      </c>
      <c r="P25" s="311">
        <f t="shared" si="5"/>
        <v>85755.437936808186</v>
      </c>
      <c r="Q25" s="767">
        <f t="shared" si="5"/>
        <v>74836.881491341002</v>
      </c>
      <c r="R25" s="871">
        <f t="shared" si="7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0"/>
        <v>8355.7192320215872</v>
      </c>
      <c r="AA25" s="309">
        <f t="shared" si="1"/>
        <v>34768.978124585461</v>
      </c>
      <c r="AB25" s="366">
        <f t="shared" si="2"/>
        <v>30223.340670968584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4"/>
        <v>105695.98501717232</v>
      </c>
      <c r="N26" s="868" t="s">
        <v>62</v>
      </c>
      <c r="O26" s="309">
        <f t="shared" si="6"/>
        <v>8010.7993972868508</v>
      </c>
      <c r="P26" s="309">
        <f t="shared" si="5"/>
        <v>38588.997221862926</v>
      </c>
      <c r="Q26" s="766">
        <f t="shared" si="5"/>
        <v>37368.747662299225</v>
      </c>
      <c r="R26" s="869">
        <f t="shared" si="7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0"/>
        <v>8551.6367409636478</v>
      </c>
      <c r="AA26" s="370">
        <f t="shared" si="1"/>
        <v>28770.813628890308</v>
      </c>
      <c r="AB26" s="371">
        <f t="shared" si="2"/>
        <v>43665.016200037615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4"/>
        <v>146353.38004986354</v>
      </c>
      <c r="N27" s="870" t="s">
        <v>64</v>
      </c>
      <c r="O27" s="311">
        <f t="shared" si="6"/>
        <v>8658.126308421115</v>
      </c>
      <c r="P27" s="311">
        <f t="shared" si="5"/>
        <v>38905.107366988203</v>
      </c>
      <c r="Q27" s="767">
        <f t="shared" si="5"/>
        <v>66469.176419880765</v>
      </c>
      <c r="R27" s="871">
        <f t="shared" si="7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</row>
    <row r="28" spans="2:86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</row>
    <row r="29" spans="2:86" ht="15">
      <c r="C29" s="261"/>
    </row>
    <row r="30" spans="2:86" ht="15">
      <c r="C30" s="261"/>
    </row>
    <row r="31" spans="2:86" ht="21.75" thickBot="1">
      <c r="C31" s="261"/>
      <c r="I31" s="994" t="s">
        <v>1071</v>
      </c>
      <c r="J31" s="994"/>
      <c r="K31" s="994"/>
      <c r="L31" s="994"/>
      <c r="M31" s="994"/>
      <c r="N31" s="994"/>
      <c r="O31" s="994"/>
      <c r="P31" s="994"/>
      <c r="Q31" s="994"/>
      <c r="R31" s="994"/>
      <c r="S31" s="994"/>
      <c r="T31" s="994"/>
      <c r="U31" s="994"/>
      <c r="V31" s="994"/>
      <c r="W31" s="994"/>
      <c r="X31" s="994"/>
      <c r="Y31" s="994"/>
      <c r="Z31" s="994"/>
      <c r="AA31" s="994"/>
      <c r="AB31" s="994"/>
      <c r="AC31" s="994"/>
      <c r="AD31" s="994"/>
      <c r="AE31" s="994"/>
      <c r="AF31" s="994"/>
      <c r="AG31" s="994"/>
      <c r="AH31" s="994"/>
      <c r="AI31" s="994"/>
      <c r="AJ31" s="994"/>
      <c r="AK31" s="994"/>
      <c r="AL31" s="994"/>
      <c r="AM31" s="994"/>
      <c r="AN31" s="994"/>
      <c r="AO31" s="994"/>
      <c r="AP31" s="994"/>
      <c r="AQ31" s="994"/>
      <c r="AR31" s="994"/>
      <c r="AS31" s="994"/>
      <c r="AT31" s="994"/>
      <c r="AU31" s="994"/>
      <c r="AV31" s="994"/>
      <c r="AW31" s="994"/>
      <c r="AX31" s="994"/>
      <c r="AY31" s="994"/>
      <c r="AZ31" s="994"/>
      <c r="BA31" s="994"/>
      <c r="BB31" s="994"/>
      <c r="BC31" s="994"/>
      <c r="BD31" s="994"/>
      <c r="BE31" s="994"/>
      <c r="BF31" s="994"/>
      <c r="BG31" s="994"/>
      <c r="BH31" s="994"/>
      <c r="BI31" s="994"/>
      <c r="BJ31" s="994"/>
      <c r="BK31" s="994"/>
      <c r="BL31" s="994"/>
      <c r="BM31" s="994"/>
      <c r="BN31" s="994"/>
      <c r="BO31" s="994"/>
      <c r="BP31" s="994"/>
      <c r="BQ31" s="994"/>
      <c r="BR31" s="994"/>
      <c r="BS31" s="994"/>
      <c r="BT31" s="994"/>
      <c r="BU31" s="994"/>
      <c r="BV31" s="994"/>
      <c r="BW31" s="994"/>
      <c r="BX31" s="994"/>
      <c r="BY31" s="994"/>
      <c r="BZ31" s="994"/>
      <c r="CA31" s="994"/>
      <c r="CB31" s="994"/>
      <c r="CC31" s="994"/>
      <c r="CD31" s="994"/>
      <c r="CE31" s="994"/>
      <c r="CF31" s="994"/>
      <c r="CG31" s="994"/>
      <c r="CH31" s="994"/>
    </row>
    <row r="32" spans="2:86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</row>
    <row r="33" spans="2:87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</row>
    <row r="34" spans="2:87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</row>
    <row r="35" spans="2:87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8">SUM(I35:CH35)</f>
        <v>20111.86307257153</v>
      </c>
    </row>
    <row r="36" spans="2:87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8"/>
        <v>47538.594215753437</v>
      </c>
    </row>
    <row r="37" spans="2:87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8"/>
        <v>125679.87748548566</v>
      </c>
    </row>
    <row r="38" spans="2:87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8"/>
        <v>629605.4523415782</v>
      </c>
    </row>
    <row r="39" spans="2:87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8"/>
        <v>390395.39695393504</v>
      </c>
    </row>
    <row r="40" spans="2:87" ht="15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8"/>
        <v>184383.00436635964</v>
      </c>
    </row>
    <row r="41" spans="2:87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8"/>
        <v>83968.544281448994</v>
      </c>
    </row>
    <row r="42" spans="2:87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8"/>
        <v>114032.41009529008</v>
      </c>
    </row>
    <row r="43" spans="2:87" ht="15.75" thickBot="1">
      <c r="C43" s="261"/>
      <c r="H43" s="750" t="s">
        <v>216</v>
      </c>
      <c r="I43" s="756">
        <f t="shared" ref="I43:AN43" si="9">SUM(I34:I42)</f>
        <v>1272.084432974631</v>
      </c>
      <c r="J43" s="757">
        <f t="shared" si="9"/>
        <v>9017.3696255538798</v>
      </c>
      <c r="K43" s="758">
        <f t="shared" si="9"/>
        <v>10817.00516141598</v>
      </c>
      <c r="L43" s="752">
        <f t="shared" si="9"/>
        <v>123314.67820831671</v>
      </c>
      <c r="M43" s="314">
        <f t="shared" si="9"/>
        <v>299739.87494657928</v>
      </c>
      <c r="N43" s="759">
        <f t="shared" si="9"/>
        <v>56159.174425610254</v>
      </c>
      <c r="O43" s="752">
        <f t="shared" si="9"/>
        <v>7363.7968231969135</v>
      </c>
      <c r="P43" s="314">
        <f t="shared" si="9"/>
        <v>38144.204386107944</v>
      </c>
      <c r="Q43" s="759">
        <f t="shared" si="9"/>
        <v>30304.517514538838</v>
      </c>
      <c r="R43" s="752">
        <f t="shared" si="9"/>
        <v>1751.3817529766175</v>
      </c>
      <c r="S43" s="314">
        <f t="shared" si="9"/>
        <v>12508.441600918088</v>
      </c>
      <c r="T43" s="759">
        <f t="shared" si="9"/>
        <v>20891.382011189213</v>
      </c>
      <c r="U43" s="752">
        <f t="shared" si="9"/>
        <v>1434.9997251520253</v>
      </c>
      <c r="V43" s="314">
        <f t="shared" si="9"/>
        <v>11510.58391452228</v>
      </c>
      <c r="W43" s="759">
        <f t="shared" si="9"/>
        <v>16295.614216511489</v>
      </c>
      <c r="X43" s="752">
        <f t="shared" si="9"/>
        <v>691.43208570294928</v>
      </c>
      <c r="Y43" s="314">
        <f t="shared" si="9"/>
        <v>4746.2770797513549</v>
      </c>
      <c r="Z43" s="759">
        <f t="shared" si="9"/>
        <v>9718.9087422298653</v>
      </c>
      <c r="AA43" s="752">
        <f t="shared" si="9"/>
        <v>3038.8153054039785</v>
      </c>
      <c r="AB43" s="314">
        <f t="shared" si="9"/>
        <v>24289.540001760251</v>
      </c>
      <c r="AC43" s="759">
        <f t="shared" si="9"/>
        <v>18866.743201020949</v>
      </c>
      <c r="AD43" s="752">
        <f t="shared" si="9"/>
        <v>5411.4225176697691</v>
      </c>
      <c r="AE43" s="314">
        <f t="shared" si="9"/>
        <v>27103.374443441171</v>
      </c>
      <c r="AF43" s="759">
        <f t="shared" si="9"/>
        <v>34324.09820344366</v>
      </c>
      <c r="AG43" s="752">
        <f t="shared" si="9"/>
        <v>1175.2936766265591</v>
      </c>
      <c r="AH43" s="314">
        <f t="shared" si="9"/>
        <v>10239.258420802398</v>
      </c>
      <c r="AI43" s="759">
        <f t="shared" si="9"/>
        <v>15966.202026112715</v>
      </c>
      <c r="AJ43" s="752">
        <f t="shared" si="9"/>
        <v>2888.9605821519499</v>
      </c>
      <c r="AK43" s="314">
        <f t="shared" si="9"/>
        <v>12264.197780781444</v>
      </c>
      <c r="AL43" s="759">
        <f t="shared" si="9"/>
        <v>16822.932669034672</v>
      </c>
      <c r="AM43" s="752">
        <f t="shared" si="9"/>
        <v>2668.9797196485479</v>
      </c>
      <c r="AN43" s="314">
        <f t="shared" si="9"/>
        <v>18385.501077566361</v>
      </c>
      <c r="AO43" s="759">
        <f t="shared" ref="AO43:BT43" si="10">SUM(AO34:AO42)</f>
        <v>33878.287885206948</v>
      </c>
      <c r="AP43" s="752">
        <f t="shared" si="10"/>
        <v>4513.1911767694201</v>
      </c>
      <c r="AQ43" s="314">
        <f t="shared" si="10"/>
        <v>23167.339151815657</v>
      </c>
      <c r="AR43" s="759">
        <f t="shared" si="10"/>
        <v>22529.580764463226</v>
      </c>
      <c r="AS43" s="752">
        <f t="shared" si="10"/>
        <v>2491.2235846235253</v>
      </c>
      <c r="AT43" s="314">
        <f t="shared" si="10"/>
        <v>15118.989670799881</v>
      </c>
      <c r="AU43" s="759">
        <f t="shared" si="10"/>
        <v>26221.499459384846</v>
      </c>
      <c r="AV43" s="752">
        <f t="shared" si="10"/>
        <v>18164.569738528382</v>
      </c>
      <c r="AW43" s="314">
        <f t="shared" si="10"/>
        <v>91446.903647123108</v>
      </c>
      <c r="AX43" s="759">
        <f t="shared" si="10"/>
        <v>88706.618668082694</v>
      </c>
      <c r="AY43" s="752">
        <f t="shared" si="10"/>
        <v>2906.0721193547802</v>
      </c>
      <c r="AZ43" s="314">
        <f t="shared" si="10"/>
        <v>15686.699374231552</v>
      </c>
      <c r="BA43" s="759">
        <f t="shared" si="10"/>
        <v>36376.580790193235</v>
      </c>
      <c r="BB43" s="752">
        <f t="shared" si="10"/>
        <v>7461.1258002920376</v>
      </c>
      <c r="BC43" s="314">
        <f t="shared" si="10"/>
        <v>31695.949118274744</v>
      </c>
      <c r="BD43" s="759">
        <f t="shared" si="10"/>
        <v>32750.827361563519</v>
      </c>
      <c r="BE43" s="752">
        <f t="shared" si="10"/>
        <v>2382.2341251096568</v>
      </c>
      <c r="BF43" s="314">
        <f t="shared" si="10"/>
        <v>21954.232438086234</v>
      </c>
      <c r="BG43" s="759">
        <f t="shared" si="10"/>
        <v>34965.040184897764</v>
      </c>
      <c r="BH43" s="752">
        <f t="shared" si="10"/>
        <v>3199.1719442467102</v>
      </c>
      <c r="BI43" s="314">
        <f t="shared" si="10"/>
        <v>21769.226916806354</v>
      </c>
      <c r="BJ43" s="759">
        <f t="shared" si="10"/>
        <v>19142.703253806059</v>
      </c>
      <c r="BK43" s="752">
        <f t="shared" si="10"/>
        <v>9881.5892011882625</v>
      </c>
      <c r="BL43" s="314">
        <f t="shared" si="10"/>
        <v>27589.465054026703</v>
      </c>
      <c r="BM43" s="759">
        <f t="shared" si="10"/>
        <v>55372.585087977008</v>
      </c>
      <c r="BN43" s="752">
        <f t="shared" si="10"/>
        <v>543.02409251525864</v>
      </c>
      <c r="BO43" s="314">
        <f t="shared" si="10"/>
        <v>2737.7793125602311</v>
      </c>
      <c r="BP43" s="759">
        <f t="shared" si="10"/>
        <v>9101.1608576935432</v>
      </c>
      <c r="BQ43" s="752">
        <f t="shared" si="10"/>
        <v>2141.3166117916521</v>
      </c>
      <c r="BR43" s="314">
        <f t="shared" si="10"/>
        <v>12519.701036831018</v>
      </c>
      <c r="BS43" s="759">
        <f t="shared" si="10"/>
        <v>34699.30894292317</v>
      </c>
      <c r="BT43" s="752">
        <f t="shared" si="10"/>
        <v>676.45175529921289</v>
      </c>
      <c r="BU43" s="314">
        <f t="shared" ref="BU43:CH43" si="11">SUM(BU34:BU42)</f>
        <v>5372.2948402948405</v>
      </c>
      <c r="BV43" s="759">
        <f t="shared" si="11"/>
        <v>18080.993461874819</v>
      </c>
      <c r="BW43" s="752">
        <f t="shared" si="11"/>
        <v>1676.0939551367242</v>
      </c>
      <c r="BX43" s="314">
        <f t="shared" si="11"/>
        <v>8889.5641738149861</v>
      </c>
      <c r="BY43" s="759">
        <f t="shared" si="11"/>
        <v>14494.215013491199</v>
      </c>
      <c r="BZ43" s="752">
        <f t="shared" si="11"/>
        <v>1271.052567009926</v>
      </c>
      <c r="CA43" s="314">
        <f t="shared" si="11"/>
        <v>7706.8792520168045</v>
      </c>
      <c r="CB43" s="759">
        <f t="shared" si="11"/>
        <v>18119.875348525962</v>
      </c>
      <c r="CC43" s="752">
        <f t="shared" si="11"/>
        <v>2392.9923596273825</v>
      </c>
      <c r="CD43" s="314">
        <f t="shared" si="11"/>
        <v>15881.582138278784</v>
      </c>
      <c r="CE43" s="759">
        <f t="shared" si="11"/>
        <v>40738.467908725754</v>
      </c>
      <c r="CF43" s="752">
        <f t="shared" si="11"/>
        <v>1027.5356632394301</v>
      </c>
      <c r="CG43" s="314">
        <f t="shared" si="11"/>
        <v>6619.1242565355706</v>
      </c>
      <c r="CH43" s="759">
        <f t="shared" si="11"/>
        <v>14155.109041449583</v>
      </c>
      <c r="CI43" s="315">
        <f t="shared" si="8"/>
        <v>1717343.2753852012</v>
      </c>
    </row>
    <row r="44" spans="2:87" ht="15">
      <c r="C44" s="261"/>
    </row>
    <row r="45" spans="2:87" ht="15">
      <c r="K45" s="348" t="s">
        <v>567</v>
      </c>
    </row>
    <row r="46" spans="2:87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7" ht="13.5" thickBot="1">
      <c r="C47" s="122"/>
      <c r="D47" s="122"/>
      <c r="E47" s="122"/>
    </row>
    <row r="48" spans="2:87" ht="15.75" thickBot="1">
      <c r="B48" s="988" t="s">
        <v>285</v>
      </c>
      <c r="C48" s="989"/>
      <c r="D48" s="989"/>
      <c r="E48" s="989"/>
      <c r="F48" s="989"/>
      <c r="G48" s="989"/>
      <c r="H48" s="989"/>
      <c r="I48" s="989"/>
      <c r="J48" s="989"/>
      <c r="K48" s="989"/>
      <c r="L48" s="990"/>
      <c r="M48" s="981" t="s">
        <v>1072</v>
      </c>
      <c r="N48" s="982"/>
      <c r="O48" s="983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978" t="s">
        <v>1066</v>
      </c>
      <c r="AN50" s="978"/>
      <c r="AO50" s="978"/>
      <c r="AP50" s="978"/>
      <c r="AQ50" s="978"/>
      <c r="AR50" s="978"/>
      <c r="AZ50" s="978" t="s">
        <v>1087</v>
      </c>
      <c r="BA50" s="978"/>
      <c r="BB50" s="978"/>
      <c r="BC50" s="978"/>
      <c r="BD50" s="978"/>
      <c r="BE50" s="978"/>
      <c r="BF50" s="978"/>
      <c r="BG50" s="978"/>
      <c r="BH50" s="978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2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3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2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3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4">SUM(BA53:BC53)</f>
        <v>2850</v>
      </c>
      <c r="BE53" s="883">
        <f t="shared" ref="BE53:BE82" si="15">BA53/BD53</f>
        <v>0.63192982456140356</v>
      </c>
      <c r="BF53" s="883">
        <f t="shared" ref="BF53:BF82" si="16">BB53/BD53</f>
        <v>0.33754385964912281</v>
      </c>
      <c r="BG53" s="883">
        <f t="shared" ref="BG53:BG82" si="17">BC53/BD53</f>
        <v>3.0526315789473683E-2</v>
      </c>
      <c r="BH53" s="883">
        <f t="shared" ref="BH53:BH82" si="18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2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3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4"/>
        <v>1565</v>
      </c>
      <c r="BE54" s="883">
        <f t="shared" si="15"/>
        <v>0.71884984025559107</v>
      </c>
      <c r="BF54" s="883">
        <f t="shared" si="16"/>
        <v>0.23130990415335465</v>
      </c>
      <c r="BG54" s="883">
        <f t="shared" si="17"/>
        <v>4.984025559105431E-2</v>
      </c>
      <c r="BH54" s="883">
        <f t="shared" si="18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2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3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4"/>
        <v>10156</v>
      </c>
      <c r="BE55" s="883">
        <f t="shared" si="15"/>
        <v>0.53357621110673492</v>
      </c>
      <c r="BF55" s="883">
        <f t="shared" si="16"/>
        <v>0.4299921228830248</v>
      </c>
      <c r="BG55" s="883">
        <f t="shared" si="17"/>
        <v>3.6431666010240255E-2</v>
      </c>
      <c r="BH55" s="883">
        <f t="shared" si="18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2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9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3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4"/>
        <v>1480</v>
      </c>
      <c r="BE56" s="883">
        <f t="shared" si="15"/>
        <v>0.44054054054054054</v>
      </c>
      <c r="BF56" s="883">
        <f t="shared" si="16"/>
        <v>0.53851351351351351</v>
      </c>
      <c r="BG56" s="883">
        <f t="shared" si="17"/>
        <v>2.0945945945945947E-2</v>
      </c>
      <c r="BH56" s="883">
        <f t="shared" si="18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2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9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3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4"/>
        <v>43492</v>
      </c>
      <c r="BE57" s="883">
        <f t="shared" si="15"/>
        <v>5.6953002851099055E-2</v>
      </c>
      <c r="BF57" s="883">
        <f t="shared" si="16"/>
        <v>0.54796284374137771</v>
      </c>
      <c r="BG57" s="883">
        <f t="shared" si="17"/>
        <v>0.39508415340752323</v>
      </c>
      <c r="BH57" s="883">
        <f t="shared" si="18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2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9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3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4"/>
        <v>8540</v>
      </c>
      <c r="BE58" s="883">
        <f t="shared" si="15"/>
        <v>7.0608899297423894E-2</v>
      </c>
      <c r="BF58" s="883">
        <f t="shared" si="16"/>
        <v>0.3907494145199063</v>
      </c>
      <c r="BG58" s="883">
        <f t="shared" si="17"/>
        <v>0.53864168618266983</v>
      </c>
      <c r="BH58" s="883">
        <f t="shared" si="18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2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9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3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4"/>
        <v>4270</v>
      </c>
      <c r="BE59" s="883">
        <f t="shared" si="15"/>
        <v>0.731615925058548</v>
      </c>
      <c r="BF59" s="883">
        <f t="shared" si="16"/>
        <v>0.21030444964871195</v>
      </c>
      <c r="BG59" s="883">
        <f t="shared" si="17"/>
        <v>5.807962529274005E-2</v>
      </c>
      <c r="BH59" s="883">
        <f t="shared" si="18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2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9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3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4"/>
        <v>13259</v>
      </c>
      <c r="BE60" s="883">
        <f t="shared" si="15"/>
        <v>6.2598989365713856E-2</v>
      </c>
      <c r="BF60" s="883">
        <f t="shared" si="16"/>
        <v>0.74462629157553362</v>
      </c>
      <c r="BG60" s="883">
        <f t="shared" si="17"/>
        <v>0.19277471905875254</v>
      </c>
      <c r="BH60" s="883">
        <f t="shared" si="18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2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9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3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4"/>
        <v>6974</v>
      </c>
      <c r="BE61" s="883">
        <f t="shared" si="15"/>
        <v>0.59463722397476337</v>
      </c>
      <c r="BF61" s="883">
        <f t="shared" si="16"/>
        <v>0.32277028964726123</v>
      </c>
      <c r="BG61" s="883">
        <f t="shared" si="17"/>
        <v>8.2592486377975338E-2</v>
      </c>
      <c r="BH61" s="883">
        <f t="shared" si="18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2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9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3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4"/>
        <v>1400</v>
      </c>
      <c r="BE62" s="883">
        <f t="shared" si="15"/>
        <v>0.14357142857142857</v>
      </c>
      <c r="BF62" s="883">
        <f t="shared" si="16"/>
        <v>0.61571428571428577</v>
      </c>
      <c r="BG62" s="883">
        <f t="shared" si="17"/>
        <v>0.24071428571428571</v>
      </c>
      <c r="BH62" s="883">
        <f t="shared" si="18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2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9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3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4"/>
        <v>10303</v>
      </c>
      <c r="BE63" s="883">
        <f t="shared" si="15"/>
        <v>0.15781811122973891</v>
      </c>
      <c r="BF63" s="883">
        <f t="shared" si="16"/>
        <v>0.7920993885276133</v>
      </c>
      <c r="BG63" s="883">
        <f t="shared" si="17"/>
        <v>5.0082500242647772E-2</v>
      </c>
      <c r="BH63" s="883">
        <f t="shared" si="18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2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9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3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4"/>
        <v>2286</v>
      </c>
      <c r="BE64" s="883">
        <f t="shared" si="15"/>
        <v>0.63604549431321089</v>
      </c>
      <c r="BF64" s="883">
        <f t="shared" si="16"/>
        <v>0.2804024496937883</v>
      </c>
      <c r="BG64" s="883">
        <f t="shared" si="17"/>
        <v>8.3552055993000876E-2</v>
      </c>
      <c r="BH64" s="883">
        <f t="shared" si="18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2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9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3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4"/>
        <v>3606</v>
      </c>
      <c r="BE65" s="883">
        <f t="shared" si="15"/>
        <v>0.61647254575707155</v>
      </c>
      <c r="BF65" s="883">
        <f t="shared" si="16"/>
        <v>0.32251802551303382</v>
      </c>
      <c r="BG65" s="883">
        <f t="shared" si="17"/>
        <v>6.1009428729894621E-2</v>
      </c>
      <c r="BH65" s="883">
        <f t="shared" si="18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2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9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3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4"/>
        <v>849</v>
      </c>
      <c r="BE66" s="883">
        <f t="shared" si="15"/>
        <v>0.58303886925795056</v>
      </c>
      <c r="BF66" s="883">
        <f t="shared" si="16"/>
        <v>0.35571260306242636</v>
      </c>
      <c r="BG66" s="883">
        <f t="shared" si="17"/>
        <v>6.1248527679623084E-2</v>
      </c>
      <c r="BH66" s="883">
        <f t="shared" si="18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2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9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3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4"/>
        <v>4203</v>
      </c>
      <c r="BE67" s="883">
        <f t="shared" si="15"/>
        <v>0.26885557934808468</v>
      </c>
      <c r="BF67" s="883">
        <f t="shared" si="16"/>
        <v>0.66071853438020467</v>
      </c>
      <c r="BG67" s="883">
        <f t="shared" si="17"/>
        <v>7.0425886271710689E-2</v>
      </c>
      <c r="BH67" s="883">
        <f t="shared" si="18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2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9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3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4"/>
        <v>4144</v>
      </c>
      <c r="BE68" s="883">
        <f t="shared" si="15"/>
        <v>0.41843629343629346</v>
      </c>
      <c r="BF68" s="883">
        <f t="shared" si="16"/>
        <v>0.49227799227799229</v>
      </c>
      <c r="BG68" s="883">
        <f t="shared" si="17"/>
        <v>8.9285714285714288E-2</v>
      </c>
      <c r="BH68" s="883">
        <f t="shared" si="18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2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9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3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4"/>
        <v>637</v>
      </c>
      <c r="BE69" s="883">
        <f t="shared" si="15"/>
        <v>0.7142857142857143</v>
      </c>
      <c r="BF69" s="883">
        <f t="shared" si="16"/>
        <v>0.18995290423861852</v>
      </c>
      <c r="BG69" s="883">
        <f t="shared" si="17"/>
        <v>9.5761381475667193E-2</v>
      </c>
      <c r="BH69" s="883">
        <f t="shared" si="18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2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9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3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4"/>
        <v>1993</v>
      </c>
      <c r="BE70" s="883">
        <f t="shared" si="15"/>
        <v>0.52282990466633217</v>
      </c>
      <c r="BF70" s="883">
        <f t="shared" si="16"/>
        <v>0.4315102860010035</v>
      </c>
      <c r="BG70" s="883">
        <f t="shared" si="17"/>
        <v>4.5659809332664322E-2</v>
      </c>
      <c r="BH70" s="883">
        <f t="shared" si="18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2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9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3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4"/>
        <v>9091</v>
      </c>
      <c r="BE71" s="883">
        <f t="shared" si="15"/>
        <v>0.27191728082719174</v>
      </c>
      <c r="BF71" s="883">
        <f t="shared" si="16"/>
        <v>0.69904300956990428</v>
      </c>
      <c r="BG71" s="883">
        <f t="shared" si="17"/>
        <v>2.903970960290397E-2</v>
      </c>
      <c r="BH71" s="883">
        <f t="shared" si="18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2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9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3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4"/>
        <v>1611</v>
      </c>
      <c r="BE72" s="883">
        <f t="shared" si="15"/>
        <v>0.68528864059590322</v>
      </c>
      <c r="BF72" s="883">
        <f t="shared" si="16"/>
        <v>0.26815642458100558</v>
      </c>
      <c r="BG72" s="883">
        <f t="shared" si="17"/>
        <v>4.6554934823091247E-2</v>
      </c>
      <c r="BH72" s="883">
        <f t="shared" si="18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2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9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3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4"/>
        <v>3255</v>
      </c>
      <c r="BE73" s="883">
        <f t="shared" si="15"/>
        <v>0.72473118279569892</v>
      </c>
      <c r="BF73" s="883">
        <f t="shared" si="16"/>
        <v>0.23748079877112135</v>
      </c>
      <c r="BG73" s="883">
        <f t="shared" si="17"/>
        <v>3.7788018433179721E-2</v>
      </c>
      <c r="BH73" s="883">
        <f t="shared" si="18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2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9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3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4"/>
        <v>1578</v>
      </c>
      <c r="BE74" s="883">
        <f t="shared" si="15"/>
        <v>0.59822560202788344</v>
      </c>
      <c r="BF74" s="883">
        <f t="shared" si="16"/>
        <v>0.35868187579214195</v>
      </c>
      <c r="BG74" s="883">
        <f t="shared" si="17"/>
        <v>4.3092522179974654E-2</v>
      </c>
      <c r="BH74" s="883">
        <f t="shared" si="18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2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9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3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4"/>
        <v>1366</v>
      </c>
      <c r="BE75" s="883">
        <f t="shared" si="15"/>
        <v>0.70937042459736455</v>
      </c>
      <c r="BF75" s="883">
        <f t="shared" si="16"/>
        <v>0.24816983894582723</v>
      </c>
      <c r="BG75" s="883">
        <f t="shared" si="17"/>
        <v>4.24597364568082E-2</v>
      </c>
      <c r="BH75" s="883">
        <f t="shared" si="18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2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9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3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4"/>
        <v>8505</v>
      </c>
      <c r="BE76" s="883">
        <f t="shared" si="15"/>
        <v>5.0440917107583777E-2</v>
      </c>
      <c r="BF76" s="883">
        <f t="shared" si="16"/>
        <v>0.81258083480305698</v>
      </c>
      <c r="BG76" s="883">
        <f t="shared" si="17"/>
        <v>0.13697824808935921</v>
      </c>
      <c r="BH76" s="883">
        <f t="shared" si="18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2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9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3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4"/>
        <v>1396</v>
      </c>
      <c r="BE77" s="883">
        <f t="shared" si="15"/>
        <v>0.64326647564469919</v>
      </c>
      <c r="BF77" s="883">
        <f t="shared" si="16"/>
        <v>0.23782234957020057</v>
      </c>
      <c r="BG77" s="883">
        <f t="shared" si="17"/>
        <v>0.11891117478510028</v>
      </c>
      <c r="BH77" s="883">
        <f t="shared" si="18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2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9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3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4"/>
        <v>2472</v>
      </c>
      <c r="BE78" s="883">
        <f t="shared" si="15"/>
        <v>0.71925566343042069</v>
      </c>
      <c r="BF78" s="883">
        <f t="shared" si="16"/>
        <v>0.20792880258899676</v>
      </c>
      <c r="BG78" s="883">
        <f t="shared" si="17"/>
        <v>7.281553398058252E-2</v>
      </c>
      <c r="BH78" s="883">
        <f t="shared" si="18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2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9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3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4"/>
        <v>3155</v>
      </c>
      <c r="BE79" s="883">
        <f t="shared" si="15"/>
        <v>0.34865293185419971</v>
      </c>
      <c r="BF79" s="883">
        <f t="shared" si="16"/>
        <v>0.56735340729001582</v>
      </c>
      <c r="BG79" s="883">
        <f t="shared" si="17"/>
        <v>8.3993660855784469E-2</v>
      </c>
      <c r="BH79" s="883">
        <f t="shared" si="18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2"/>
        <v>1417.9997251520253</v>
      </c>
      <c r="R80" s="108" t="s">
        <v>300</v>
      </c>
      <c r="S80" s="109">
        <f t="shared" ref="S80:AE80" si="20">SUM(S54:S79)</f>
        <v>535675</v>
      </c>
      <c r="T80" s="110">
        <f t="shared" si="20"/>
        <v>611877</v>
      </c>
      <c r="U80" s="110">
        <f t="shared" si="20"/>
        <v>309728</v>
      </c>
      <c r="V80" s="110">
        <f t="shared" si="20"/>
        <v>143178</v>
      </c>
      <c r="W80" s="110">
        <f t="shared" si="20"/>
        <v>16765</v>
      </c>
      <c r="X80" s="110">
        <f t="shared" si="20"/>
        <v>27440</v>
      </c>
      <c r="Y80" s="111">
        <f t="shared" si="20"/>
        <v>53002</v>
      </c>
      <c r="Z80" s="112">
        <f t="shared" si="20"/>
        <v>1697665</v>
      </c>
      <c r="AA80" s="113">
        <f t="shared" si="20"/>
        <v>9788</v>
      </c>
      <c r="AB80" s="110">
        <f t="shared" si="20"/>
        <v>50732</v>
      </c>
      <c r="AC80" s="110">
        <f t="shared" si="20"/>
        <v>140120</v>
      </c>
      <c r="AD80" s="110">
        <f t="shared" si="20"/>
        <v>43192</v>
      </c>
      <c r="AE80" s="111">
        <f t="shared" si="20"/>
        <v>62148</v>
      </c>
      <c r="AF80" s="114">
        <f t="shared" si="19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3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4"/>
        <v>1708</v>
      </c>
      <c r="BE80" s="883">
        <f t="shared" si="15"/>
        <v>0.64168618266978927</v>
      </c>
      <c r="BF80" s="883">
        <f t="shared" si="16"/>
        <v>0.2933255269320843</v>
      </c>
      <c r="BG80" s="883">
        <f t="shared" si="17"/>
        <v>6.4988290398126466E-2</v>
      </c>
      <c r="BH80" s="883">
        <f t="shared" si="18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3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4"/>
        <v>5547</v>
      </c>
      <c r="BE81" s="883">
        <f t="shared" si="15"/>
        <v>0.23021453037678025</v>
      </c>
      <c r="BF81" s="883">
        <f t="shared" si="16"/>
        <v>0.67171444023796645</v>
      </c>
      <c r="BG81" s="883">
        <f t="shared" si="17"/>
        <v>9.8071029385253292E-2</v>
      </c>
      <c r="BH81" s="883">
        <f t="shared" si="18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1">L82*N82</f>
        <v>16050.614216511489</v>
      </c>
      <c r="S82" s="991" t="s">
        <v>346</v>
      </c>
      <c r="T82" s="992"/>
      <c r="U82" s="992"/>
      <c r="V82" s="992"/>
      <c r="W82" s="992"/>
      <c r="X82" s="992"/>
      <c r="Y82" s="992"/>
      <c r="Z82" s="993"/>
      <c r="AB82" s="979" t="s">
        <v>347</v>
      </c>
      <c r="AC82" s="979"/>
      <c r="AD82" s="979"/>
      <c r="AE82" s="979"/>
      <c r="AF82" s="980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3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4"/>
        <v>4352</v>
      </c>
      <c r="BE82" s="883">
        <f t="shared" si="15"/>
        <v>0.56571691176470584</v>
      </c>
      <c r="BF82" s="883">
        <f t="shared" si="16"/>
        <v>0.39430147058823528</v>
      </c>
      <c r="BG82" s="883">
        <f t="shared" si="17"/>
        <v>3.998161764705882E-2</v>
      </c>
      <c r="BH82" s="883">
        <f t="shared" si="18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1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979"/>
      <c r="AC83" s="979"/>
      <c r="AD83" s="979"/>
      <c r="AE83" s="979"/>
      <c r="AF83" s="980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1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2">SUM(BP88:BP243)</f>
        <v>6994</v>
      </c>
      <c r="BQ84">
        <f t="shared" si="22"/>
        <v>4911</v>
      </c>
      <c r="BR84">
        <f t="shared" si="22"/>
        <v>4575</v>
      </c>
      <c r="BS84">
        <f t="shared" si="22"/>
        <v>5518</v>
      </c>
      <c r="BT84">
        <f t="shared" si="22"/>
        <v>7219</v>
      </c>
      <c r="BU84">
        <f t="shared" si="22"/>
        <v>9842</v>
      </c>
      <c r="BV84">
        <f t="shared" si="22"/>
        <v>14321</v>
      </c>
      <c r="BW84">
        <f t="shared" si="22"/>
        <v>17899</v>
      </c>
      <c r="BX84">
        <f t="shared" si="22"/>
        <v>21047</v>
      </c>
      <c r="BY84">
        <f t="shared" si="22"/>
        <v>20514</v>
      </c>
      <c r="BZ84">
        <f t="shared" si="22"/>
        <v>20473</v>
      </c>
      <c r="CA84">
        <f t="shared" si="22"/>
        <v>23759</v>
      </c>
      <c r="CB84">
        <f t="shared" ref="CB84:CI84" si="23">SUM(CB88:CB243)</f>
        <v>26865</v>
      </c>
      <c r="CC84">
        <f t="shared" si="23"/>
        <v>31143</v>
      </c>
      <c r="CD84">
        <f t="shared" si="23"/>
        <v>37095</v>
      </c>
      <c r="CE84">
        <f t="shared" si="23"/>
        <v>45403</v>
      </c>
      <c r="CF84">
        <f t="shared" si="23"/>
        <v>56992</v>
      </c>
      <c r="CG84">
        <f t="shared" si="23"/>
        <v>23076</v>
      </c>
      <c r="CH84">
        <f t="shared" si="23"/>
        <v>23058</v>
      </c>
      <c r="CI84">
        <f t="shared" si="23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1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4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5">Z85/AG85*AG85</f>
        <v>413</v>
      </c>
      <c r="AG85" s="680">
        <f t="shared" ref="AG85:AG110" si="26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1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4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5"/>
        <v>6603</v>
      </c>
      <c r="AG86" s="681">
        <f t="shared" si="26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972" t="s">
        <v>1073</v>
      </c>
      <c r="BA86" s="973"/>
      <c r="BB86" s="973"/>
      <c r="BC86" s="973"/>
      <c r="BD86" s="973"/>
      <c r="BE86" s="973"/>
      <c r="BF86" s="973" t="s">
        <v>1074</v>
      </c>
      <c r="BG86" s="973"/>
      <c r="BH86" s="973"/>
      <c r="BI86" s="973" t="s">
        <v>1074</v>
      </c>
      <c r="BJ86" s="973"/>
      <c r="BK86" s="973"/>
      <c r="BM86" s="978" t="s">
        <v>1067</v>
      </c>
      <c r="BN86" s="978"/>
      <c r="BO86" s="978"/>
      <c r="BP86" s="978"/>
      <c r="BQ86" s="978"/>
      <c r="BR86" s="978"/>
      <c r="BS86" s="978"/>
      <c r="BT86" s="978"/>
      <c r="BU86" s="978"/>
      <c r="BV86" s="978"/>
      <c r="BW86" s="978"/>
      <c r="BX86" s="978"/>
      <c r="BY86" s="978"/>
      <c r="BZ86" s="978"/>
      <c r="CA86" s="978"/>
      <c r="CB86" s="978"/>
      <c r="CC86" s="978"/>
      <c r="CD86" s="978"/>
      <c r="CE86" s="978"/>
      <c r="CF86" s="978"/>
      <c r="CG86" s="978"/>
      <c r="CH86" s="978"/>
      <c r="CI86" s="978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1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4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5"/>
        <v>665</v>
      </c>
      <c r="AG87" s="680">
        <f t="shared" si="26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984" t="s">
        <v>1033</v>
      </c>
      <c r="AQ87" s="985"/>
      <c r="AR87" s="985"/>
      <c r="AS87" s="985"/>
      <c r="AT87" s="985"/>
      <c r="AV87" s="808" t="s">
        <v>1037</v>
      </c>
      <c r="AW87" s="986" t="s">
        <v>1038</v>
      </c>
      <c r="AX87" s="987"/>
      <c r="AY87" s="987"/>
      <c r="AZ87" s="972">
        <v>2018</v>
      </c>
      <c r="BA87" s="973"/>
      <c r="BB87" s="973"/>
      <c r="BC87" s="973"/>
      <c r="BD87" s="973"/>
      <c r="BE87" s="974"/>
      <c r="BF87" s="972">
        <v>2040</v>
      </c>
      <c r="BG87" s="973"/>
      <c r="BH87" s="974"/>
      <c r="BI87" s="972">
        <v>2070</v>
      </c>
      <c r="BJ87" s="973"/>
      <c r="BK87" s="974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1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4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5"/>
        <v>352</v>
      </c>
      <c r="AG88" s="681">
        <f t="shared" si="26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998" t="s">
        <v>893</v>
      </c>
      <c r="BN88" s="998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1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4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5"/>
        <v>470.00000000000006</v>
      </c>
      <c r="AG89" s="680">
        <f t="shared" si="26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999"/>
      <c r="BN89" s="999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1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4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5"/>
        <v>252</v>
      </c>
      <c r="AG90" s="681">
        <f t="shared" si="26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27">SUM(AP90:AT90)/SUM($AP$89:$AT$89)</f>
        <v>1.4020552855891022E-2</v>
      </c>
      <c r="AV90" s="803">
        <f t="shared" ref="AV90:AV120" si="28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 t="shared" ref="BD90:BE90" si="29">(BA90*(1+AX90))</f>
        <v>14921.554887576312</v>
      </c>
      <c r="BE90" s="822">
        <f t="shared" si="29"/>
        <v>14372.234679455496</v>
      </c>
      <c r="BF90" s="831">
        <f>BC90*(BF123/$BC$122)</f>
        <v>2147.2393448382686</v>
      </c>
      <c r="BG90" s="822">
        <f t="shared" ref="BG90:BG96" si="30">BD90*($BG$123/$BD$122)</f>
        <v>13306.39232706811</v>
      </c>
      <c r="BH90" s="835">
        <f t="shared" ref="BH90:BH96" si="31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2">BE90*($BK$123/$BE$122)</f>
        <v>12032.722707781786</v>
      </c>
      <c r="BM90" s="999"/>
      <c r="BN90" s="998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1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4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5"/>
        <v>681</v>
      </c>
      <c r="AG91" s="680">
        <f t="shared" si="26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27"/>
        <v>1.6026592701491132E-2</v>
      </c>
      <c r="AV91" s="804">
        <f t="shared" si="28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3">(AZ91*(1+AW91))</f>
        <v>1328.1049063886037</v>
      </c>
      <c r="BD91" s="823">
        <f t="shared" ref="BD91:BD120" si="34">(BA91*(1+AX91))</f>
        <v>9930.3254830949845</v>
      </c>
      <c r="BE91" s="823">
        <f t="shared" ref="BE91:BE120" si="35">(BB91*(1+AY91))</f>
        <v>30198.812537175454</v>
      </c>
      <c r="BF91" s="832">
        <f t="shared" ref="BF91:BF96" si="36">BC91*($BF$123/$BC$122)</f>
        <v>2205.2532676076271</v>
      </c>
      <c r="BG91" s="823">
        <f t="shared" si="30"/>
        <v>8855.43147541287</v>
      </c>
      <c r="BH91" s="836">
        <f t="shared" si="31"/>
        <v>25614.848602743827</v>
      </c>
      <c r="BI91" s="832">
        <f t="shared" ref="BI91:BI120" si="37">BC91*($BI$123/$BC$122)</f>
        <v>4127.2361891596311</v>
      </c>
      <c r="BJ91" s="823">
        <f t="shared" ref="BJ91:BJ120" si="38">BD91*($BJ$123/$BD$122)</f>
        <v>9904.2613539071608</v>
      </c>
      <c r="BK91" s="836">
        <f t="shared" si="32"/>
        <v>25283.050650678848</v>
      </c>
      <c r="BM91" s="999"/>
      <c r="BN91" s="999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1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4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5"/>
        <v>724</v>
      </c>
      <c r="AG92" s="681">
        <f t="shared" si="26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27"/>
        <v>1.9415858577811897E-2</v>
      </c>
      <c r="AV92" s="803">
        <f t="shared" si="28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4"/>
        <v>22999.076791253126</v>
      </c>
      <c r="BE92" s="822">
        <f t="shared" si="35"/>
        <v>38111.22704013878</v>
      </c>
      <c r="BF92" s="831">
        <f t="shared" si="36"/>
        <v>4241.4624588972301</v>
      </c>
      <c r="BG92" s="822">
        <f t="shared" si="30"/>
        <v>20509.574320541178</v>
      </c>
      <c r="BH92" s="835">
        <f t="shared" si="31"/>
        <v>32326.215128366712</v>
      </c>
      <c r="BI92" s="831">
        <f t="shared" si="37"/>
        <v>7938.0983637827385</v>
      </c>
      <c r="BJ92" s="822">
        <f t="shared" si="38"/>
        <v>22938.711105384278</v>
      </c>
      <c r="BK92" s="835">
        <f t="shared" si="32"/>
        <v>31907.48253525449</v>
      </c>
      <c r="BM92" s="999"/>
      <c r="BN92" s="998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1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4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5"/>
        <v>419</v>
      </c>
      <c r="AG93" s="680">
        <f t="shared" si="26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27"/>
        <v>3.1785230622162035E-2</v>
      </c>
      <c r="AV93" s="804">
        <f t="shared" si="28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3"/>
        <v>20419.129038415031</v>
      </c>
      <c r="BD93" s="823">
        <f t="shared" si="34"/>
        <v>141074.33250152081</v>
      </c>
      <c r="BE93" s="823">
        <f t="shared" si="35"/>
        <v>118262.80380919381</v>
      </c>
      <c r="BF93" s="832">
        <f t="shared" si="36"/>
        <v>33904.965501641578</v>
      </c>
      <c r="BG93" s="823">
        <f t="shared" si="30"/>
        <v>125803.94132433481</v>
      </c>
      <c r="BH93" s="836">
        <f t="shared" si="31"/>
        <v>100311.35532827243</v>
      </c>
      <c r="BI93" s="832">
        <f t="shared" si="37"/>
        <v>63454.752642716354</v>
      </c>
      <c r="BJ93" s="823">
        <f t="shared" si="38"/>
        <v>140704.0546457078</v>
      </c>
      <c r="BK93" s="836">
        <f t="shared" si="32"/>
        <v>99011.98780973017</v>
      </c>
      <c r="BM93" s="999"/>
      <c r="BN93" s="999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1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4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5"/>
        <v>382</v>
      </c>
      <c r="AG94" s="681">
        <f t="shared" si="26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27"/>
        <v>8.2616976745870235E-2</v>
      </c>
      <c r="AV94" s="805">
        <f t="shared" si="28"/>
        <v>2216.6</v>
      </c>
      <c r="AW94" s="891"/>
      <c r="AX94" s="818"/>
      <c r="AY94" s="818"/>
      <c r="AZ94" s="831"/>
      <c r="BA94" s="822"/>
      <c r="BB94" s="822"/>
      <c r="BC94" s="831">
        <f t="shared" si="33"/>
        <v>0</v>
      </c>
      <c r="BD94" s="822">
        <f t="shared" si="34"/>
        <v>0</v>
      </c>
      <c r="BE94" s="822">
        <f t="shared" si="35"/>
        <v>0</v>
      </c>
      <c r="BF94" s="831">
        <f t="shared" si="36"/>
        <v>0</v>
      </c>
      <c r="BG94" s="822">
        <f t="shared" si="30"/>
        <v>0</v>
      </c>
      <c r="BH94" s="835">
        <f t="shared" si="31"/>
        <v>0</v>
      </c>
      <c r="BI94" s="831">
        <f t="shared" si="37"/>
        <v>0</v>
      </c>
      <c r="BJ94" s="822">
        <f t="shared" si="38"/>
        <v>0</v>
      </c>
      <c r="BK94" s="835">
        <f t="shared" si="32"/>
        <v>0</v>
      </c>
      <c r="BM94" s="998" t="s">
        <v>891</v>
      </c>
      <c r="BN94" s="998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1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4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5"/>
        <v>629</v>
      </c>
      <c r="AG95" s="680">
        <f t="shared" si="26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27"/>
        <v>3.0713411498881106E-2</v>
      </c>
      <c r="AV95" s="804">
        <f t="shared" si="28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3"/>
        <v>2548.0375029478009</v>
      </c>
      <c r="BD95" s="823">
        <f t="shared" si="34"/>
        <v>20115.72788640259</v>
      </c>
      <c r="BE95" s="823">
        <f t="shared" si="35"/>
        <v>67976.263571102711</v>
      </c>
      <c r="BF95" s="832">
        <f t="shared" si="36"/>
        <v>4230.8917031575793</v>
      </c>
      <c r="BG95" s="823">
        <f t="shared" si="30"/>
        <v>17938.329431330083</v>
      </c>
      <c r="BH95" s="836">
        <f t="shared" si="31"/>
        <v>57657.952537390192</v>
      </c>
      <c r="BI95" s="832">
        <f t="shared" si="37"/>
        <v>7918.3146925481024</v>
      </c>
      <c r="BJ95" s="823">
        <f t="shared" si="38"/>
        <v>20062.930127534477</v>
      </c>
      <c r="BK95" s="836">
        <f t="shared" si="32"/>
        <v>56911.089228968514</v>
      </c>
      <c r="BM95" s="999"/>
      <c r="BN95" s="999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1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4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5"/>
        <v>555</v>
      </c>
      <c r="AG96" s="681">
        <f t="shared" si="26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27"/>
        <v>0.1340425686000449</v>
      </c>
      <c r="AV96" s="805">
        <f t="shared" si="28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4"/>
        <v>403091.4532679175</v>
      </c>
      <c r="BE96" s="822">
        <f t="shared" si="35"/>
        <v>58180.463957904816</v>
      </c>
      <c r="BF96" s="831">
        <f t="shared" si="36"/>
        <v>331544.88442569622</v>
      </c>
      <c r="BG96" s="822">
        <f t="shared" si="30"/>
        <v>359459.39020984754</v>
      </c>
      <c r="BH96" s="835">
        <f t="shared" si="31"/>
        <v>49349.085302097592</v>
      </c>
      <c r="BI96" s="831">
        <f t="shared" si="37"/>
        <v>620501.99196256173</v>
      </c>
      <c r="BJ96" s="822">
        <f t="shared" si="38"/>
        <v>402033.45897252724</v>
      </c>
      <c r="BK96" s="835">
        <f t="shared" si="32"/>
        <v>48709.849611367732</v>
      </c>
      <c r="BM96" s="999"/>
      <c r="BN96" s="998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1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4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5"/>
        <v>547</v>
      </c>
      <c r="AG97" s="680">
        <f t="shared" si="26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27"/>
        <v>5.9152828371341871E-2</v>
      </c>
      <c r="AV97" s="806">
        <f t="shared" si="28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7"/>
        <v>0</v>
      </c>
      <c r="BJ97" s="823">
        <f t="shared" si="38"/>
        <v>0</v>
      </c>
      <c r="BK97" s="836">
        <f t="shared" si="32"/>
        <v>0</v>
      </c>
      <c r="BM97" s="999"/>
      <c r="BN97" s="999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1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4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5"/>
        <v>2266</v>
      </c>
      <c r="AG98" s="681">
        <f t="shared" si="26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27"/>
        <v>5.2772607779379067E-2</v>
      </c>
      <c r="AV98" s="805">
        <f t="shared" si="28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7"/>
        <v>0</v>
      </c>
      <c r="BJ98" s="822">
        <f t="shared" si="38"/>
        <v>0</v>
      </c>
      <c r="BK98" s="835">
        <f t="shared" si="32"/>
        <v>0</v>
      </c>
      <c r="BM98" s="999"/>
      <c r="BN98" s="998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1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4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5"/>
        <v>720</v>
      </c>
      <c r="AG99" s="680">
        <f t="shared" si="26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27"/>
        <v>5.6639847048514297E-2</v>
      </c>
      <c r="AV99" s="806">
        <f t="shared" si="28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7"/>
        <v>0</v>
      </c>
      <c r="BJ99" s="823">
        <f t="shared" si="38"/>
        <v>0</v>
      </c>
      <c r="BK99" s="836">
        <f t="shared" si="32"/>
        <v>0</v>
      </c>
      <c r="BM99" s="999"/>
      <c r="BN99" s="999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1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4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5"/>
        <v>932</v>
      </c>
      <c r="AG100" s="681">
        <f t="shared" si="26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27"/>
        <v>1.0160555607859041E-2</v>
      </c>
      <c r="AV100" s="803">
        <f t="shared" si="28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3"/>
        <v>11066.213242017016</v>
      </c>
      <c r="BD100" s="822">
        <f t="shared" si="34"/>
        <v>37047.507468803851</v>
      </c>
      <c r="BE100" s="822">
        <f t="shared" si="35"/>
        <v>85124.525112751231</v>
      </c>
      <c r="BF100" s="831">
        <f t="shared" ref="BF100:BF120" si="39">BC100*($BF$123/$BC$122)</f>
        <v>18374.90607452079</v>
      </c>
      <c r="BG100" s="822">
        <f t="shared" ref="BG100:BG120" si="40">BD100*($BG$123/$BD$122)</f>
        <v>33037.352530220276</v>
      </c>
      <c r="BH100" s="835">
        <f t="shared" ref="BH100:BH120" si="41">BE100*($BH$123/$BE$122)</f>
        <v>72203.230523034625</v>
      </c>
      <c r="BI100" s="831">
        <f t="shared" si="37"/>
        <v>34389.509104069424</v>
      </c>
      <c r="BJ100" s="822">
        <f t="shared" si="38"/>
        <v>36950.26886142914</v>
      </c>
      <c r="BK100" s="835">
        <f t="shared" si="32"/>
        <v>71267.95722153825</v>
      </c>
      <c r="BM100" s="998" t="s">
        <v>890</v>
      </c>
      <c r="BN100" s="998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1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4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5"/>
        <v>814</v>
      </c>
      <c r="AG101" s="680">
        <f t="shared" si="26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27"/>
        <v>3.614492732631823E-2</v>
      </c>
      <c r="AV101" s="806">
        <f t="shared" si="28"/>
        <v>966.6</v>
      </c>
      <c r="AW101" s="892"/>
      <c r="AX101" s="819"/>
      <c r="AY101" s="819"/>
      <c r="AZ101" s="832"/>
      <c r="BA101" s="823"/>
      <c r="BB101" s="823"/>
      <c r="BC101" s="832">
        <f t="shared" si="33"/>
        <v>0</v>
      </c>
      <c r="BD101" s="823">
        <f t="shared" si="34"/>
        <v>0</v>
      </c>
      <c r="BE101" s="823">
        <f t="shared" si="35"/>
        <v>0</v>
      </c>
      <c r="BF101" s="832">
        <f t="shared" si="39"/>
        <v>0</v>
      </c>
      <c r="BG101" s="823">
        <f t="shared" si="40"/>
        <v>0</v>
      </c>
      <c r="BH101" s="836">
        <f t="shared" si="41"/>
        <v>0</v>
      </c>
      <c r="BI101" s="832">
        <f t="shared" si="37"/>
        <v>0</v>
      </c>
      <c r="BJ101" s="823">
        <f t="shared" si="38"/>
        <v>0</v>
      </c>
      <c r="BK101" s="836">
        <f t="shared" si="32"/>
        <v>0</v>
      </c>
      <c r="BM101" s="999"/>
      <c r="BN101" s="999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1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4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5"/>
        <v>588</v>
      </c>
      <c r="AG102" s="681">
        <f t="shared" si="26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27"/>
        <v>3.1473823714722307E-2</v>
      </c>
      <c r="AV102" s="803">
        <f t="shared" si="28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3"/>
        <v>3096.8722699825066</v>
      </c>
      <c r="BD102" s="822">
        <f t="shared" si="34"/>
        <v>22205.15389123861</v>
      </c>
      <c r="BE102" s="822">
        <f t="shared" si="35"/>
        <v>55248.899910709981</v>
      </c>
      <c r="BF102" s="831">
        <f t="shared" si="39"/>
        <v>5142.2050019474082</v>
      </c>
      <c r="BG102" s="822">
        <f t="shared" si="40"/>
        <v>19801.58847961299</v>
      </c>
      <c r="BH102" s="835">
        <f t="shared" si="41"/>
        <v>46862.511727533922</v>
      </c>
      <c r="BI102" s="831">
        <f t="shared" si="37"/>
        <v>9623.8807976640819</v>
      </c>
      <c r="BJ102" s="822">
        <f t="shared" si="38"/>
        <v>22146.87201511662</v>
      </c>
      <c r="BK102" s="835">
        <f t="shared" si="32"/>
        <v>46255.485480337942</v>
      </c>
      <c r="BM102" s="999"/>
      <c r="BN102" s="998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1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4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5"/>
        <v>1275</v>
      </c>
      <c r="AG103" s="680">
        <f t="shared" si="26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27"/>
        <v>5.1802176951543634E-2</v>
      </c>
      <c r="AV103" s="806">
        <f t="shared" si="28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3"/>
        <v>8143.0873843858917</v>
      </c>
      <c r="BD103" s="823">
        <f t="shared" si="34"/>
        <v>67986.751855029783</v>
      </c>
      <c r="BE103" s="823">
        <f t="shared" si="35"/>
        <v>33692.910241063029</v>
      </c>
      <c r="BF103" s="832">
        <f t="shared" si="39"/>
        <v>13521.198496029834</v>
      </c>
      <c r="BG103" s="823">
        <f t="shared" si="40"/>
        <v>60627.622258004121</v>
      </c>
      <c r="BH103" s="836">
        <f t="shared" si="41"/>
        <v>28578.567244928763</v>
      </c>
      <c r="BI103" s="832">
        <f t="shared" si="37"/>
        <v>25305.564931399218</v>
      </c>
      <c r="BJ103" s="823">
        <f t="shared" si="38"/>
        <v>67808.307000787419</v>
      </c>
      <c r="BK103" s="836">
        <f t="shared" si="32"/>
        <v>28208.379225008048</v>
      </c>
      <c r="BM103" s="999"/>
      <c r="BN103" s="999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1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4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5"/>
        <v>141</v>
      </c>
      <c r="AG104" s="681">
        <f t="shared" si="26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27"/>
        <v>2.2022986174981714E-2</v>
      </c>
      <c r="AV104" s="803">
        <f t="shared" si="28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3"/>
        <v>1905.1616681809217</v>
      </c>
      <c r="BD104" s="822">
        <f t="shared" si="34"/>
        <v>16732.218974257339</v>
      </c>
      <c r="BE104" s="822">
        <f t="shared" si="35"/>
        <v>32893.918486079892</v>
      </c>
      <c r="BF104" s="831">
        <f t="shared" si="39"/>
        <v>3163.4278089531094</v>
      </c>
      <c r="BG104" s="822">
        <f t="shared" si="40"/>
        <v>14921.063645937858</v>
      </c>
      <c r="BH104" s="835">
        <f t="shared" si="41"/>
        <v>27900.856728545397</v>
      </c>
      <c r="BI104" s="831">
        <f t="shared" si="37"/>
        <v>5920.5053345502074</v>
      </c>
      <c r="BJ104" s="822">
        <f t="shared" si="38"/>
        <v>16688.301912557152</v>
      </c>
      <c r="BK104" s="835">
        <f t="shared" si="32"/>
        <v>27539.447326250585</v>
      </c>
      <c r="BM104" s="999"/>
      <c r="BN104" s="998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1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4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5"/>
        <v>454</v>
      </c>
      <c r="AG105" s="680">
        <f t="shared" si="26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27"/>
        <v>2.2175068618149954E-2</v>
      </c>
      <c r="AV105" s="804">
        <f t="shared" si="28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3"/>
        <v>1493.2555510482414</v>
      </c>
      <c r="BD105" s="823">
        <f t="shared" si="34"/>
        <v>17293.362786115882</v>
      </c>
      <c r="BE105" s="823">
        <f t="shared" si="35"/>
        <v>23742.964600090669</v>
      </c>
      <c r="BF105" s="832">
        <f t="shared" si="39"/>
        <v>2479.4778390486781</v>
      </c>
      <c r="BG105" s="823">
        <f t="shared" si="40"/>
        <v>15421.467241190063</v>
      </c>
      <c r="BH105" s="836">
        <f t="shared" si="41"/>
        <v>20138.952247309524</v>
      </c>
      <c r="BI105" s="832">
        <f t="shared" si="37"/>
        <v>4640.4604939743431</v>
      </c>
      <c r="BJ105" s="823">
        <f t="shared" si="38"/>
        <v>17247.972890032761</v>
      </c>
      <c r="BK105" s="836">
        <f t="shared" si="32"/>
        <v>19878.085465856992</v>
      </c>
      <c r="BM105" s="999"/>
      <c r="BN105" s="999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1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4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5"/>
        <v>302</v>
      </c>
      <c r="AG106" s="681">
        <f t="shared" si="26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27"/>
        <v>5.866037093632091E-3</v>
      </c>
      <c r="AV106" s="803">
        <f t="shared" si="28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3"/>
        <v>580.52171392529885</v>
      </c>
      <c r="BD106" s="822">
        <f t="shared" si="34"/>
        <v>3528.4158298099569</v>
      </c>
      <c r="BE106" s="822">
        <f t="shared" si="35"/>
        <v>14945.554521545144</v>
      </c>
      <c r="BF106" s="831">
        <f t="shared" si="39"/>
        <v>963.92792496495713</v>
      </c>
      <c r="BG106" s="822">
        <f t="shared" si="40"/>
        <v>3146.487459130673</v>
      </c>
      <c r="BH106" s="835">
        <f t="shared" si="41"/>
        <v>12676.926150065066</v>
      </c>
      <c r="BI106" s="831">
        <f t="shared" si="37"/>
        <v>1804.0368759878766</v>
      </c>
      <c r="BJ106" s="822">
        <f t="shared" si="38"/>
        <v>3519.1547953984373</v>
      </c>
      <c r="BK106" s="835">
        <f t="shared" si="32"/>
        <v>12512.717561511474</v>
      </c>
      <c r="BM106" s="998" t="s">
        <v>326</v>
      </c>
      <c r="BN106" s="998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1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4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5"/>
        <v>253</v>
      </c>
      <c r="AG107" s="680">
        <f t="shared" si="26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27"/>
        <v>4.0533592114887426E-2</v>
      </c>
      <c r="AV107" s="806">
        <f t="shared" si="28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3"/>
        <v>8606.8905005352972</v>
      </c>
      <c r="BD107" s="823">
        <f t="shared" si="34"/>
        <v>48256.448369772334</v>
      </c>
      <c r="BE107" s="823">
        <f t="shared" si="35"/>
        <v>43360.635425552478</v>
      </c>
      <c r="BF107" s="832">
        <f t="shared" si="39"/>
        <v>14291.320895619709</v>
      </c>
      <c r="BG107" s="823">
        <f t="shared" si="40"/>
        <v>43032.997509778652</v>
      </c>
      <c r="BH107" s="836">
        <f t="shared" si="41"/>
        <v>36778.800834537076</v>
      </c>
      <c r="BI107" s="832">
        <f t="shared" si="37"/>
        <v>26746.885565340715</v>
      </c>
      <c r="BJ107" s="823">
        <f t="shared" si="38"/>
        <v>48129.789650821331</v>
      </c>
      <c r="BK107" s="836">
        <f t="shared" si="32"/>
        <v>36302.392365935084</v>
      </c>
      <c r="BM107" s="999"/>
      <c r="BN107" s="999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1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4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5"/>
        <v>339</v>
      </c>
      <c r="AG108" s="681">
        <f t="shared" si="26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27"/>
        <v>1.1015114098042482E-2</v>
      </c>
      <c r="AV108" s="803">
        <f t="shared" si="28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3"/>
        <v>727.68151177274649</v>
      </c>
      <c r="BD108" s="822">
        <f t="shared" si="34"/>
        <v>6547.0463522644613</v>
      </c>
      <c r="BE108" s="822">
        <f t="shared" si="35"/>
        <v>15240.869258380966</v>
      </c>
      <c r="BF108" s="831">
        <f t="shared" si="39"/>
        <v>1208.2795748252174</v>
      </c>
      <c r="BG108" s="822">
        <f t="shared" si="40"/>
        <v>5838.3705989826285</v>
      </c>
      <c r="BH108" s="835">
        <f t="shared" si="41"/>
        <v>12927.414220246525</v>
      </c>
      <c r="BI108" s="831">
        <f t="shared" si="37"/>
        <v>2261.352589787135</v>
      </c>
      <c r="BJ108" s="822">
        <f t="shared" si="38"/>
        <v>6529.8623171374566</v>
      </c>
      <c r="BK108" s="835">
        <f t="shared" si="32"/>
        <v>12759.960973487379</v>
      </c>
      <c r="BM108" s="999"/>
      <c r="BN108" s="998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1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4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5"/>
        <v>764</v>
      </c>
      <c r="AG109" s="680">
        <f t="shared" si="26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27"/>
        <v>2.8917390265275233E-2</v>
      </c>
      <c r="AV109" s="804">
        <f t="shared" si="28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3"/>
        <v>3265.2298294517736</v>
      </c>
      <c r="BD109" s="823">
        <f t="shared" si="34"/>
        <v>41412.99797782299</v>
      </c>
      <c r="BE109" s="823">
        <f t="shared" si="35"/>
        <v>23027.237272932725</v>
      </c>
      <c r="BF109" s="832">
        <f t="shared" si="39"/>
        <v>5421.7544986476432</v>
      </c>
      <c r="BG109" s="823">
        <f t="shared" si="40"/>
        <v>36930.306706293828</v>
      </c>
      <c r="BH109" s="836">
        <f t="shared" si="41"/>
        <v>19531.867213637135</v>
      </c>
      <c r="BI109" s="832">
        <f t="shared" si="37"/>
        <v>10147.070952912887</v>
      </c>
      <c r="BJ109" s="823">
        <f t="shared" si="38"/>
        <v>41304.301265798131</v>
      </c>
      <c r="BK109" s="836">
        <f t="shared" si="32"/>
        <v>19278.864213619574</v>
      </c>
      <c r="BM109" s="999"/>
      <c r="BN109" s="999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1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4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5"/>
        <v>330</v>
      </c>
      <c r="AG110" s="681">
        <f t="shared" si="26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27"/>
        <v>1.3839502328309784E-2</v>
      </c>
      <c r="AV110" s="803">
        <f t="shared" si="28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3"/>
        <v>2277.2547992745017</v>
      </c>
      <c r="BD110" s="822">
        <f t="shared" si="34"/>
        <v>16293.744793474849</v>
      </c>
      <c r="BE110" s="822">
        <f t="shared" si="35"/>
        <v>56735.734780158629</v>
      </c>
      <c r="BF110" s="831">
        <f t="shared" si="39"/>
        <v>3781.2702619485922</v>
      </c>
      <c r="BG110" s="822">
        <f t="shared" si="40"/>
        <v>14530.051481405368</v>
      </c>
      <c r="BH110" s="835">
        <f t="shared" si="41"/>
        <v>48123.655689115978</v>
      </c>
      <c r="BI110" s="831">
        <f t="shared" si="37"/>
        <v>7076.8268186437172</v>
      </c>
      <c r="BJ110" s="822">
        <f t="shared" si="38"/>
        <v>16250.97859512883</v>
      </c>
      <c r="BK110" s="835">
        <f t="shared" si="32"/>
        <v>47500.293410026876</v>
      </c>
      <c r="BM110" s="999"/>
      <c r="BN110" s="998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1"/>
        <v>8787.564173814988</v>
      </c>
      <c r="R111" s="158" t="s">
        <v>300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27"/>
        <v>4.463981808042989E-2</v>
      </c>
      <c r="AV111" s="806">
        <f t="shared" si="28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3"/>
        <v>5841.7701944260752</v>
      </c>
      <c r="BD111" s="823">
        <f t="shared" si="34"/>
        <v>45657.666050062231</v>
      </c>
      <c r="BE111" s="823">
        <f t="shared" si="35"/>
        <v>42421.126895478832</v>
      </c>
      <c r="BF111" s="832">
        <f t="shared" si="39"/>
        <v>9699.9738107296016</v>
      </c>
      <c r="BG111" s="823">
        <f t="shared" si="40"/>
        <v>40715.516699015265</v>
      </c>
      <c r="BH111" s="836">
        <f t="shared" si="41"/>
        <v>35981.902985351851</v>
      </c>
      <c r="BI111" s="832">
        <f t="shared" si="37"/>
        <v>18153.961512536338</v>
      </c>
      <c r="BJ111" s="823">
        <f t="shared" si="38"/>
        <v>45537.828356084407</v>
      </c>
      <c r="BK111" s="836">
        <f t="shared" si="32"/>
        <v>35515.817008928731</v>
      </c>
      <c r="BM111" s="999"/>
      <c r="BN111" s="999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1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27"/>
        <v>1.1304794942172462E-2</v>
      </c>
      <c r="AV112" s="803">
        <f t="shared" si="28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3"/>
        <v>1086.7572425205392</v>
      </c>
      <c r="BD112" s="822">
        <f t="shared" si="34"/>
        <v>8719.4790120577727</v>
      </c>
      <c r="BE112" s="822">
        <f t="shared" si="35"/>
        <v>23002.750289707961</v>
      </c>
      <c r="BF112" s="831">
        <f t="shared" si="39"/>
        <v>1804.5072709515578</v>
      </c>
      <c r="BG112" s="822">
        <f t="shared" si="40"/>
        <v>7775.6513645021832</v>
      </c>
      <c r="BH112" s="835">
        <f t="shared" si="41"/>
        <v>19511.097179475426</v>
      </c>
      <c r="BI112" s="831">
        <f t="shared" si="37"/>
        <v>3377.2210301960122</v>
      </c>
      <c r="BJ112" s="822">
        <f t="shared" si="38"/>
        <v>8696.5929920770905</v>
      </c>
      <c r="BK112" s="835">
        <f t="shared" si="32"/>
        <v>19258.363220860607</v>
      </c>
      <c r="BM112" s="998" t="s">
        <v>896</v>
      </c>
      <c r="BN112" s="998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1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27"/>
        <v>1.8583026150938205E-2</v>
      </c>
      <c r="AV113" s="804">
        <f t="shared" si="28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3"/>
        <v>1218.9229753597406</v>
      </c>
      <c r="BD113" s="823">
        <f t="shared" si="34"/>
        <v>15301.104308286045</v>
      </c>
      <c r="BE113" s="823">
        <f t="shared" si="35"/>
        <v>23446.70729941444</v>
      </c>
      <c r="BF113" s="832">
        <f t="shared" si="39"/>
        <v>2023.9620089074197</v>
      </c>
      <c r="BG113" s="823">
        <f t="shared" si="40"/>
        <v>13644.857958667946</v>
      </c>
      <c r="BH113" s="836">
        <f t="shared" si="41"/>
        <v>19887.664687742821</v>
      </c>
      <c r="BI113" s="832">
        <f t="shared" si="37"/>
        <v>3787.9409913352479</v>
      </c>
      <c r="BJ113" s="823">
        <f t="shared" si="38"/>
        <v>15260.943493810582</v>
      </c>
      <c r="BK113" s="836">
        <f t="shared" si="32"/>
        <v>19630.052920557078</v>
      </c>
      <c r="BM113" s="999"/>
      <c r="BN113" s="999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27"/>
        <v>1.4107457109130016E-2</v>
      </c>
      <c r="AV114" s="803">
        <f t="shared" si="28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3"/>
        <v>713.60372188762187</v>
      </c>
      <c r="BD114" s="822">
        <f t="shared" si="34"/>
        <v>7164.4813495791886</v>
      </c>
      <c r="BE114" s="822">
        <f t="shared" si="35"/>
        <v>29137.163489664763</v>
      </c>
      <c r="BF114" s="831">
        <f t="shared" si="39"/>
        <v>1184.9040929671744</v>
      </c>
      <c r="BG114" s="822">
        <f t="shared" si="40"/>
        <v>6388.9722201027243</v>
      </c>
      <c r="BH114" s="835">
        <f t="shared" si="41"/>
        <v>24714.350293820018</v>
      </c>
      <c r="BI114" s="831">
        <f t="shared" si="37"/>
        <v>2217.6042656918157</v>
      </c>
      <c r="BJ114" s="822">
        <f t="shared" si="38"/>
        <v>7145.6767325727187</v>
      </c>
      <c r="BK114" s="835">
        <f t="shared" si="32"/>
        <v>24394.216806354176</v>
      </c>
      <c r="BM114" s="999"/>
      <c r="BN114" s="998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27"/>
        <v>1.5534135266470166E-2</v>
      </c>
      <c r="AV115" s="804">
        <f t="shared" si="28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3"/>
        <v>1964.5600995057864</v>
      </c>
      <c r="BD115" s="823">
        <f t="shared" si="34"/>
        <v>11609.409606285537</v>
      </c>
      <c r="BE115" s="823">
        <f t="shared" si="35"/>
        <v>22059.245048085628</v>
      </c>
      <c r="BF115" s="832">
        <f t="shared" si="39"/>
        <v>3262.0560002502193</v>
      </c>
      <c r="BG115" s="823">
        <f t="shared" si="40"/>
        <v>10352.765517452086</v>
      </c>
      <c r="BH115" s="836">
        <f t="shared" si="41"/>
        <v>18710.809290993046</v>
      </c>
      <c r="BI115" s="832">
        <f t="shared" si="37"/>
        <v>6105.0926771343957</v>
      </c>
      <c r="BJ115" s="823">
        <f t="shared" si="38"/>
        <v>11578.938384341431</v>
      </c>
      <c r="BK115" s="836">
        <f t="shared" si="32"/>
        <v>18468.441736903158</v>
      </c>
      <c r="BM115" s="999"/>
      <c r="BN115" s="999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27"/>
        <v>2.753416423455458E-2</v>
      </c>
      <c r="AV116" s="803">
        <f t="shared" si="28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3"/>
        <v>2573.8995984690305</v>
      </c>
      <c r="BD116" s="822">
        <f t="shared" si="34"/>
        <v>28237.765037597484</v>
      </c>
      <c r="BE116" s="822">
        <f t="shared" si="35"/>
        <v>57109.563732920942</v>
      </c>
      <c r="BF116" s="831">
        <f t="shared" si="39"/>
        <v>4273.8344484038525</v>
      </c>
      <c r="BG116" s="822">
        <f t="shared" si="40"/>
        <v>25181.208182445032</v>
      </c>
      <c r="BH116" s="835">
        <f t="shared" si="41"/>
        <v>48440.740078329669</v>
      </c>
      <c r="BI116" s="831">
        <f t="shared" si="37"/>
        <v>7998.6840790696597</v>
      </c>
      <c r="BJ116" s="822">
        <f t="shared" si="38"/>
        <v>28163.649364635072</v>
      </c>
      <c r="BK116" s="835">
        <f t="shared" si="32"/>
        <v>47813.270495988276</v>
      </c>
      <c r="BM116" s="999"/>
      <c r="BN116" s="998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27"/>
        <v>2.0053156434897853E-2</v>
      </c>
      <c r="AV117" s="804">
        <f t="shared" si="28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3"/>
        <v>3437.4575970350993</v>
      </c>
      <c r="BD117" s="823">
        <f t="shared" si="34"/>
        <v>35507.516331668325</v>
      </c>
      <c r="BE117" s="823">
        <f t="shared" si="35"/>
        <v>24778.867325901625</v>
      </c>
      <c r="BF117" s="832">
        <f t="shared" si="39"/>
        <v>5707.7302867114549</v>
      </c>
      <c r="BG117" s="823">
        <f t="shared" si="40"/>
        <v>31664.055551096844</v>
      </c>
      <c r="BH117" s="836">
        <f t="shared" si="41"/>
        <v>21017.612342177581</v>
      </c>
      <c r="BI117" s="832">
        <f t="shared" si="37"/>
        <v>10682.288217549727</v>
      </c>
      <c r="BJ117" s="823">
        <f t="shared" si="38"/>
        <v>35414.319739634877</v>
      </c>
      <c r="BK117" s="836">
        <f t="shared" si="32"/>
        <v>20745.363974030555</v>
      </c>
      <c r="BM117" s="999"/>
      <c r="BN117" s="999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27"/>
        <v>1.8626478277557701E-2</v>
      </c>
      <c r="AV118" s="803">
        <f t="shared" si="28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3"/>
        <v>3114.7826056791287</v>
      </c>
      <c r="BD118" s="822">
        <f t="shared" si="34"/>
        <v>16380.124749700675</v>
      </c>
      <c r="BE118" s="822">
        <f t="shared" si="35"/>
        <v>26685.001907899594</v>
      </c>
      <c r="BF118" s="831">
        <f t="shared" si="39"/>
        <v>5171.9442387568897</v>
      </c>
      <c r="BG118" s="822">
        <f t="shared" si="40"/>
        <v>14607.081361695711</v>
      </c>
      <c r="BH118" s="835">
        <f t="shared" si="41"/>
        <v>22634.409316370762</v>
      </c>
      <c r="BI118" s="831">
        <f t="shared" si="37"/>
        <v>9679.5391912830764</v>
      </c>
      <c r="BJ118" s="822">
        <f t="shared" si="38"/>
        <v>16337.131829849692</v>
      </c>
      <c r="BK118" s="835">
        <f t="shared" si="32"/>
        <v>22341.218020421904</v>
      </c>
      <c r="BM118" s="812" t="s">
        <v>334</v>
      </c>
      <c r="BN118" s="998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27"/>
        <v>2.9511235995741691E-2</v>
      </c>
      <c r="AV119" s="804">
        <f t="shared" si="28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3"/>
        <v>2898.4055953403276</v>
      </c>
      <c r="BD119" s="823">
        <f t="shared" si="34"/>
        <v>27357.811656974012</v>
      </c>
      <c r="BE119" s="823">
        <f t="shared" si="35"/>
        <v>48311.446011102511</v>
      </c>
      <c r="BF119" s="832">
        <f t="shared" si="39"/>
        <v>4812.6607915009608</v>
      </c>
      <c r="BG119" s="823">
        <f t="shared" si="40"/>
        <v>24396.504108350535</v>
      </c>
      <c r="BH119" s="836">
        <f t="shared" si="41"/>
        <v>40978.113753004131</v>
      </c>
      <c r="BI119" s="832">
        <f t="shared" si="37"/>
        <v>9007.1231620397029</v>
      </c>
      <c r="BJ119" s="823">
        <f t="shared" si="38"/>
        <v>27286.005597994634</v>
      </c>
      <c r="BK119" s="836">
        <f t="shared" si="32"/>
        <v>40447.31013852264</v>
      </c>
      <c r="BN119" s="999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27"/>
        <v>2.8982568455204478E-2</v>
      </c>
      <c r="AV120" s="803">
        <f t="shared" si="28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3"/>
        <v>4976.937843407708</v>
      </c>
      <c r="BD120" s="834">
        <f t="shared" si="34"/>
        <v>39862.925960510227</v>
      </c>
      <c r="BE120" s="834">
        <f t="shared" si="35"/>
        <v>26508.180850649012</v>
      </c>
      <c r="BF120" s="833">
        <f t="shared" si="39"/>
        <v>8263.9619724765162</v>
      </c>
      <c r="BG120" s="834">
        <f t="shared" si="40"/>
        <v>35548.020037580325</v>
      </c>
      <c r="BH120" s="837">
        <f t="shared" si="41"/>
        <v>22484.428432000717</v>
      </c>
      <c r="BI120" s="833">
        <f t="shared" si="37"/>
        <v>15466.397179696949</v>
      </c>
      <c r="BJ120" s="834">
        <f t="shared" si="38"/>
        <v>39758.297723116782</v>
      </c>
      <c r="BK120" s="837">
        <f t="shared" si="32"/>
        <v>22193.179890079206</v>
      </c>
      <c r="BN120" s="998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999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4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4"/>
        <v>877533.99999999988</v>
      </c>
      <c r="BI122" s="839">
        <f t="shared" si="44"/>
        <v>922351.00000000023</v>
      </c>
      <c r="BJ122" s="839">
        <f t="shared" si="44"/>
        <v>1122281</v>
      </c>
      <c r="BK122" s="839">
        <f t="shared" si="44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998" t="s">
        <v>336</v>
      </c>
      <c r="BN124" s="998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999"/>
      <c r="BN125" s="999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999"/>
      <c r="BN126" s="998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999"/>
      <c r="BN127" s="999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999"/>
      <c r="BN128" s="998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999"/>
      <c r="BN129" s="999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998" t="s">
        <v>902</v>
      </c>
      <c r="BN130" s="998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999"/>
      <c r="BN131" s="999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999"/>
      <c r="BN132" s="998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999"/>
      <c r="BN133" s="999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999"/>
      <c r="BN134" s="998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999"/>
      <c r="BN135" s="999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998" t="s">
        <v>900</v>
      </c>
      <c r="BN136" s="998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999"/>
      <c r="BN137" s="999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999"/>
      <c r="BN138" s="998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999"/>
      <c r="BN139" s="999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999"/>
      <c r="BN140" s="998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999"/>
      <c r="BN141" s="999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998" t="s">
        <v>901</v>
      </c>
      <c r="BN142" s="998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999"/>
      <c r="BN143" s="999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999"/>
      <c r="BN144" s="998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999"/>
      <c r="BN145" s="999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999"/>
      <c r="BN146" s="998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999"/>
      <c r="BN147" s="999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998" t="s">
        <v>907</v>
      </c>
      <c r="BN148" s="998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999"/>
      <c r="BN149" s="999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999"/>
      <c r="BN150" s="998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999"/>
      <c r="BN151" s="999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999"/>
      <c r="BN152" s="998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999"/>
      <c r="BN153" s="999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998" t="s">
        <v>906</v>
      </c>
      <c r="BN154" s="998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999"/>
      <c r="BN155" s="999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999"/>
      <c r="BN156" s="998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999"/>
      <c r="BN157" s="999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999"/>
      <c r="BN158" s="998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999"/>
      <c r="BN159" s="999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998" t="s">
        <v>905</v>
      </c>
      <c r="BN160" s="998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999"/>
      <c r="BN161" s="999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999"/>
      <c r="BN162" s="998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999"/>
      <c r="BN163" s="999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999"/>
      <c r="BN164" s="998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999"/>
      <c r="BN165" s="999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998" t="s">
        <v>903</v>
      </c>
      <c r="BN166" s="998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999"/>
      <c r="BN167" s="999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999"/>
      <c r="BN168" s="998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999"/>
      <c r="BN169" s="999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999"/>
      <c r="BN170" s="998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999"/>
      <c r="BN171" s="999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998" t="s">
        <v>904</v>
      </c>
      <c r="BN172" s="998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999"/>
      <c r="BN173" s="999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999"/>
      <c r="BN174" s="998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999"/>
      <c r="BN175" s="999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999"/>
      <c r="BN176" s="998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999"/>
      <c r="BN177" s="999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998" t="s">
        <v>910</v>
      </c>
      <c r="BN178" s="998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999"/>
      <c r="BN179" s="999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999"/>
      <c r="BN180" s="998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999"/>
      <c r="BN181" s="999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999"/>
      <c r="BN182" s="998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999"/>
      <c r="BN183" s="999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998" t="s">
        <v>908</v>
      </c>
      <c r="BN184" s="998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999"/>
      <c r="BN185" s="999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999"/>
      <c r="BN186" s="998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999"/>
      <c r="BN187" s="999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999"/>
      <c r="BN188" s="998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999"/>
      <c r="BN189" s="999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998" t="s">
        <v>909</v>
      </c>
      <c r="BN190" s="998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999"/>
      <c r="BN191" s="999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999"/>
      <c r="BN192" s="998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999"/>
      <c r="BN193" s="999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999"/>
      <c r="BN194" s="998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999"/>
      <c r="BN195" s="999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998" t="s">
        <v>911</v>
      </c>
      <c r="BN196" s="998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999"/>
      <c r="BN197" s="999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999"/>
      <c r="BN198" s="998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999"/>
      <c r="BN199" s="999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999"/>
      <c r="BN200" s="998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999"/>
      <c r="BN201" s="999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998" t="s">
        <v>912</v>
      </c>
      <c r="BN202" s="998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999"/>
      <c r="BN203" s="999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999"/>
      <c r="BN204" s="998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999"/>
      <c r="BN205" s="999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999"/>
      <c r="BN206" s="998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999"/>
      <c r="BN207" s="999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998" t="s">
        <v>914</v>
      </c>
      <c r="BN208" s="998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999"/>
      <c r="BN209" s="999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999"/>
      <c r="BN210" s="998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999"/>
      <c r="BN211" s="999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999"/>
      <c r="BN212" s="998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999"/>
      <c r="BN213" s="999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998" t="s">
        <v>915</v>
      </c>
      <c r="BN214" s="998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999"/>
      <c r="BN215" s="999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999"/>
      <c r="BN216" s="998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999"/>
      <c r="BN217" s="999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999"/>
      <c r="BN218" s="998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999"/>
      <c r="BN219" s="999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998" t="s">
        <v>916</v>
      </c>
      <c r="BN220" s="998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999"/>
      <c r="BN221" s="999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999"/>
      <c r="BN222" s="998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999"/>
      <c r="BN223" s="999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999"/>
      <c r="BN224" s="998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999"/>
      <c r="BN225" s="999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998" t="s">
        <v>917</v>
      </c>
      <c r="BN226" s="998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999"/>
      <c r="BN227" s="999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999"/>
      <c r="BN228" s="998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999"/>
      <c r="BN229" s="999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999"/>
      <c r="BN230" s="998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999"/>
      <c r="BN231" s="999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998" t="s">
        <v>919</v>
      </c>
      <c r="BN232" s="998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999"/>
      <c r="BN233" s="999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999"/>
      <c r="BN234" s="998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999"/>
      <c r="BN235" s="999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999"/>
      <c r="BN236" s="998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999"/>
      <c r="BN237" s="999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998" t="s">
        <v>918</v>
      </c>
      <c r="BN238" s="998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999"/>
      <c r="BN239" s="999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999"/>
      <c r="BN240" s="998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999"/>
      <c r="BN241" s="999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999"/>
      <c r="BN242" s="998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999"/>
      <c r="BN243" s="999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00" t="s">
        <v>409</v>
      </c>
      <c r="B1" s="1000"/>
      <c r="C1" s="1000"/>
      <c r="D1" s="1000"/>
      <c r="E1" s="1000"/>
      <c r="F1" s="1000"/>
      <c r="G1" s="1000"/>
      <c r="H1" s="1000"/>
      <c r="I1" s="100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00" t="s">
        <v>476</v>
      </c>
      <c r="B1" s="1000"/>
      <c r="C1" s="1000"/>
      <c r="D1" s="1000"/>
      <c r="E1" s="1000"/>
      <c r="F1" s="1000"/>
      <c r="G1" s="1000"/>
      <c r="H1" s="1000"/>
      <c r="I1" s="100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00" t="s">
        <v>478</v>
      </c>
      <c r="B1" s="1000"/>
      <c r="C1" s="1000"/>
      <c r="D1" s="1000"/>
      <c r="E1" s="1000"/>
      <c r="F1" s="1000"/>
      <c r="G1" s="1000"/>
      <c r="H1" s="1000"/>
      <c r="I1" s="100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2022-09-26T18:07:11Z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648200631141662</vt:r8>
  </property>
</Properties>
</file>