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51289B23-608C-465D-A124-DDAFDDE12CE9}" xr6:coauthVersionLast="47" xr6:coauthVersionMax="47" xr10:uidLastSave="{00000000-0000-0000-0000-000000000000}"/>
  <bookViews>
    <workbookView xWindow="3030" yWindow="3030" windowWidth="21600" windowHeight="11175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2" l="1"/>
  <c r="B2" i="22"/>
  <c r="D7" i="20"/>
  <c r="C7" i="20"/>
  <c r="F24" i="20"/>
  <c r="E7" i="20" s="1"/>
  <c r="E24" i="20"/>
  <c r="D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B11" i="22" s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B11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<sst xmlns="http://schemas.openxmlformats.org/spreadsheetml/2006/main" count="189" uniqueCount="121">
  <si>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</si>
  <si>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</si>
  <si>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</si>
  <si>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</si>
  <si>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</si>
  <si>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</si>
  <si>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</si>
  <si>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</si>
  <si>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</si>
  <si>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</si>
  <si>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</si>
  <si>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</si>
  <si>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</si>
  <si>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</si>
  <si>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</si>
  <si>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</si>
  <si>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</si>
  <si>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</si>
  <si>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</si>
  <si>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</si>
  <si>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</si>
  <si>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</si>
  <si>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</si>
  <si>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</si>
  <si>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</si>
  <si>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</si>
  <si>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</si>
  <si>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</si>
  <si>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</si>
  <si>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</si>
  <si>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</si>
  <si>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</si>
  <si>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</si>
  <si>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</si>
  <si>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</si>
  <si>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</si>
  <si>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</si>
  <si>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</si>
  <si>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</si>
  <si>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</si>
  <si>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</si>
  <si>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</si>
  <si>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</si>
  <si>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</si>
  <si>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</si>
  <si>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</si>
  <si>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</si>
  <si>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</si>
  <si>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</si>
  <si>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</si>
  <si>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</si>
  <si>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</si>
  <si>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</si>
  <si>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</si>
  <si>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</si>
  <si>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</si>
  <si>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</si>
  <si>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</si>
  <si>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</si>
  <si>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</si>
  <si>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</si>
  <si>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</si>
  <si>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</si>
  <si>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</si>
  <si>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</si>
  <si>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</si>
  <si>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</si>
  <si>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</si>
  <si>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</si>
  <si>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</si>
  <si>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</si>
  <si>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</si>
  <si>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</si>
  <si>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</si>
  <si>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</si>
  <si>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</si>
  <si>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</si>
  <si>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</si>
  <si>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</si>
  <si>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</si>
  <si>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</si>
  <si>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</si>
  <si>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</si>
  <si>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</si>
  <si>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</si>
  <si>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</si>
  <si>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</si>
  <si>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</si>
  <si>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</si>
  <si>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</si>
  <si>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</si>
  <si>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</si>
  <si>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</si>
  <si>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</si>
  <si>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</si>
  <si>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</si>
  <si>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</si>
  <si>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</si>
  <si>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</si>
  <si>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</si>
  <si>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</si>
  <si>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</si>
  <si>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</si>
  <si>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</si>
  <si>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</si>
  <si>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</si>
  <si>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</si>
  <si>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</si>
  <si>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</si>
  <si>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</si>
  <si>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</si>
  <si>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</si>
  <si>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</si>
  <si>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</si>
  <si>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</si>
  <si>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</si>
  <si>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</si>
  <si>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</si>
  <si>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</si>
  <si>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</si>
  <si>
    <t>UC_Sets: T_S: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</si>
</sst>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103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workbookViewId="0">
      <selection activeCell="F24" sqref="F24"/>
    </sheetView>
  </sheetViews>
  <sheetFormatPr defaultColWidth="9.140625" defaultRowHeight="15"/>
  <cols>
    <col min="2" max="2" width="14" bestFit="1" customWidth="1"/>
    <col min="3" max="3" width="30.140625" bestFit="1" customWidth="1"/>
    <col min="4" max="4" width="28" bestFit="1" customWidth="1"/>
    <col min="5" max="5" width="26" bestFit="1" customWidth="1"/>
    <col min="6" max="6" width="28" bestFit="1" customWidth="1"/>
    <col min="13" max="13" width="10.570312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UC_CB_160_Mt_2021-2025</v>
      </c>
      <c r="D4" t="str">
        <f t="shared" ref="D4:E4" si="0" xml:space="preserve"> _xlfn.TEXTJOIN("_",TRUE,"UC","CB",ROUND(D7,0),"Mt",D6)</f>
        <v>UC_CB_109_Mt_2026-2030</v>
      </c>
      <c r="E4" t="str">
        <f t="shared" si="0"/>
        <v>UC_CB_-19_Mt_2031-2050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160 Mt 2021-2025</v>
      </c>
      <c r="D5" t="str">
        <f t="shared" ref="D5:F5" si="2" xml:space="preserve"> _xlfn.TEXTJOIN(" ",TRUE,"Carbon budget",ROUND(D7,0),"Mt",D6)</f>
        <v>Carbon budget 109 Mt 2026-2030</v>
      </c>
      <c r="E5" t="str">
        <f t="shared" si="2"/>
        <v>Carbon budget -19 Mt 2031-2050</v>
      </c>
      <c r="F5" t="str">
        <f t="shared" si="2"/>
        <v>Carbon budget 0 Mt 2051-2100</v>
      </c>
    </row>
    <row r="6" spans="2:6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>
      <c r="B7" t="s">
        <v>69</v>
      </c>
      <c r="C7" s="17">
        <f>D24</f>
        <v>160</v>
      </c>
      <c r="D7" s="17">
        <f t="shared" ref="D7:E7" si="3">E24</f>
        <v>109</v>
      </c>
      <c r="E7" s="17">
        <f t="shared" si="3"/>
        <v>-19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250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</f>
        <v>160</v>
      </c>
      <c r="E24" s="34">
        <f>20+37+23+5+24</f>
        <v>109</v>
      </c>
      <c r="F24" s="34">
        <f>D19-D24-E24</f>
        <v>-19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I11" sqref="I11"/>
    </sheetView>
  </sheetViews>
  <sheetFormatPr defaultColWidth="9.140625" defaultRowHeight="15"/>
  <cols>
    <col min="2" max="2" width="28.5703125" bestFit="1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4.28515625" bestFit="1" customWidth="1"/>
  </cols>
  <sheetData>
    <row r="1" spans="1:12">
      <c r="A1" t="s">
        <v>64</v>
      </c>
    </row>
    <row r="2" spans="1:12">
      <c r="B2" s="9" t="str">
        <f>"~UC_Sets: R_E: "  &amp; _xlfn.TEXTJOIN(",",TRUE,Regions!C3)</f>
        <v>~UC_Sets: R_E: IE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>
      <c r="B7" t="str">
        <f>VLOOKUP($B$5, config!$B$4:$F$14,2,FALSE) &amp; "_Single"</f>
        <v>UC_CB_160_Mt_2021-2025_Single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160000</v>
      </c>
      <c r="L7" t="str">
        <f>VLOOKUP($L$5, config!$B$4:$F$14,2,FALSE) &amp; " - Single"</f>
        <v>Carbon budget 160 Mt 2021-2025 - Single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>
      <c r="B9" t="str">
        <f>VLOOKUP($B$5, config!$B$4:$F$14,3,FALSE) &amp; "_Single"</f>
        <v>UC_CB_109_Mt_2026-2030_Single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109000</v>
      </c>
      <c r="L9" t="str">
        <f>VLOOKUP($L$5, config!$B$4:$F$14,3,FALSE) &amp; " - Single"</f>
        <v>Carbon budget 109 Mt 2026-2030 - Single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>
      <c r="B11" t="str">
        <f>VLOOKUP($B$5, config!$B$4:$F$14,4,FALSE) &amp; "_Single"</f>
        <v>UC_CB_-19_Mt_2031-2050_Single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-19000</v>
      </c>
      <c r="L11" t="str">
        <f>VLOOKUP($L$5, config!$B$4:$F$14,4,FALSE) &amp; " - Single"</f>
        <v>Carbon budget -19 Mt 2031-2050 - Single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tabSelected="1" workbookViewId="0">
      <selection activeCell="H5" sqref="H5"/>
    </sheetView>
  </sheetViews>
  <sheetFormatPr defaultColWidth="9.140625" defaultRowHeight="15"/>
  <cols>
    <col min="2" max="2" width="28.28515625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8.42578125" bestFit="1" customWidth="1"/>
    <col min="12" max="12" width="33.85546875" bestFit="1" customWidth="1"/>
  </cols>
  <sheetData>
    <row r="1" spans="1:12">
      <c r="A1" t="s">
        <v>66</v>
      </c>
    </row>
    <row r="2" spans="1:12">
      <c r="B2" s="9" t="str">
        <f>"UC_Sets: R_S: " &amp; _xlfn.TEXTJOIN(",",TRUE,Regions!D3:AD3)</f>
        <v>UC_Sets: R_S: National,IE-CW,IE-D,IE-KE,IE-KK,IE-LS,IE-LD,IE-LH,IE-MH,IE-OY,IE-WH,IE-WX,IE-WW,IE-CE,IE-CO,IE-KY,IE-LK,IE-TA,IE-WD,IE-G,IE-LM,IE-MO,IE-RN,IE-SO,IE-CN,IE-DL,IE-MN</v>
      </c>
    </row>
    <row r="3" spans="1:12">
      <c r="B3" s="9" t="s">
        <v>120</v>
      </c>
    </row>
    <row r="4" spans="1:12">
      <c r="H4" t="str">
        <f>IF(RIGHT(B2,1)&lt;&gt;" ","UC_T","")</f>
        <v>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UC_CB_160_Mt_2021-2025_Multi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160000</v>
      </c>
      <c r="L7" t="str">
        <f>VLOOKUP(L$5, config!$B$4:$F$14,2,FALSE) &amp; " - Multi"</f>
        <v>Carbon budget 160 Mt 2021-2025 -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UC_CB_109_Mt_2026-2030_Multi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109000</v>
      </c>
      <c r="L9" t="str">
        <f>VLOOKUP(L$5, config!$B$4:$F$14,3,FALSE) &amp; " - Multi"</f>
        <v>Carbon budget 109 Mt 2026-2030 -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>
      <c r="B11" t="str">
        <f>VLOOKUP(B$5, config!$B$4:$F$14,4,FALSE) &amp; "_Multi"</f>
        <v>UC_CB_-19_Mt_2031-2050_Multi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-19000</v>
      </c>
      <c r="L11" t="str">
        <f>VLOOKUP(L$5, config!$B$4:$F$14,4,FALSE) &amp; " - Multi"</f>
        <v>Carbon budget -19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workbookViewId="0">
      <selection activeCell="D17" sqref="D17"/>
    </sheetView>
  </sheetViews>
  <sheetFormatPr defaultRowHeight="1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9">
      <c r="B2" s="14" t="s">
        <v>118</v>
      </c>
    </row>
    <row r="3" spans="2:9" ht="15.7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.7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2024-04-15T22:10:02Z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