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C9F256F-5845-4B3C-A3E4-EA5ADA26B1F6}"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C5" i="26" l="1"/>
  <c r="T19" i="9" s="1"/>
  <c r="AD6" i="26"/>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<sst xmlns="http://schemas.openxmlformats.org/spreadsheetml/2006/main" count="4642" uniqueCount="1327">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</sst>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22" fillId="0" borderId="0" xfId="0" applyFont="1" applyFill="1" applyBorder="1"/>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7" t="s">
        <v>2</v>
      </c>
      <c r="B16" s="317"/>
      <c r="C16" s="317"/>
      <c r="D16" s="317"/>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6" t="s">
        <v>14</v>
      </c>
      <c r="C19" s="316"/>
      <c r="D19" s="316"/>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6" t="s">
        <v>15</v>
      </c>
      <c r="C20" s="316"/>
      <c r="D20" s="316"/>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6" t="s">
        <v>17</v>
      </c>
      <c r="C23" s="316"/>
      <c r="D23" s="316"/>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6" t="s">
        <v>18</v>
      </c>
      <c r="C24" s="316"/>
      <c r="D24" s="316"/>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6" t="s">
        <v>17</v>
      </c>
      <c r="C26" s="316"/>
      <c r="D26" s="316"/>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6" t="s">
        <v>18</v>
      </c>
      <c r="C27" s="316"/>
      <c r="D27" s="316"/>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8" t="s">
        <v>10</v>
      </c>
      <c r="C30" s="316"/>
      <c r="D30" s="316"/>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6" t="s">
        <v>12</v>
      </c>
      <c r="C31" s="316"/>
      <c r="D31" s="316"/>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9" t="s">
        <v>1134</v>
      </c>
      <c r="K1" s="319"/>
      <c r="L1" s="319"/>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workbookViewId="0">
      <selection activeCell="T25" sqref="T25"/>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f>'45.3.a Geoth. DH, 1200m, E (LT)'!C6</f>
        <v>10.93</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5</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f>'45.2.a Geothermal DH, 1200m, A'!C6</f>
        <v>22.66</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f>'40 Comp. hp, airsource 10 MW'!C6</f>
        <v>10</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f>('09a Wood Chips HOP, medium'!D39/1000)/S17</f>
        <v>9.8300355149670215E-5</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20</v>
      </c>
      <c r="J18" s="127">
        <v>1</v>
      </c>
      <c r="K18" s="127"/>
      <c r="L18" s="127"/>
      <c r="M18" s="127"/>
      <c r="N18" s="127">
        <v>25</v>
      </c>
      <c r="O18" s="127">
        <v>0.8</v>
      </c>
      <c r="P18" s="154">
        <f>1.2*'Surplus Heat'!Q31/1000</f>
        <v>801.10312484848487</v>
      </c>
      <c r="Q18" s="154">
        <f>'Surplus Heat'!R31/1000</f>
        <v>7.3990929292929284</v>
      </c>
      <c r="R18" s="163">
        <f>('40 Comp. hp, excess heat 10 MW'!C32/1000)/S18</f>
        <v>5.3589548452562145E-5</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2403.3093745454544</v>
      </c>
      <c r="Q19" s="154">
        <f>'Surplus Heat'!R31/1000</f>
        <v>7.3990929292929284</v>
      </c>
      <c r="R19" s="162">
        <f>('40 Comp. hp, excess heat 10 MW'!C32/1000)/S18</f>
        <v>5.3589548452562145E-5</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0.8</v>
      </c>
      <c r="P20" s="127">
        <f>HP_data!C28*1000+(HE_data!C27/HE_data!C8*10^3)</f>
        <v>897.64674070652813</v>
      </c>
      <c r="Q20" s="154">
        <f>Q19+HP_data!C32/1000</f>
        <v>9.3990929292929284</v>
      </c>
      <c r="R20" s="127">
        <f>(HP_data!C33/1000)/S18</f>
        <v>6.9444444444444444E-5</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0.95</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43" t="s">
        <v>535</v>
      </c>
      <c r="G23" s="119" t="s">
        <v>1059</v>
      </c>
      <c r="H23" s="119">
        <v>2022</v>
      </c>
      <c r="K23">
        <v>0.7</v>
      </c>
      <c r="L23">
        <v>0.53</v>
      </c>
      <c r="N23" s="343">
        <v>20</v>
      </c>
      <c r="O23" s="343">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1" t="s">
        <v>656</v>
      </c>
      <c r="B3" s="321"/>
      <c r="C3" s="322" t="s">
        <v>1254</v>
      </c>
      <c r="D3" s="323"/>
      <c r="E3" s="323"/>
      <c r="F3" s="323"/>
      <c r="G3" s="323"/>
      <c r="H3" s="323"/>
      <c r="I3" s="323"/>
      <c r="J3" s="323"/>
      <c r="K3" s="323"/>
      <c r="L3" s="323"/>
      <c r="M3" s="323"/>
    </row>
    <row r="4" spans="1:13" ht="12.75" customHeight="1">
      <c r="A4" s="324" t="s">
        <v>654</v>
      </c>
      <c r="B4" s="324"/>
      <c r="C4" s="287">
        <v>2020</v>
      </c>
      <c r="D4" s="287">
        <v>2025</v>
      </c>
      <c r="E4" s="287">
        <v>2030</v>
      </c>
      <c r="F4" s="287">
        <v>2040</v>
      </c>
      <c r="G4" s="287">
        <v>2050</v>
      </c>
      <c r="H4" s="287">
        <v>2025</v>
      </c>
      <c r="I4" s="287">
        <v>2025</v>
      </c>
      <c r="J4" s="287">
        <v>2050</v>
      </c>
      <c r="K4" s="287">
        <v>2050</v>
      </c>
      <c r="L4" s="287" t="s">
        <v>653</v>
      </c>
      <c r="M4" s="287" t="s">
        <v>653</v>
      </c>
    </row>
    <row r="5" spans="1:13">
      <c r="A5" s="325" t="s">
        <v>652</v>
      </c>
      <c r="B5" s="325"/>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0" t="s">
        <v>1232</v>
      </c>
      <c r="C55" s="320"/>
      <c r="D55" s="320"/>
      <c r="E55" s="320"/>
      <c r="F55" s="320"/>
      <c r="G55" s="320"/>
      <c r="H55" s="320"/>
      <c r="I55" s="320"/>
      <c r="J55" s="320"/>
      <c r="K55" s="320"/>
      <c r="L55" s="320"/>
      <c r="M55" s="320"/>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6" t="s">
        <v>994</v>
      </c>
      <c r="C15" s="106" t="s">
        <v>966</v>
      </c>
      <c r="D15" s="106" t="s">
        <v>958</v>
      </c>
      <c r="E15" s="80">
        <v>377</v>
      </c>
      <c r="F15" s="80">
        <f>3865.58537571818+4239.85897298597</f>
        <v>8105.4443487041499</v>
      </c>
      <c r="G15" s="109" t="s">
        <v>434</v>
      </c>
      <c r="I15" s="315">
        <v>1270</v>
      </c>
      <c r="J15">
        <v>5162</v>
      </c>
    </row>
    <row r="16" spans="2:30" ht="15">
      <c r="B16" s="327"/>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6" t="s">
        <v>988</v>
      </c>
      <c r="C19" s="106" t="s">
        <v>962</v>
      </c>
      <c r="D19" s="106" t="s">
        <v>958</v>
      </c>
      <c r="E19" s="131">
        <v>187</v>
      </c>
      <c r="F19" s="131">
        <f>3827.00918674286+8801.47775520002</f>
        <v>12628.48694194288</v>
      </c>
      <c r="G19" s="107" t="s">
        <v>446</v>
      </c>
      <c r="I19" s="315">
        <v>754</v>
      </c>
      <c r="J19">
        <v>32806</v>
      </c>
    </row>
    <row r="20" spans="2:18" ht="16.5" customHeight="1">
      <c r="B20" s="327"/>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8" t="s">
        <v>1310</v>
      </c>
      <c r="R21" s="328"/>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0" t="s">
        <v>1297</v>
      </c>
      <c r="H3" s="330"/>
      <c r="I3" s="330"/>
      <c r="J3" s="330"/>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29" t="s">
        <v>1058</v>
      </c>
      <c r="E10" s="329"/>
      <c r="AI10" s="329" t="s">
        <v>1057</v>
      </c>
      <c r="AJ10" s="329"/>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9" t="s">
        <v>1056</v>
      </c>
      <c r="E35" s="329"/>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3" t="s">
        <v>527</v>
      </c>
      <c r="D4" s="333"/>
      <c r="E4" s="333"/>
      <c r="F4" s="333"/>
      <c r="G4" s="333"/>
      <c r="H4" s="47" t="s">
        <v>530</v>
      </c>
      <c r="I4" s="47" t="s">
        <v>522</v>
      </c>
      <c r="J4" s="47" t="s">
        <v>523</v>
      </c>
      <c r="K4" s="331" t="s">
        <v>531</v>
      </c>
      <c r="L4" s="332"/>
      <c r="M4" s="332"/>
      <c r="N4" s="332"/>
      <c r="O4" s="332"/>
      <c r="P4" s="332"/>
      <c r="Q4" s="332"/>
      <c r="R4" s="332"/>
      <c r="S4" s="332"/>
      <c r="T4" s="332"/>
      <c r="U4" s="331" t="s">
        <v>528</v>
      </c>
      <c r="V4" s="332"/>
      <c r="W4" s="332"/>
      <c r="X4" s="332"/>
      <c r="Y4" s="332"/>
      <c r="Z4" s="332"/>
      <c r="AA4" s="332"/>
      <c r="AB4" s="332"/>
      <c r="AC4" s="332"/>
      <c r="AD4" s="332"/>
      <c r="AE4" s="332"/>
      <c r="AF4" s="332"/>
      <c r="AG4" s="332"/>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896</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4" t="s">
        <v>938</v>
      </c>
      <c r="D1" s="334"/>
      <c r="E1" s="334"/>
      <c r="F1" s="334"/>
      <c r="G1" s="334"/>
      <c r="H1" s="334"/>
      <c r="I1" s="334"/>
      <c r="J1" s="334"/>
      <c r="K1" s="334"/>
      <c r="L1" s="334"/>
      <c r="M1" s="334"/>
      <c r="N1" s="334"/>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744</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712</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949</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4" t="s">
        <v>655</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716</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952</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940</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929</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4" t="s">
        <v>917</v>
      </c>
      <c r="D1" s="334"/>
      <c r="E1" s="334"/>
      <c r="F1" s="334"/>
      <c r="G1" s="334"/>
      <c r="H1" s="334"/>
      <c r="I1" s="334"/>
      <c r="J1" s="334"/>
      <c r="K1" s="334"/>
      <c r="L1" s="334"/>
      <c r="M1" s="334"/>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780</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845</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810</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8" t="s">
        <v>1060</v>
      </c>
      <c r="B1" s="340" t="s">
        <v>1061</v>
      </c>
      <c r="C1" s="341"/>
      <c r="D1" s="341"/>
      <c r="E1" s="341"/>
      <c r="F1" s="342"/>
      <c r="G1" s="340" t="s">
        <v>1062</v>
      </c>
      <c r="H1" s="341"/>
      <c r="I1" s="341"/>
      <c r="J1" s="341"/>
      <c r="K1" s="342"/>
    </row>
    <row r="2" spans="1:14" ht="13.5" thickBot="1">
      <c r="A2" s="339"/>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7" t="s">
        <v>1064</v>
      </c>
      <c r="B7" s="337"/>
      <c r="C7" s="337"/>
      <c r="D7" s="337"/>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7" t="s">
        <v>1076</v>
      </c>
      <c r="B18" s="337"/>
      <c r="C18" s="337"/>
      <c r="D18" s="337"/>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7" t="s">
        <v>1084</v>
      </c>
      <c r="B28" s="337"/>
      <c r="C28" s="337"/>
      <c r="D28" s="337"/>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35" t="s">
        <v>1088</v>
      </c>
      <c r="U30" s="336"/>
      <c r="V30" s="336"/>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35" t="s">
        <v>1087</v>
      </c>
      <c r="U35" s="336"/>
      <c r="V35" s="336"/>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7" t="s">
        <v>1067</v>
      </c>
      <c r="B40" s="337"/>
      <c r="C40" s="337"/>
      <c r="D40" s="337"/>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35" t="s">
        <v>1121</v>
      </c>
      <c r="U41" s="336"/>
      <c r="V41" s="336"/>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7" t="s">
        <v>1123</v>
      </c>
      <c r="B45" s="337"/>
      <c r="C45" s="337"/>
      <c r="D45" s="337"/>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4" t="s">
        <v>774</v>
      </c>
      <c r="D1" s="334"/>
      <c r="E1" s="334"/>
      <c r="F1" s="334"/>
      <c r="G1" s="334"/>
      <c r="H1" s="334"/>
      <c r="I1" s="334"/>
      <c r="J1" s="334"/>
      <c r="K1" s="334"/>
      <c r="L1" s="334"/>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2023-04-29T09:07:21Z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