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~g2v_Irish-TIMES-model\update-rsd\SuppXLS\ParScenFiles\"/>
    </mc:Choice>
  </mc:AlternateContent>
  <xr:revisionPtr revIDLastSave="0" documentId="8_{144B5B60-0785-4718-BA4D-FFA893DDAE54}" xr6:coauthVersionLast="45" xr6:coauthVersionMax="45" xr10:uidLastSave="{00000000-0000-0000-0000-000000000000}"/>
  <bookViews>
    <workbookView xWindow="2520" yWindow="1830" windowWidth="21600" windowHeight="11385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  <sheet name="negative_CO2" sheetId="23" r:id="rId6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20" l="1"/>
  <c r="H4" i="23" l="1"/>
  <c r="H3" i="23"/>
  <c r="G3" i="23"/>
  <c r="D6" i="20"/>
  <c r="B9" i="21" s="1"/>
  <c r="D7" i="20"/>
  <c r="L9" i="22" s="1"/>
  <c r="C7" i="20"/>
  <c r="L7" i="21" s="1"/>
  <c r="C6" i="20"/>
  <c r="B7" i="22" s="1"/>
  <c r="J10" i="22"/>
  <c r="F10" i="22"/>
  <c r="E10" i="22"/>
  <c r="D10" i="22"/>
  <c r="C10" i="22"/>
  <c r="K9" i="22"/>
  <c r="I9" i="22"/>
  <c r="H9" i="22"/>
  <c r="G9" i="22"/>
  <c r="F9" i="22"/>
  <c r="D9" i="22"/>
  <c r="C9" i="22"/>
  <c r="J8" i="22"/>
  <c r="F8" i="22"/>
  <c r="E8" i="22"/>
  <c r="D8" i="22"/>
  <c r="C8" i="22"/>
  <c r="K7" i="22"/>
  <c r="I7" i="22"/>
  <c r="H7" i="22"/>
  <c r="G7" i="22"/>
  <c r="F7" i="22"/>
  <c r="D7" i="22"/>
  <c r="C7" i="22"/>
  <c r="J10" i="21"/>
  <c r="F10" i="21"/>
  <c r="E10" i="21"/>
  <c r="D10" i="21"/>
  <c r="C10" i="21"/>
  <c r="K9" i="21"/>
  <c r="I9" i="21"/>
  <c r="H9" i="21"/>
  <c r="G9" i="21"/>
  <c r="F9" i="21"/>
  <c r="D9" i="21"/>
  <c r="C9" i="21"/>
  <c r="F8" i="21"/>
  <c r="E8" i="21"/>
  <c r="D8" i="21"/>
  <c r="H7" i="21"/>
  <c r="G7" i="21"/>
  <c r="K7" i="21"/>
  <c r="J8" i="21"/>
  <c r="I7" i="21"/>
  <c r="F7" i="21"/>
  <c r="D7" i="21"/>
  <c r="C8" i="21"/>
  <c r="C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H4" i="21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  <c r="B9" i="22" l="1"/>
  <c r="B7" i="21"/>
  <c r="L9" i="21"/>
  <c r="L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<sst xmlns="http://schemas.openxmlformats.org/spreadsheetml/2006/main" count="143" uniqueCount="112">
  <si>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</si>
  <si>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</si>
  <si>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</si>
  <si>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</si>
  <si>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</si>
  <si>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</si>
  <si>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</si>
  <si>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</si>
  <si>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</si>
  <si>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</si>
  <si>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</si>
  <si>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</si>
  <si>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</si>
  <si>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</si>
  <si>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</si>
  <si>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</si>
  <si>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</si>
  <si>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</si>
  <si>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</si>
  <si>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</si>
  <si>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</si>
  <si>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</si>
  <si>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</si>
  <si>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</si>
  <si>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</si>
  <si>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</si>
  <si>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</si>
  <si>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</si>
  <si>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</si>
  <si>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</si>
  <si>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</si>
  <si>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</si>
  <si>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</si>
  <si>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</si>
  <si>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</si>
  <si>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</si>
  <si>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</si>
  <si>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</si>
  <si>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</si>
  <si>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</si>
  <si>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</si>
  <si>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</si>
  <si>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</si>
  <si>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</si>
  <si>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</si>
  <si>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</si>
  <si>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</si>
  <si>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</si>
  <si>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</si>
  <si>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</si>
  <si>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</si>
  <si>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</si>
  <si>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</si>
  <si>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</si>
  <si>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</si>
  <si>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</si>
  <si>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</si>
  <si>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</si>
  <si>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</si>
  <si>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</si>
  <si>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</si>
  <si>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</si>
  <si>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</si>
  <si>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</si>
  <si>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</si>
  <si>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</si>
  <si>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</si>
  <si>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</si>
  <si>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</si>
  <si>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</si>
  <si>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</si>
  <si>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</si>
  <si>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</si>
  <si>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</si>
  <si>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</si>
  <si>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</si>
  <si>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</si>
  <si>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</si>
  <si>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NET</t>
  </si>
  <si>
    <t>ENV</t>
  </si>
  <si>
    <t>*CO2*,-*CO2S</t>
  </si>
  <si>
    <t>UC_CUMFLO</t>
  </si>
  <si>
    <t>Pset_PN</t>
  </si>
  <si>
    <t>T-A*INT*,T-NAV*</t>
  </si>
  <si>
    <t>2051-2100</t>
  </si>
  <si>
    <t>~TFM_INS</t>
  </si>
  <si>
    <t>TimeSlice</t>
  </si>
  <si>
    <t>Attribute</t>
  </si>
  <si>
    <t>N</t>
  </si>
  <si>
    <t>COM_BNDNET</t>
  </si>
  <si>
    <t>PWRCO2N</t>
  </si>
  <si>
    <t>Case #</t>
  </si>
  <si>
    <t>Carbon Budget, Mt</t>
  </si>
  <si>
    <t>2021-2050</t>
  </si>
  <si>
    <t>~InputCell:1-4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</si>
  <si>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</si>
  <si>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</si>
  <si>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</si>
  <si>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</si>
  <si>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</si>
  <si>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</si>
  <si>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</si>
  <si>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</si>
  <si>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</si>
  <si>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</si>
  <si>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</si>
  <si>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</si>
  <si>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 - Parametric</t>
  </si>
  <si>
    <t>All</t>
  </si>
  <si>
    <t>Specify carbon budgets</t>
  </si>
  <si>
    <t>Olexandr Balyk (UCC, olexandr.balyk@ucc.ie)</t>
  </si>
  <si>
    <t>James Glynn (UCC, james.glynn@ucc.ie)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</si>
</sst>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" fillId="0" borderId="0"/>
  </cellStyleXfs>
  <cellXfs count="43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0" fontId="5" fillId="0" borderId="0" xfId="0" applyFont="1"/>
    <xf numFmtId="0" fontId="1" fillId="6" borderId="1" xfId="0" applyFont="1" applyFill="1" applyBorder="1"/>
    <xf numFmtId="0" fontId="1" fillId="7" borderId="1" xfId="0" applyFont="1" applyFill="1" applyBorder="1"/>
    <xf numFmtId="1" fontId="0" fillId="0" borderId="0" xfId="0" applyNumberFormat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6" fillId="8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9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11" fillId="8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3" fillId="4" borderId="0" xfId="2" applyFont="1" applyFill="1" applyAlignment="1">
      <alignment vertical="center"/>
    </xf>
    <xf numFmtId="0" fontId="12" fillId="8" borderId="0" xfId="2" applyFont="1" applyFill="1" applyAlignment="1">
      <alignment vertical="center"/>
    </xf>
    <xf numFmtId="164" fontId="12" fillId="8" borderId="0" xfId="2" applyNumberFormat="1" applyFont="1" applyFill="1" applyAlignment="1">
      <alignment horizontal="left" vertical="center"/>
    </xf>
    <xf numFmtId="0" fontId="14" fillId="4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7" fillId="8" borderId="0" xfId="1" applyFill="1" applyAlignment="1">
      <alignment vertical="center"/>
    </xf>
    <xf numFmtId="0" fontId="12" fillId="8" borderId="0" xfId="2" applyFont="1" applyFill="1" applyAlignment="1">
      <alignment vertical="center"/>
    </xf>
    <xf numFmtId="0" fontId="8" fillId="8" borderId="0" xfId="2" applyFont="1" applyFill="1" applyAlignment="1">
      <alignment horizontal="center" vertical="center"/>
    </xf>
    <xf numFmtId="0" fontId="7" fillId="8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1494D221-184F-44A1-8114-99305ADA40B4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5D97-54F2-4C7A-839A-18DE73A7A25B}">
  <sheetPr codeName="Sheet5"/>
  <dimension ref="A1:Z99"/>
  <sheetViews>
    <sheetView showGridLines="0" tabSelected="1" topLeftCell="A17" zoomScaleNormal="100" workbookViewId="0">
      <selection activeCell="B25" sqref="B25"/>
    </sheetView>
  </sheetViews>
  <sheetFormatPr defaultColWidth="8.85546875" defaultRowHeight="15" x14ac:dyDescent="0.25"/>
  <cols>
    <col min="1" max="4" width="21.7109375" style="8" customWidth="1"/>
    <col min="5" max="6" width="14.140625" style="8" customWidth="1"/>
    <col min="7" max="7" width="12.140625" style="8" customWidth="1"/>
    <col min="8" max="10" width="8.140625" style="8" customWidth="1"/>
    <col min="11" max="11" width="9.7109375" style="8" customWidth="1"/>
    <col min="12" max="12" width="8.140625" style="8" customWidth="1"/>
    <col min="13" max="13" width="10" style="8" customWidth="1"/>
    <col min="14" max="14" width="11.42578125" style="8" customWidth="1"/>
    <col min="15" max="15" width="13.42578125" style="8" customWidth="1"/>
    <col min="16" max="16384" width="8.85546875" style="8"/>
  </cols>
  <sheetData>
    <row r="1" spans="1:26" x14ac:dyDescent="0.25">
      <c r="A1" s="25"/>
      <c r="B1" s="25"/>
      <c r="C1" s="25"/>
      <c r="D1" s="25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x14ac:dyDescent="0.25">
      <c r="A2" s="25"/>
      <c r="B2" s="25"/>
      <c r="C2" s="25"/>
      <c r="D2" s="25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x14ac:dyDescent="0.25">
      <c r="A3" s="25"/>
      <c r="B3" s="25"/>
      <c r="C3" s="25"/>
      <c r="D3" s="25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x14ac:dyDescent="0.25">
      <c r="A4" s="25"/>
      <c r="B4" s="25"/>
      <c r="C4" s="25"/>
      <c r="D4" s="2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x14ac:dyDescent="0.25">
      <c r="A5" s="25"/>
      <c r="B5" s="25"/>
      <c r="C5" s="25"/>
      <c r="D5" s="25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x14ac:dyDescent="0.25">
      <c r="A6" s="25"/>
      <c r="B6" s="25"/>
      <c r="C6" s="25"/>
      <c r="D6" s="25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x14ac:dyDescent="0.25">
      <c r="A7" s="25"/>
      <c r="B7" s="25"/>
      <c r="C7" s="25"/>
      <c r="D7" s="25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x14ac:dyDescent="0.25">
      <c r="A8" s="25"/>
      <c r="B8" s="25"/>
      <c r="C8" s="25"/>
      <c r="D8" s="25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x14ac:dyDescent="0.25">
      <c r="A9" s="25"/>
      <c r="B9" s="25"/>
      <c r="C9" s="25"/>
      <c r="D9" s="25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x14ac:dyDescent="0.25">
      <c r="A10" s="25"/>
      <c r="B10" s="25"/>
      <c r="C10" s="25"/>
      <c r="D10" s="2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x14ac:dyDescent="0.25">
      <c r="A11" s="25"/>
      <c r="B11" s="25"/>
      <c r="C11" s="25"/>
      <c r="D11" s="25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x14ac:dyDescent="0.25">
      <c r="A12" s="25"/>
      <c r="B12" s="25"/>
      <c r="C12" s="25"/>
      <c r="D12" s="25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x14ac:dyDescent="0.25">
      <c r="A13" s="25"/>
      <c r="B13" s="25"/>
      <c r="C13" s="25"/>
      <c r="D13" s="25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x14ac:dyDescent="0.25">
      <c r="A14" s="25"/>
      <c r="B14" s="25"/>
      <c r="C14" s="25"/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x14ac:dyDescent="0.25">
      <c r="A15" s="25"/>
      <c r="B15" s="25"/>
      <c r="C15" s="25"/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02.75" customHeight="1" x14ac:dyDescent="0.25">
      <c r="A16" s="41" t="s">
        <v>95</v>
      </c>
      <c r="B16" s="41"/>
      <c r="C16" s="41"/>
      <c r="D16" s="41"/>
      <c r="E16" s="27"/>
      <c r="F16" s="27"/>
      <c r="G16" s="28"/>
      <c r="H16" s="28"/>
      <c r="I16" s="28"/>
      <c r="J16" s="28"/>
      <c r="K16" s="28"/>
      <c r="L16" s="28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7.25" customHeight="1" x14ac:dyDescent="0.25">
      <c r="A17" s="29"/>
      <c r="B17" s="29"/>
      <c r="C17" s="29"/>
      <c r="D17" s="29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7.25" customHeight="1" x14ac:dyDescent="0.25">
      <c r="A18" s="29"/>
      <c r="B18" s="29"/>
      <c r="C18" s="29"/>
      <c r="D18" s="29"/>
      <c r="E18" s="30"/>
      <c r="F18" s="30"/>
      <c r="G18" s="31"/>
      <c r="H18" s="31"/>
      <c r="I18" s="31"/>
      <c r="J18" s="31"/>
      <c r="K18" s="31"/>
      <c r="L18" s="31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7.25" customHeight="1" x14ac:dyDescent="0.25">
      <c r="A19" s="32" t="s">
        <v>96</v>
      </c>
      <c r="B19" s="40" t="s">
        <v>107</v>
      </c>
      <c r="C19" s="40"/>
      <c r="D19" s="40"/>
      <c r="E19" s="33"/>
      <c r="F19" s="33"/>
      <c r="G19" s="34"/>
      <c r="H19" s="34"/>
      <c r="I19" s="34"/>
      <c r="J19" s="34"/>
      <c r="K19" s="34"/>
      <c r="L19" s="34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7.25" customHeight="1" x14ac:dyDescent="0.25">
      <c r="A20" s="32" t="s">
        <v>97</v>
      </c>
      <c r="B20" s="40" t="s">
        <v>108</v>
      </c>
      <c r="C20" s="40"/>
      <c r="D20" s="40"/>
      <c r="E20" s="33"/>
      <c r="F20" s="33"/>
      <c r="G20" s="34"/>
      <c r="H20" s="34"/>
      <c r="I20" s="34"/>
      <c r="J20" s="34"/>
      <c r="K20" s="34"/>
      <c r="L20" s="34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7.25" customHeight="1" x14ac:dyDescent="0.25">
      <c r="A21" s="32" t="s">
        <v>98</v>
      </c>
      <c r="B21" s="35" t="s">
        <v>109</v>
      </c>
      <c r="C21" s="35"/>
      <c r="D21" s="35"/>
      <c r="E21" s="33"/>
      <c r="F21" s="33"/>
      <c r="G21" s="34"/>
      <c r="H21" s="34"/>
      <c r="I21" s="34"/>
      <c r="J21" s="34"/>
      <c r="K21" s="34"/>
      <c r="L21" s="34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7.25" customHeight="1" x14ac:dyDescent="0.25">
      <c r="A22" s="32"/>
      <c r="B22" s="35"/>
      <c r="C22" s="35"/>
      <c r="D22" s="35"/>
      <c r="E22" s="33"/>
      <c r="F22" s="33"/>
      <c r="G22" s="34"/>
      <c r="H22" s="34"/>
      <c r="I22" s="34"/>
      <c r="J22" s="34"/>
      <c r="K22" s="34"/>
      <c r="L22" s="34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7.25" customHeight="1" x14ac:dyDescent="0.25">
      <c r="A23" s="32" t="s">
        <v>99</v>
      </c>
      <c r="B23" s="40" t="s">
        <v>110</v>
      </c>
      <c r="C23" s="40"/>
      <c r="D23" s="40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7.25" customHeight="1" x14ac:dyDescent="0.25">
      <c r="A24" s="32"/>
      <c r="B24" s="35" t="s">
        <v>111</v>
      </c>
      <c r="C24" s="35"/>
      <c r="D24" s="3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7.25" customHeight="1" x14ac:dyDescent="0.25">
      <c r="A25" s="32"/>
      <c r="B25" s="35"/>
      <c r="C25" s="35"/>
      <c r="D25" s="35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7.25" customHeight="1" x14ac:dyDescent="0.25">
      <c r="A26" s="32" t="s">
        <v>100</v>
      </c>
      <c r="B26" s="40" t="s">
        <v>110</v>
      </c>
      <c r="C26" s="40"/>
      <c r="D26" s="40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7.25" customHeight="1" x14ac:dyDescent="0.25">
      <c r="A27" s="32"/>
      <c r="B27" s="35"/>
      <c r="C27" s="35"/>
      <c r="D27" s="35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7.25" customHeight="1" x14ac:dyDescent="0.25">
      <c r="A28" s="32"/>
      <c r="B28" s="35"/>
      <c r="C28" s="35"/>
      <c r="D28" s="35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7.25" customHeight="1" x14ac:dyDescent="0.25">
      <c r="A29" s="32" t="s">
        <v>101</v>
      </c>
      <c r="B29" s="36">
        <v>1</v>
      </c>
      <c r="C29" s="35"/>
      <c r="D29" s="35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7.25" customHeight="1" x14ac:dyDescent="0.25">
      <c r="A30" s="32" t="s">
        <v>102</v>
      </c>
      <c r="B30" s="42" t="s">
        <v>103</v>
      </c>
      <c r="C30" s="40"/>
      <c r="D30" s="40"/>
      <c r="E30" s="37"/>
      <c r="F30" s="37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7.25" customHeight="1" x14ac:dyDescent="0.25">
      <c r="A31" s="32" t="s">
        <v>104</v>
      </c>
      <c r="B31" s="40" t="s">
        <v>105</v>
      </c>
      <c r="C31" s="40"/>
      <c r="D31" s="40"/>
      <c r="E31" s="37"/>
      <c r="F31" s="37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7.25" customHeight="1" x14ac:dyDescent="0.25">
      <c r="A32" s="38"/>
      <c r="B32" s="39" t="s">
        <v>106</v>
      </c>
      <c r="C32" s="38"/>
      <c r="D32" s="38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x14ac:dyDescent="0.25">
      <c r="A33" s="25"/>
      <c r="B33" s="25"/>
      <c r="C33" s="25"/>
      <c r="D33" s="25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x14ac:dyDescent="0.25">
      <c r="A34" s="25"/>
      <c r="B34" s="25"/>
      <c r="C34" s="25"/>
      <c r="D34" s="25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x14ac:dyDescent="0.25">
      <c r="A35" s="25"/>
      <c r="B35" s="25"/>
      <c r="C35" s="25"/>
      <c r="D35" s="25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x14ac:dyDescent="0.25">
      <c r="A36" s="25"/>
      <c r="B36" s="25"/>
      <c r="C36" s="25"/>
      <c r="D36" s="25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x14ac:dyDescent="0.25">
      <c r="A37" s="25"/>
      <c r="B37" s="25"/>
      <c r="C37" s="25"/>
      <c r="D37" s="25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x14ac:dyDescent="0.25">
      <c r="A38" s="25"/>
      <c r="B38" s="25"/>
      <c r="C38" s="25"/>
      <c r="D38" s="25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x14ac:dyDescent="0.25">
      <c r="A39" s="25"/>
      <c r="B39" s="25"/>
      <c r="C39" s="25"/>
      <c r="D39" s="25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x14ac:dyDescent="0.25">
      <c r="A40" s="25"/>
      <c r="B40" s="25"/>
      <c r="C40" s="25"/>
      <c r="D40" s="25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x14ac:dyDescent="0.25">
      <c r="A41" s="25"/>
      <c r="B41" s="25"/>
      <c r="C41" s="25"/>
      <c r="D41" s="25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x14ac:dyDescent="0.25">
      <c r="A42" s="25"/>
      <c r="B42" s="25"/>
      <c r="C42" s="25"/>
      <c r="D42" s="25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x14ac:dyDescent="0.25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x14ac:dyDescent="0.25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x14ac:dyDescent="0.25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x14ac:dyDescent="0.25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x14ac:dyDescent="0.25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x14ac:dyDescent="0.25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x14ac:dyDescent="0.25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x14ac:dyDescent="0.25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x14ac:dyDescent="0.25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x14ac:dyDescent="0.25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x14ac:dyDescent="0.25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x14ac:dyDescent="0.2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x14ac:dyDescent="0.25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x14ac:dyDescent="0.25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x14ac:dyDescent="0.25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x14ac:dyDescent="0.25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x14ac:dyDescent="0.25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x14ac:dyDescent="0.25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x14ac:dyDescent="0.25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x14ac:dyDescent="0.25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x14ac:dyDescent="0.25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x14ac:dyDescent="0.25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x14ac:dyDescent="0.25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x14ac:dyDescent="0.25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x14ac:dyDescent="0.25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x14ac:dyDescent="0.25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x14ac:dyDescent="0.25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x14ac:dyDescent="0.25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x14ac:dyDescent="0.25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x14ac:dyDescent="0.25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x14ac:dyDescent="0.25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x14ac:dyDescent="0.2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x14ac:dyDescent="0.2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x14ac:dyDescent="0.2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x14ac:dyDescent="0.2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x14ac:dyDescent="0.2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x14ac:dyDescent="0.2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x14ac:dyDescent="0.2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x14ac:dyDescent="0.2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x14ac:dyDescent="0.25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x14ac:dyDescent="0.25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x14ac:dyDescent="0.25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x14ac:dyDescent="0.25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x14ac:dyDescent="0.25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x14ac:dyDescent="0.2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x14ac:dyDescent="0.2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x14ac:dyDescent="0.25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x14ac:dyDescent="0.25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x14ac:dyDescent="0.25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x14ac:dyDescent="0.25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x14ac:dyDescent="0.25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x14ac:dyDescent="0.25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x14ac:dyDescent="0.2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1CEE63B2-BDCF-4EB6-A1B1-F680A139503F}"/>
    <hyperlink ref="B32" r:id="rId2" xr:uid="{B034561A-DFA3-4D47-B1D7-18312A7C8D0A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Q19"/>
  <sheetViews>
    <sheetView workbookViewId="0">
      <selection activeCell="G26" sqref="G26"/>
    </sheetView>
  </sheetViews>
  <sheetFormatPr defaultRowHeight="15" x14ac:dyDescent="0.25"/>
  <cols>
    <col min="1" max="1" width="9.140625" style="8"/>
    <col min="2" max="2" width="14.5703125" style="8" bestFit="1" customWidth="1"/>
    <col min="3" max="3" width="30.140625" style="8" bestFit="1" customWidth="1"/>
    <col min="4" max="4" width="28" style="8" bestFit="1" customWidth="1"/>
    <col min="5" max="8" width="9.140625" style="8"/>
    <col min="9" max="9" width="17.7109375" style="8" bestFit="1" customWidth="1"/>
    <col min="10" max="12" width="9.140625" style="8"/>
    <col min="13" max="13" width="10.5703125" style="8" bestFit="1" customWidth="1"/>
    <col min="14" max="14" width="12" style="8" bestFit="1" customWidth="1"/>
    <col min="15" max="16384" width="9.140625" style="8"/>
  </cols>
  <sheetData>
    <row r="1" spans="1:17" x14ac:dyDescent="0.2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B2" s="8" t="s">
        <v>94</v>
      </c>
    </row>
    <row r="3" spans="1:17" x14ac:dyDescent="0.25">
      <c r="B3" s="8">
        <v>1</v>
      </c>
    </row>
    <row r="4" spans="1:17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 x14ac:dyDescent="0.25">
      <c r="A6"/>
      <c r="B6" s="6" t="s">
        <v>61</v>
      </c>
      <c r="C6" s="23" t="str">
        <f xml:space="preserve"> _xlfn.TEXTJOIN("_",TRUE,"UC","CB",C9,"Mt",C8)</f>
        <v>UC_CB_300_Mt_2021-2050</v>
      </c>
      <c r="D6" s="24" t="str">
        <f xml:space="preserve"> _xlfn.TEXTJOIN("_",TRUE,"UC","CB",D9,"Mt",D8)</f>
        <v>UC_CB_0_Mt_2051-2100</v>
      </c>
      <c r="E6"/>
      <c r="F6"/>
      <c r="G6"/>
      <c r="H6" t="s">
        <v>91</v>
      </c>
      <c r="I6" t="s">
        <v>92</v>
      </c>
      <c r="J6"/>
      <c r="K6"/>
      <c r="L6"/>
      <c r="M6"/>
      <c r="N6"/>
      <c r="O6"/>
      <c r="P6"/>
      <c r="Q6"/>
    </row>
    <row r="7" spans="1:17" x14ac:dyDescent="0.25">
      <c r="A7"/>
      <c r="B7" s="7" t="s">
        <v>68</v>
      </c>
      <c r="C7" s="20" t="str">
        <f xml:space="preserve"> _xlfn.TEXTJOIN(" ",TRUE,"Carbon budget",C9,"Mt",C8)</f>
        <v>Carbon budget 300 Mt 2021-2050</v>
      </c>
      <c r="D7" s="21" t="str">
        <f xml:space="preserve"> _xlfn.TEXTJOIN(" ",TRUE,"Carbon budget",D9,"Mt",D8)</f>
        <v>Carbon budget 0 Mt 2051-2100</v>
      </c>
      <c r="E7"/>
      <c r="F7"/>
      <c r="G7"/>
      <c r="H7">
        <v>1</v>
      </c>
      <c r="I7">
        <v>300</v>
      </c>
      <c r="J7"/>
      <c r="K7"/>
      <c r="L7"/>
      <c r="M7"/>
      <c r="N7"/>
      <c r="O7"/>
      <c r="P7"/>
      <c r="Q7"/>
    </row>
    <row r="8" spans="1:17" x14ac:dyDescent="0.25">
      <c r="B8" s="7" t="s">
        <v>74</v>
      </c>
      <c r="C8" s="20" t="s">
        <v>93</v>
      </c>
      <c r="D8" s="21" t="s">
        <v>84</v>
      </c>
      <c r="H8" s="8">
        <v>2</v>
      </c>
      <c r="I8" s="8">
        <v>400</v>
      </c>
    </row>
    <row r="9" spans="1:17" x14ac:dyDescent="0.25">
      <c r="B9" s="7" t="s">
        <v>69</v>
      </c>
      <c r="C9" s="20">
        <f>VLOOKUP(B3,H6:I10,2,FALSE)</f>
        <v>300</v>
      </c>
      <c r="D9" s="21">
        <v>0</v>
      </c>
      <c r="H9" s="8">
        <v>3</v>
      </c>
      <c r="I9" s="8">
        <v>500</v>
      </c>
    </row>
    <row r="10" spans="1:17" x14ac:dyDescent="0.25">
      <c r="B10" s="7" t="s">
        <v>82</v>
      </c>
      <c r="C10" s="20" t="s">
        <v>83</v>
      </c>
      <c r="D10" s="21" t="s">
        <v>83</v>
      </c>
      <c r="H10" s="8">
        <v>4</v>
      </c>
      <c r="I10" s="8">
        <v>600</v>
      </c>
    </row>
    <row r="11" spans="1:17" x14ac:dyDescent="0.25">
      <c r="B11" s="7" t="s">
        <v>62</v>
      </c>
      <c r="C11" s="20" t="s">
        <v>80</v>
      </c>
      <c r="D11" s="21" t="s">
        <v>80</v>
      </c>
    </row>
    <row r="12" spans="1:17" x14ac:dyDescent="0.25">
      <c r="B12" s="7" t="s">
        <v>73</v>
      </c>
      <c r="C12" s="20" t="s">
        <v>79</v>
      </c>
      <c r="D12" s="21" t="s">
        <v>79</v>
      </c>
    </row>
    <row r="13" spans="1:17" x14ac:dyDescent="0.25">
      <c r="B13" s="7" t="s">
        <v>77</v>
      </c>
      <c r="C13" s="20" t="s">
        <v>78</v>
      </c>
      <c r="D13" s="21" t="s">
        <v>78</v>
      </c>
    </row>
    <row r="14" spans="1:17" x14ac:dyDescent="0.25">
      <c r="B14" s="7" t="s">
        <v>0</v>
      </c>
      <c r="C14" s="20" t="s">
        <v>70</v>
      </c>
      <c r="D14" s="21" t="s">
        <v>70</v>
      </c>
    </row>
    <row r="15" spans="1:17" x14ac:dyDescent="0.25">
      <c r="B15" s="7" t="s">
        <v>81</v>
      </c>
      <c r="C15" s="20">
        <v>-1</v>
      </c>
      <c r="D15" s="21">
        <v>-1</v>
      </c>
    </row>
    <row r="16" spans="1:17" x14ac:dyDescent="0.25">
      <c r="A16"/>
      <c r="B16" s="5" t="s">
        <v>76</v>
      </c>
      <c r="C16" s="9">
        <v>1</v>
      </c>
      <c r="D16" s="22">
        <v>1</v>
      </c>
      <c r="E16"/>
      <c r="F16"/>
      <c r="G16"/>
      <c r="H16"/>
      <c r="I16"/>
      <c r="J16"/>
      <c r="K16"/>
      <c r="L16"/>
      <c r="M16"/>
      <c r="N16"/>
      <c r="O16"/>
      <c r="P16"/>
      <c r="Q16"/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0"/>
  <sheetViews>
    <sheetView workbookViewId="0">
      <selection activeCell="G19" sqref="G19"/>
    </sheetView>
  </sheetViews>
  <sheetFormatPr defaultRowHeight="15" x14ac:dyDescent="0.25"/>
  <cols>
    <col min="1" max="1" width="9.140625" style="8"/>
    <col min="2" max="2" width="31" style="8" bestFit="1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12" style="8" bestFit="1" customWidth="1"/>
    <col min="12" max="12" width="27.85546875" style="8" bestFit="1" customWidth="1"/>
    <col min="13" max="16384" width="9.140625" style="8"/>
  </cols>
  <sheetData>
    <row r="1" spans="1:12" x14ac:dyDescent="0.25">
      <c r="A1" s="8" t="s">
        <v>64</v>
      </c>
    </row>
    <row r="2" spans="1:12" x14ac:dyDescent="0.25">
      <c r="B2" s="11" t="str">
        <f>"~UC_Sets: R_E: "  &amp; _xlfn.TEXTJOIN(",",TRUE,Regions!C3)</f>
        <v>~UC_Sets: R_E: IE</v>
      </c>
    </row>
    <row r="3" spans="1:12" x14ac:dyDescent="0.25">
      <c r="B3" s="11" t="s">
        <v>75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65</v>
      </c>
      <c r="L5" s="12" t="s">
        <v>63</v>
      </c>
    </row>
    <row r="6" spans="1:12" x14ac:dyDescent="0.2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15"/>
    </row>
    <row r="7" spans="1:12" x14ac:dyDescent="0.25">
      <c r="B7" s="8" t="str">
        <f>VLOOKUP($B$5, config!$B$6:$D$16,2,FALSE) &amp; "_Single"</f>
        <v>UC_CB_300_Mt_2021-2050_Single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300000</v>
      </c>
      <c r="L7" s="8" t="str">
        <f>VLOOKUP($L$5, config!$B$6:$D$16,2,FALSE) &amp; " - Single"</f>
        <v>Carbon budget 300 Mt 2021-2050 - Single</v>
      </c>
    </row>
    <row r="8" spans="1:12" x14ac:dyDescent="0.25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25">
      <c r="B9" s="8" t="str">
        <f>VLOOKUP($B$5, config!$B$6:$D$16,3,FALSE) &amp; "_Single"</f>
        <v>UC_CB_0_Mt_2051-2100_Single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VLOOKUP($L$5, config!$B$6:$D$16,3,FALSE) &amp; " - Single"</f>
        <v>Carbon budget 0 Mt 2051-2100 - Single</v>
      </c>
    </row>
    <row r="10" spans="1:12" x14ac:dyDescent="0.25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0"/>
  <sheetViews>
    <sheetView workbookViewId="0">
      <selection activeCell="L10" sqref="L10"/>
    </sheetView>
  </sheetViews>
  <sheetFormatPr defaultRowHeight="15" x14ac:dyDescent="0.25"/>
  <cols>
    <col min="1" max="1" width="9.140625" style="8"/>
    <col min="2" max="2" width="30.7109375" style="8" customWidth="1"/>
    <col min="3" max="3" width="13.5703125" style="8" bestFit="1" customWidth="1"/>
    <col min="4" max="4" width="9.140625" style="8"/>
    <col min="5" max="5" width="16.42578125" style="8" bestFit="1" customWidth="1"/>
    <col min="6" max="6" width="9.7109375" style="8" bestFit="1" customWidth="1"/>
    <col min="7" max="7" width="14.28515625" style="8" bestFit="1" customWidth="1"/>
    <col min="8" max="8" width="9.140625" style="8"/>
    <col min="9" max="9" width="13.140625" style="8" bestFit="1" customWidth="1"/>
    <col min="10" max="10" width="13.140625" style="8" customWidth="1"/>
    <col min="11" max="11" width="8.42578125" style="8" bestFit="1" customWidth="1"/>
    <col min="12" max="12" width="36.5703125" style="8" bestFit="1" customWidth="1"/>
    <col min="13" max="16384" width="9.140625" style="8"/>
  </cols>
  <sheetData>
    <row r="1" spans="1:12" x14ac:dyDescent="0.25">
      <c r="A1" s="8" t="s">
        <v>66</v>
      </c>
    </row>
    <row r="2" spans="1:12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25">
      <c r="B3" s="11" t="s">
        <v>75</v>
      </c>
    </row>
    <row r="4" spans="1:12" x14ac:dyDescent="0.25">
      <c r="H4" s="8" t="str">
        <f>IF(RIGHT(B2,1)&lt;&gt;" ","~UC_T","")</f>
        <v>~UC_T</v>
      </c>
    </row>
    <row r="5" spans="1:12" x14ac:dyDescent="0.25">
      <c r="B5" s="12" t="s">
        <v>61</v>
      </c>
      <c r="C5" s="13" t="s">
        <v>62</v>
      </c>
      <c r="D5" s="13" t="s">
        <v>73</v>
      </c>
      <c r="E5" s="13" t="s">
        <v>82</v>
      </c>
      <c r="F5" s="13" t="s">
        <v>74</v>
      </c>
      <c r="G5" s="13" t="s">
        <v>77</v>
      </c>
      <c r="H5" s="13" t="s">
        <v>0</v>
      </c>
      <c r="I5" s="14" t="s">
        <v>76</v>
      </c>
      <c r="J5" s="14" t="s">
        <v>81</v>
      </c>
      <c r="K5" s="10" t="s">
        <v>67</v>
      </c>
      <c r="L5" s="12" t="s">
        <v>63</v>
      </c>
    </row>
    <row r="6" spans="1:12" x14ac:dyDescent="0.25">
      <c r="B6" s="9" t="s">
        <v>71</v>
      </c>
      <c r="C6" s="9"/>
      <c r="D6" s="9"/>
      <c r="E6" s="9"/>
      <c r="F6" s="9"/>
      <c r="G6" s="9"/>
      <c r="H6" s="9"/>
      <c r="I6" s="9"/>
      <c r="J6" s="9"/>
      <c r="K6" s="9" t="s">
        <v>72</v>
      </c>
      <c r="L6" s="9"/>
    </row>
    <row r="7" spans="1:12" x14ac:dyDescent="0.25">
      <c r="B7" s="8" t="str">
        <f>VLOOKUP(B$5, config!$B$6:$D$16,2,FALSE) &amp; "_Multi"</f>
        <v>UC_CB_300_Mt_2021-2050_Multi</v>
      </c>
      <c r="C7" s="8" t="str">
        <f>VLOOKUP(C$5, config!$B$6:$D$16,2,FALSE)</f>
        <v>*CO2*,-*CO2S</v>
      </c>
      <c r="D7" s="8" t="str">
        <f>VLOOKUP(D$5, config!$B$6:$D$16,2,FALSE)</f>
        <v>ENV</v>
      </c>
      <c r="F7" s="8" t="str">
        <f>VLOOKUP(F$5, config!$B$6:$D$16,2,FALSE)</f>
        <v>2021-2050</v>
      </c>
      <c r="G7" s="8" t="str">
        <f>VLOOKUP(G$5, config!$B$6:$D$16,2,FALSE)</f>
        <v>NET</v>
      </c>
      <c r="H7" s="8" t="str">
        <f>VLOOKUP(H$5, config!$B$6:$D$16,2,FALSE)</f>
        <v>UP</v>
      </c>
      <c r="I7" s="8">
        <f>VLOOKUP(I$5, config!$B$6:$D$16,2,FALSE)</f>
        <v>1</v>
      </c>
      <c r="K7" s="8">
        <f>VLOOKUP("Value", config!$B$6:$D$16,2,FALSE)*1000</f>
        <v>300000</v>
      </c>
      <c r="L7" s="8" t="str">
        <f>VLOOKUP(L$5, config!$B$6:$D$16,2,FALSE) &amp; " - Multi"</f>
        <v>Carbon budget 300 Mt 2021-2050 - Multi</v>
      </c>
    </row>
    <row r="8" spans="1:12" x14ac:dyDescent="0.25">
      <c r="C8" s="8" t="str">
        <f>VLOOKUP(C$5, config!$B$6:$D$16,2,FALSE)</f>
        <v>*CO2*,-*CO2S</v>
      </c>
      <c r="D8" s="8" t="str">
        <f>VLOOKUP(D$5, config!$B$6:$D$16,2,FALSE)</f>
        <v>ENV</v>
      </c>
      <c r="E8" s="8" t="str">
        <f>VLOOKUP(E$5, config!$B$6:$D$16,2,FALSE)</f>
        <v>T-A*INT*,T-NAV*</v>
      </c>
      <c r="F8" s="8" t="str">
        <f>VLOOKUP(F$5, config!$B$6:$D$16,2,FALSE)</f>
        <v>2021-2050</v>
      </c>
      <c r="J8" s="8">
        <f>VLOOKUP(J$5, config!$B$6:$D$16,2,FALSE)</f>
        <v>-1</v>
      </c>
    </row>
    <row r="9" spans="1:12" x14ac:dyDescent="0.25">
      <c r="B9" s="8" t="str">
        <f>VLOOKUP(B$5, config!$B$6:$D$16,3,FALSE) &amp; "_Multi"</f>
        <v>UC_CB_0_Mt_2051-2100_Multi</v>
      </c>
      <c r="C9" s="8" t="str">
        <f>VLOOKUP(C$5, config!$B$6:$D$16,3,FALSE)</f>
        <v>*CO2*,-*CO2S</v>
      </c>
      <c r="D9" s="8" t="str">
        <f>VLOOKUP(D$5, config!$B$6:$D$16,3,FALSE)</f>
        <v>ENV</v>
      </c>
      <c r="F9" s="8" t="str">
        <f>VLOOKUP(F$5, config!$B$6:$D$16,3,FALSE)</f>
        <v>2051-2100</v>
      </c>
      <c r="G9" s="8" t="str">
        <f>VLOOKUP(G$5, config!$B$6:$D$16,3,FALSE)</f>
        <v>NET</v>
      </c>
      <c r="H9" s="8" t="str">
        <f>VLOOKUP(H$5, config!$B$6:$D$16,3,FALSE)</f>
        <v>UP</v>
      </c>
      <c r="I9" s="8">
        <f>VLOOKUP(I$5, config!$B$6:$D$16,3,FALSE)</f>
        <v>1</v>
      </c>
      <c r="K9" s="8">
        <f>VLOOKUP("Value", config!$B$6:$D$16,3,FALSE)*1000</f>
        <v>0</v>
      </c>
      <c r="L9" s="8" t="str">
        <f>VLOOKUP(L$5, config!$B$6:$D$16,3,FALSE) &amp; " - Multi"</f>
        <v>Carbon budget 0 Mt 2051-2100 - Multi</v>
      </c>
    </row>
    <row r="10" spans="1:12" x14ac:dyDescent="0.25">
      <c r="C10" s="8" t="str">
        <f>VLOOKUP(C$5, config!$B$6:$D$16,3,FALSE)</f>
        <v>*CO2*,-*CO2S</v>
      </c>
      <c r="D10" s="8" t="str">
        <f>VLOOKUP(D$5, config!$B$6:$D$16,3,FALSE)</f>
        <v>ENV</v>
      </c>
      <c r="E10" s="8" t="str">
        <f>VLOOKUP(E$5, config!$B$6:$D$16,3,FALSE)</f>
        <v>T-A*INT*,T-NAV*</v>
      </c>
      <c r="F10" s="8" t="str">
        <f>VLOOKUP(F$5, config!$B$6:$D$16,3,FALSE)</f>
        <v>2051-2100</v>
      </c>
      <c r="J10" s="8">
        <f>VLOOKUP(J$5, config!$B$6:$D$16,3,FALSE)</f>
        <v>-1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4F01-B0DB-448B-9217-DEB90E2D1CCA}">
  <sheetPr codeName="Sheet4"/>
  <dimension ref="B2:H4"/>
  <sheetViews>
    <sheetView workbookViewId="0">
      <selection activeCell="L29" sqref="L29"/>
    </sheetView>
  </sheetViews>
  <sheetFormatPr defaultRowHeight="15" x14ac:dyDescent="0.25"/>
  <cols>
    <col min="2" max="2" width="10.140625" bestFit="1" customWidth="1"/>
    <col min="4" max="4" width="13.7109375" bestFit="1" customWidth="1"/>
    <col min="5" max="5" width="5.140625" bestFit="1" customWidth="1"/>
    <col min="6" max="6" width="10.140625" bestFit="1" customWidth="1"/>
  </cols>
  <sheetData>
    <row r="2" spans="2:8" x14ac:dyDescent="0.25">
      <c r="B2" s="16" t="s">
        <v>85</v>
      </c>
      <c r="C2" s="8"/>
      <c r="D2" s="8"/>
      <c r="E2" s="8"/>
      <c r="F2" s="8"/>
      <c r="G2" s="8"/>
      <c r="H2" s="8"/>
    </row>
    <row r="3" spans="2:8" ht="15.75" thickBot="1" x14ac:dyDescent="0.3">
      <c r="B3" s="17" t="s">
        <v>86</v>
      </c>
      <c r="C3" s="17" t="s">
        <v>0</v>
      </c>
      <c r="D3" s="17" t="s">
        <v>87</v>
      </c>
      <c r="E3" s="17" t="s">
        <v>74</v>
      </c>
      <c r="F3" s="17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B4" s="8"/>
      <c r="C4" s="10" t="s">
        <v>88</v>
      </c>
      <c r="D4" s="8" t="s">
        <v>89</v>
      </c>
      <c r="E4" s="8">
        <v>0</v>
      </c>
      <c r="F4" s="8" t="s">
        <v>90</v>
      </c>
      <c r="G4" s="19">
        <v>-1</v>
      </c>
      <c r="H4" s="19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2022-09-19T08:22:43Z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397960841655731</vt:r8>
  </property>
</Properties>
</file>