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476D8C84-A0B5-4F48-8469-2B3FF1B55D79}" xr6:coauthVersionLast="45" xr6:coauthVersionMax="47" xr10:uidLastSave="{00000000-0000-0000-0000-000000000000}"/>
  <bookViews>
    <workbookView xWindow="-120" yWindow="-120" windowWidth="29040" windowHeight="15840" activeTab="5" xr2:uid="{40A12827-3065-45EE-B6D2-16E3F8960EC7}"/>
  </bookViews>
  <sheets>
    <sheet name="Cover" sheetId="7" r:id="rId1"/>
    <sheet name="Regions" sheetId="28" r:id="rId2"/>
    <sheet name="Fuel Techs" sheetId="8" r:id="rId3"/>
    <sheet name="DH_ Supply" sheetId="9" r:id="rId4"/>
    <sheet name="Surplus Heat" sheetId="26" r:id="rId5"/>
    <sheet name="RSDvsSRV" sheetId="29" r:id="rId6"/>
    <sheet name="DH_Grid_Extension" sheetId="5" r:id="rId7"/>
    <sheet name="Data" sheetId="6" r:id="rId8"/>
    <sheet name="40 Comp. hp, airsource 10 MW" sheetId="18" r:id="rId9"/>
    <sheet name="41 Electric boiler, large" sheetId="21" r:id="rId10"/>
    <sheet name="44 Natural Gas DH Only" sheetId="13" r:id="rId11"/>
    <sheet name="45.2.a Geothermal DH, 1200m, A" sheetId="11" r:id="rId12"/>
    <sheet name="45.3.a Geoth. DH, 1200m, E (LT)" sheetId="23" r:id="rId13"/>
    <sheet name="46 Solar District Heating" sheetId="10" r:id="rId14"/>
    <sheet name="45.2.b Geothermal DH, 2000m, A" sheetId="12" r:id="rId15"/>
    <sheet name="45.1.b Geothermal DH, 2000m, E" sheetId="24" r:id="rId16"/>
    <sheet name="45.1.a Geothermal DH, 1200m, E" sheetId="22" r:id="rId17"/>
    <sheet name="40 Absorption heat pump, DH" sheetId="20" r:id="rId18"/>
    <sheet name="40 Comp. hp, excess heat 10 MW" sheetId="19" r:id="rId19"/>
    <sheet name="09a Wood Chips HOP, large" sheetId="15" r:id="rId20"/>
    <sheet name="08 WtE CHP, Medium" sheetId="17" r:id="rId21"/>
    <sheet name="09c Straw, Large, 40 degree" sheetId="16" r:id="rId22"/>
    <sheet name="Sheet1" sheetId="27" r:id="rId23"/>
    <sheet name="09a Wood Chips HOP, medium" sheetId="14" r:id="rId24"/>
  </sheets>
  <externalReferences>
    <externalReference r:id="rId25"/>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29" l="1"/>
  <c r="C18" i="29"/>
  <c r="C16" i="29"/>
  <c r="C14" i="29"/>
  <c r="C9" i="29"/>
  <c r="E17" i="29" l="1"/>
  <c r="F16" i="29"/>
  <c r="E15" i="29"/>
  <c r="F14" i="29"/>
  <c r="D7" i="28"/>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C5" i="29"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0" i="5"/>
  <c r="E44" i="5"/>
  <c r="E41" i="5"/>
  <c r="E39" i="5" l="1"/>
  <c r="E45" i="5"/>
  <c r="E42"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E23" i="5"/>
  <c r="AF23" i="5" s="1"/>
  <c r="E20" i="5"/>
  <c r="AF20" i="5" s="1"/>
  <c r="F20" i="5"/>
  <c r="G20" i="5"/>
  <c r="H20" i="5"/>
  <c r="I20" i="5"/>
  <c r="J20" i="5"/>
  <c r="K20" i="5"/>
  <c r="L20" i="5"/>
  <c r="M20" i="5"/>
  <c r="N20" i="5"/>
  <c r="O20" i="5"/>
  <c r="P20" i="5"/>
  <c r="Q20" i="5"/>
  <c r="R20" i="5"/>
  <c r="S20" i="5"/>
  <c r="T20" i="5"/>
  <c r="U20" i="5"/>
  <c r="V20" i="5"/>
  <c r="W20" i="5"/>
  <c r="X20" i="5"/>
  <c r="Y20" i="5"/>
  <c r="Z20" i="5"/>
  <c r="AA20" i="5"/>
  <c r="AB20" i="5"/>
  <c r="AC20" i="5"/>
  <c r="AD20" i="5"/>
  <c r="AE20" i="5"/>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AF18" i="5"/>
  <c r="AF19" i="5"/>
  <c r="AF21" i="5"/>
  <c r="F14" i="5"/>
  <c r="G14" i="5"/>
  <c r="H14" i="5"/>
  <c r="I14" i="5"/>
  <c r="J14" i="5"/>
  <c r="K14" i="5"/>
  <c r="L14" i="5"/>
  <c r="M14" i="5"/>
  <c r="N14" i="5"/>
  <c r="O14" i="5"/>
  <c r="P14" i="5"/>
  <c r="Q14" i="5"/>
  <c r="R14" i="5"/>
  <c r="S14" i="5"/>
  <c r="T14" i="5"/>
  <c r="U14" i="5"/>
  <c r="V14" i="5"/>
  <c r="W14" i="5"/>
  <c r="X14" i="5"/>
  <c r="Y14" i="5"/>
  <c r="Z14" i="5"/>
  <c r="AA14" i="5"/>
  <c r="AB14" i="5"/>
  <c r="AC14" i="5"/>
  <c r="AD14" i="5"/>
  <c r="AE14" i="5"/>
  <c r="AF15" i="5" l="1"/>
  <c r="AF12" i="5"/>
  <c r="AF16" i="5"/>
  <c r="AF13" i="5"/>
  <c r="AF22"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<sst xmlns="http://schemas.openxmlformats.org/spreadsheetml/2006/main" count="4327" uniqueCount="1210">
  <si>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</si>
  <si>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</si>
  <si>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</si>
  <si>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</si>
  <si>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</si>
  <si>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</si>
  <si>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</si>
  <si>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</si>
  <si>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</si>
  <si>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</si>
  <si>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</si>
  <si>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</si>
  <si>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</si>
  <si>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</si>
  <si>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</si>
  <si>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</si>
  <si>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</si>
  <si>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</si>
  <si>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</si>
  <si>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</si>
  <si>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</si>
  <si>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</si>
  <si>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</si>
  <si>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</si>
  <si>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</si>
  <si>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</si>
  <si>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</si>
  <si>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</si>
  <si>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</si>
  <si>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</si>
  <si>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</si>
  <si>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</si>
  <si>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</si>
  <si>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</si>
  <si>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</si>
  <si>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</si>
  <si>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</si>
  <si>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</si>
  <si>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</si>
  <si>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</si>
  <si>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</si>
  <si>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</si>
  <si>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</si>
  <si>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</si>
  <si>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</si>
  <si>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</si>
  <si>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</si>
  <si>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</si>
  <si>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</si>
  <si>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</si>
  <si>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</si>
  <si>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</si>
  <si>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</si>
  <si>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</si>
  <si>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</si>
  <si>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</si>
  <si>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</si>
  <si>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</si>
  <si>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</si>
  <si>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</si>
  <si>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</si>
  <si>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</si>
  <si>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</si>
  <si>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</si>
  <si>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</si>
  <si>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</si>
  <si>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</si>
  <si>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</si>
  <si>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</si>
  <si>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</si>
  <si>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</si>
  <si>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</si>
  <si>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</si>
  <si>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</si>
  <si>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</si>
  <si>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</si>
  <si>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</si>
  <si>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</si>
  <si>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</si>
  <si>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</si>
  <si>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</si>
  <si>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</si>
  <si>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</si>
  <si>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</si>
  <si>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</si>
  <si>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</si>
  <si>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</si>
  <si>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</si>
  <si>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</si>
  <si>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</si>
  <si>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</si>
  <si>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</si>
  <si>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</si>
  <si>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</si>
  <si>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</si>
  <si>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</si>
  <si>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</si>
  <si>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</si>
  <si>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</si>
  <si>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</si>
  <si>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</si>
  <si>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</si>
  <si>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</si>
  <si>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</si>
  <si>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</si>
  <si>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</si>
  <si>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</si>
  <si>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</si>
  <si>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</si>
  <si>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</si>
  <si>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</si>
  <si>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</si>
  <si>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</si>
  <si>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</si>
  <si>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</si>
  <si>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</si>
  <si>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</si>
  <si>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</si>
  <si>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</si>
  <si>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</si>
  <si>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</si>
  <si>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</si>
  <si>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</si>
  <si>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</si>
  <si>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</si>
  <si>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</si>
  <si>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</si>
  <si>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</si>
  <si>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</si>
  <si>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</si>
  <si>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</si>
  <si>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</si>
  <si>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</si>
  <si>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</si>
  <si>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</si>
  <si>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</si>
  <si>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</si>
  <si>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</si>
  <si>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</si>
  <si>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</si>
  <si>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</si>
  <si>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</si>
  <si>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</si>
  <si>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</si>
  <si>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</si>
  <si>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</si>
  <si>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</si>
  <si>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</si>
  <si>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</si>
  <si>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</si>
  <si>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</si>
  <si>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</si>
  <si>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</si>
  <si>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</si>
  <si>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</si>
  <si>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</si>
  <si>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</si>
  <si>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</si>
  <si>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</si>
  <si>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</si>
  <si>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</si>
  <si>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</si>
  <si>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</si>
  <si>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</si>
  <si>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</si>
  <si>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</si>
  <si>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</si>
  <si>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</si>
  <si>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</si>
  <si>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</si>
  <si>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</si>
  <si>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</si>
  <si>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</si>
  <si>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</si>
  <si>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</si>
  <si>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</si>
  <si>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</si>
  <si>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</si>
  <si>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</si>
  <si>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</si>
  <si>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</si>
  <si>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</si>
  <si>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</si>
  <si>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</si>
  <si>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</si>
  <si>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</si>
  <si>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</si>
  <si>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</si>
  <si>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</si>
  <si>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</si>
  <si>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</si>
  <si>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</si>
  <si>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</si>
  <si>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</si>
  <si>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</si>
  <si>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</si>
  <si>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</si>
  <si>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</si>
  <si>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</si>
  <si>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</si>
  <si>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</si>
  <si>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</si>
  <si>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</si>
  <si>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</si>
  <si>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</si>
  <si>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</si>
  <si>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</si>
  <si>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</si>
  <si>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</si>
  <si>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</si>
  <si>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</si>
  <si>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</si>
  <si>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</si>
  <si>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</si>
  <si>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</si>
  <si>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</si>
  <si>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</si>
  <si>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</si>
  <si>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</si>
  <si>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</si>
  <si>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</si>
  <si>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</si>
  <si>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</si>
  <si>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</si>
  <si>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</si>
  <si>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</si>
  <si>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</si>
  <si>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</si>
  <si>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</si>
  <si>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</si>
  <si>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</si>
  <si>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</si>
  <si>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</si>
  <si>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</si>
  <si>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</si>
  <si>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</si>
  <si>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</si>
  <si>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</si>
  <si>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</si>
  <si>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</si>
  <si>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</si>
  <si>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</si>
  <si>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</si>
  <si>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</si>
  <si>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</si>
  <si>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</si>
  <si>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</si>
  <si>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</si>
  <si>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</si>
  <si>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</si>
  <si>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</si>
  <si>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</si>
  <si>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</si>
  <si>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</si>
  <si>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</si>
  <si>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</si>
  <si>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</si>
  <si>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</si>
  <si>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</si>
  <si>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</si>
  <si>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</si>
  <si>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</si>
  <si>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</si>
  <si>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</si>
  <si>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</si>
  <si>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</si>
  <si>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</si>
  <si>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</si>
  <si>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</si>
  <si>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</si>
  <si>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</si>
  <si>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</si>
  <si>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</si>
  <si>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</si>
  <si>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</si>
  <si>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</si>
  <si>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</si>
  <si>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</si>
  <si>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</si>
  <si>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</si>
  <si>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</si>
  <si>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</si>
  <si>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</si>
  <si>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</si>
  <si>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</si>
  <si>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</si>
  <si>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</si>
  <si>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</si>
  <si>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</si>
  <si>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</si>
  <si>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</si>
  <si>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</si>
  <si>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</si>
  <si>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</si>
  <si>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</si>
  <si>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</si>
  <si>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</si>
  <si>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</si>
  <si>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</si>
  <si>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</si>
  <si>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</si>
  <si>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</si>
  <si>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</si>
  <si>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</si>
  <si>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</si>
  <si>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</si>
  <si>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</si>
  <si>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</si>
  <si>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</si>
  <si>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</si>
  <si>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</si>
  <si>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</si>
  <si>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</si>
  <si>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</si>
  <si>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</si>
  <si>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</si>
  <si>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</si>
  <si>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</si>
  <si>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</si>
  <si>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</si>
  <si>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</si>
  <si>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</si>
  <si>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</si>
  <si>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</si>
  <si>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</si>
  <si>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</si>
  <si>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</si>
  <si>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</si>
  <si>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</si>
  <si>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</si>
  <si>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</si>
  <si>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</si>
  <si>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</si>
  <si>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</si>
  <si>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</si>
  <si>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</si>
  <si>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</si>
  <si>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</si>
  <si>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</si>
  <si>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</si>
  <si>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</si>
  <si>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</si>
  <si>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</si>
  <si>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</si>
  <si>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</si>
  <si>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</si>
  <si>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</si>
  <si>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</si>
  <si>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</si>
  <si>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</si>
  <si>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</si>
  <si>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</si>
  <si>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</si>
  <si>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</si>
  <si>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</si>
  <si>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</si>
  <si>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</si>
  <si>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</si>
  <si>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</si>
  <si>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</si>
  <si>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</si>
  <si>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</si>
  <si>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</si>
  <si>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</si>
  <si>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</si>
  <si>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</si>
  <si>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</si>
  <si>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</si>
  <si>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</si>
  <si>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</si>
  <si>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</si>
  <si>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</si>
  <si>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</si>
  <si>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</si>
  <si>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</si>
  <si>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</si>
  <si>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</si>
  <si>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</si>
  <si>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</si>
  <si>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</si>
  <si>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</si>
  <si>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</si>
  <si>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</si>
  <si>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</si>
  <si>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</si>
  <si>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</si>
  <si>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</si>
  <si>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</si>
  <si>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</si>
  <si>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</si>
  <si>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</si>
  <si>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</si>
  <si>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</si>
  <si>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</si>
  <si>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</si>
  <si>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</si>
  <si>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</si>
  <si>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</si>
  <si>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</si>
  <si>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</si>
  <si>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</si>
  <si>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</si>
  <si>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</si>
  <si>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</si>
  <si>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</si>
  <si>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</si>
  <si>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</si>
  <si>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</si>
  <si>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</si>
  <si>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</si>
  <si>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</si>
  <si>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</si>
  <si>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</si>
  <si>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</si>
  <si>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</si>
  <si>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</si>
  <si>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</si>
  <si>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</si>
  <si>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</si>
  <si>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</si>
  <si>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</si>
  <si>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</si>
  <si>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</si>
  <si>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</si>
  <si>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</si>
  <si>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</si>
  <si>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</si>
  <si>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</si>
  <si>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</si>
  <si>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</si>
  <si>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</si>
  <si>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</si>
  <si>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</si>
  <si>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</si>
  <si>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</si>
  <si>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</si>
  <si>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</si>
  <si>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</si>
  <si>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</si>
  <si>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</si>
  <si>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</si>
  <si>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</si>
  <si>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</si>
  <si>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</si>
  <si>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</si>
  <si>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</si>
  <si>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</si>
  <si>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</si>
  <si>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</si>
  <si>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</si>
  <si>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</si>
  <si>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</si>
  <si>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</si>
  <si>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</si>
  <si>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</si>
  <si>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</si>
  <si>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</si>
  <si>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</si>
  <si>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</si>
  <si>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</si>
  <si>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</si>
  <si>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</si>
  <si>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</si>
  <si>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</si>
  <si>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</si>
  <si>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</si>
  <si>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</si>
  <si>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</si>
  <si>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</si>
  <si>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</si>
  <si>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</si>
  <si>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</si>
  <si>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</si>
  <si>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</si>
  <si>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</si>
  <si>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</si>
  <si>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</si>
  <si>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</si>
  <si>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</si>
  <si>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</si>
  <si>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</si>
  <si>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</si>
  <si>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</si>
  <si>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</si>
  <si>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</si>
  <si>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</si>
  <si>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</si>
  <si>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</si>
  <si>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</si>
  <si>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</si>
  <si>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</si>
  <si>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</si>
  <si>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</si>
  <si>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</si>
  <si>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</si>
  <si>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</si>
  <si>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</si>
  <si>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</si>
  <si>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</si>
  <si>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</si>
  <si>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</si>
  <si>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</si>
  <si>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</si>
  <si>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</si>
  <si>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</si>
  <si>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</si>
  <si>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</si>
  <si>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</si>
  <si>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</si>
  <si>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</si>
  <si>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</si>
  <si>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</si>
  <si>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</si>
  <si>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</si>
  <si>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</si>
  <si>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</si>
  <si>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</si>
  <si>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</si>
  <si>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</si>
  <si>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</si>
  <si>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</si>
  <si>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</si>
  <si>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</si>
  <si>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</si>
  <si>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</si>
  <si>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</si>
  <si>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</si>
  <si>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</si>
  <si>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</si>
  <si>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</si>
  <si>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</si>
  <si>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</si>
  <si>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</si>
  <si>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</si>
  <si>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</si>
  <si>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</si>
  <si>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</si>
  <si>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</si>
  <si>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</si>
  <si>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</si>
  <si>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</si>
  <si>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</si>
  <si>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</si>
  <si>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</si>
  <si>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</si>
  <si>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</si>
  <si>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</si>
  <si>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</si>
  <si>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</si>
  <si>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</si>
  <si>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</si>
  <si>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</si>
  <si>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</si>
  <si>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</si>
  <si>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</si>
  <si>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</si>
  <si>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</si>
  <si>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</si>
  <si>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</si>
  <si>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</si>
  <si>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</si>
  <si>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</si>
  <si>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</si>
  <si>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</si>
  <si>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</si>
  <si>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</si>
  <si>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</si>
  <si>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</si>
  <si>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</si>
  <si>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</si>
  <si>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</si>
  <si>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</si>
  <si>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</si>
  <si>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</si>
  <si>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</si>
  <si>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</si>
  <si>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</si>
  <si>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</si>
  <si>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</si>
  <si>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</si>
  <si>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</si>
  <si>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</si>
  <si>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</si>
  <si>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</si>
  <si>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</si>
  <si>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</si>
  <si>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</si>
  <si>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</si>
  <si>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</si>
  <si>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</si>
  <si>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</si>
  <si>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</si>
  <si>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</si>
  <si>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</si>
  <si>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</si>
  <si>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</si>
  <si>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</si>
  <si>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</si>
  <si>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</si>
  <si>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</si>
  <si>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</si>
  <si>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</si>
  <si>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</si>
  <si>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</si>
  <si>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</si>
  <si>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</si>
  <si>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</si>
  <si>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</si>
  <si>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</si>
  <si>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</si>
  <si>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</si>
  <si>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</si>
  <si>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</si>
  <si>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</si>
  <si>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</si>
  <si>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</si>
  <si>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</si>
  <si>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</si>
  <si>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</si>
  <si>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</si>
  <si>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</si>
  <si>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</si>
  <si>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</si>
  <si>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</si>
  <si>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</si>
  <si>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</si>
  <si>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</si>
  <si>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</si>
  <si>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</si>
  <si>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</si>
  <si>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</si>
  <si>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</si>
  <si>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</si>
  <si>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</si>
  <si>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</si>
  <si>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</si>
  <si>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</si>
  <si>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</si>
  <si>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</si>
  <si>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</si>
  <si>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</si>
  <si>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</si>
  <si>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</si>
  <si>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</si>
  <si>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</si>
  <si>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</si>
  <si>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</si>
  <si>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</si>
  <si>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</si>
  <si>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</si>
  <si>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</si>
  <si>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</si>
  <si>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</si>
  <si>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</si>
  <si>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</si>
  <si>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</si>
  <si>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</si>
  <si>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</si>
  <si>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</si>
  <si>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</si>
  <si>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</si>
  <si>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</si>
  <si>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</si>
  <si>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</si>
  <si>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</si>
  <si>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</si>
  <si>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</si>
  <si>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</si>
  <si>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</si>
  <si>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</si>
  <si>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</si>
  <si>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</si>
  <si>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</si>
  <si>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</si>
  <si>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</si>
  <si>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</si>
  <si>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</si>
  <si>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</si>
  <si>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</si>
  <si>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</si>
  <si>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</si>
  <si>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</si>
  <si>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</si>
  <si>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</si>
  <si>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</si>
  <si>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</si>
  <si>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</si>
  <si>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</si>
  <si>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</si>
  <si>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</si>
  <si>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</si>
  <si>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</si>
  <si>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</si>
  <si>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</si>
  <si>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</si>
  <si>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</si>
  <si>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</si>
  <si>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</si>
  <si>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</si>
  <si>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</si>
  <si>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</si>
  <si>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</si>
  <si>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</si>
  <si>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</si>
  <si>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</si>
  <si>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</si>
  <si>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</si>
  <si>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</si>
  <si>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</si>
  <si>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</si>
  <si>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</si>
  <si>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</si>
  <si>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</si>
  <si>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</si>
  <si>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</si>
  <si>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</si>
  <si>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</si>
  <si>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</si>
  <si>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</si>
  <si>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</si>
  <si>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</si>
  <si>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</si>
  <si>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</si>
  <si>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</si>
  <si>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</si>
  <si>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</si>
  <si>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</si>
  <si>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</si>
  <si>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</si>
  <si>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</si>
  <si>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</si>
  <si>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</si>
  <si>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</si>
  <si>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</si>
  <si>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</si>
  <si>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</si>
  <si>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</si>
  <si>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</si>
  <si>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</si>
  <si>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</si>
  <si>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</si>
  <si>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</si>
  <si>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</si>
  <si>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</si>
  <si>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</si>
  <si>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</si>
  <si>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</si>
  <si>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</si>
  <si>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</si>
  <si>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</si>
  <si>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</si>
  <si>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</si>
  <si>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</si>
  <si>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</si>
  <si>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</si>
  <si>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</si>
  <si>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</si>
  <si>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</si>
  <si>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</si>
  <si>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</si>
  <si>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</si>
  <si>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</si>
  <si>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</si>
  <si>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</si>
  <si>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</si>
  <si>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</si>
  <si>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</si>
  <si>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</si>
  <si>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</si>
  <si>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</si>
  <si>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</si>
  <si>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</si>
  <si>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</si>
  <si>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</si>
  <si>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</si>
  <si>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</si>
  <si>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</si>
  <si>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</si>
  <si>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</si>
  <si>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</si>
  <si>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</si>
  <si>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</si>
  <si>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</si>
  <si>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</si>
  <si>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</si>
  <si>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</si>
  <si>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</si>
  <si>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</si>
  <si>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</si>
  <si>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</si>
  <si>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</si>
  <si>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</si>
  <si>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</si>
  <si>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</si>
  <si>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</si>
  <si>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</si>
  <si>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</si>
  <si>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</si>
  <si>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</si>
  <si>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</si>
  <si>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</si>
  <si>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</si>
  <si>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</si>
  <si>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</si>
  <si>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</si>
  <si>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</si>
  <si>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</si>
  <si>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</si>
  <si>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</si>
  <si>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</si>
  <si>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</si>
  <si>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</si>
  <si>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</si>
  <si>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</si>
  <si>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</si>
  <si>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</si>
  <si>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</si>
  <si>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</si>
  <si>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</si>
  <si>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</si>
  <si>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</si>
  <si>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</si>
  <si>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</si>
  <si>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</si>
  <si>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</si>
  <si>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</si>
  <si>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</si>
  <si>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</si>
  <si>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</si>
  <si>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</si>
  <si>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</si>
  <si>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</si>
  <si>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</si>
  <si>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</si>
  <si>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</si>
  <si>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</si>
  <si>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</si>
  <si>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</si>
  <si>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</si>
  <si>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</si>
  <si>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</si>
  <si>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</si>
  <si>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</si>
  <si>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</si>
  <si>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</si>
  <si>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</si>
  <si>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</si>
  <si>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</si>
  <si>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</si>
  <si>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</si>
  <si>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</si>
  <si>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</si>
  <si>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</si>
  <si>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</si>
  <si>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</si>
  <si>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</si>
  <si>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</si>
  <si>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</si>
  <si>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</si>
  <si>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</si>
  <si>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</si>
  <si>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</si>
  <si>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</si>
  <si>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</si>
  <si>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</si>
  <si>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</si>
  <si>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</si>
  <si>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</si>
  <si>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</si>
  <si>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</si>
  <si>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</si>
  <si>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</si>
  <si>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</si>
  <si>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</si>
  <si>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</si>
  <si>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</si>
  <si>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</si>
  <si>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</si>
  <si>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</si>
  <si>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</si>
  <si>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</si>
  <si>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</si>
  <si>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</si>
  <si>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</si>
  <si>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</si>
  <si>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</si>
  <si>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</si>
  <si>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</si>
  <si>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</si>
  <si>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</si>
  <si>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</si>
  <si>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</si>
  <si>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</si>
  <si>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</si>
  <si>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</si>
  <si>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</si>
  <si>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</si>
  <si>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</si>
  <si>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</si>
  <si>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</si>
  <si>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</si>
  <si>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</si>
  <si>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</si>
  <si>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</si>
  <si>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</si>
  <si>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</si>
  <si>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</si>
  <si>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</si>
  <si>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</si>
  <si>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</si>
  <si>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</si>
  <si>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</si>
  <si>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</si>
  <si>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</si>
  <si>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</si>
  <si>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</si>
  <si>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</si>
  <si>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</si>
  <si>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</si>
  <si>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</si>
  <si>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</si>
  <si>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</si>
  <si>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</si>
  <si>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</si>
  <si>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</si>
  <si>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</si>
  <si>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</si>
  <si>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</si>
  <si>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</si>
  <si>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</si>
  <si>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</si>
  <si>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</si>
  <si>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</si>
  <si>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</si>
  <si>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</si>
  <si>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</si>
  <si>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</si>
  <si>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</si>
  <si>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</si>
  <si>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</si>
  <si>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</si>
  <si>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</si>
  <si>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</si>
  <si>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</si>
  <si>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</si>
  <si>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</si>
  <si>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</si>
  <si>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</si>
  <si>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</si>
  <si>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</si>
  <si>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</si>
  <si>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</si>
  <si>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</si>
  <si>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</si>
  <si>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</si>
  <si>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</si>
  <si>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</si>
  <si>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</si>
  <si>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</si>
  <si>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</si>
  <si>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</si>
  <si>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</si>
  <si>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</si>
  <si>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</si>
  <si>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</si>
  <si>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</si>
  <si>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</si>
  <si>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</si>
  <si>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</si>
  <si>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</si>
  <si>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</si>
  <si>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</si>
  <si>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</si>
  <si>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</si>
  <si>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</si>
  <si>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</si>
  <si>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</si>
  <si>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</si>
  <si>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</si>
  <si>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</si>
  <si>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</si>
  <si>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</si>
  <si>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</si>
  <si>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</si>
  <si>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</si>
  <si>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</si>
  <si>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</si>
  <si>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</si>
  <si>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</si>
  <si>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</si>
  <si>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</si>
  <si>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</si>
  <si>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</si>
  <si>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</si>
  <si>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</si>
  <si>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</si>
  <si>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</si>
  <si>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</si>
  <si>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</si>
  <si>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</si>
  <si>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</si>
  <si>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</si>
  <si>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</si>
  <si>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</si>
  <si>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</si>
  <si>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</si>
  <si>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</si>
  <si>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</si>
  <si>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</si>
  <si>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</si>
  <si>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</si>
  <si>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</si>
  <si>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</si>
  <si>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</si>
  <si>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</si>
  <si>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</si>
  <si>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</si>
  <si>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</si>
  <si>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</si>
  <si>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</si>
  <si>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</si>
  <si>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</si>
  <si>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</si>
  <si>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</si>
  <si>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</si>
  <si>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</si>
  <si>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</si>
  <si>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</si>
  <si>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</si>
  <si>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</si>
  <si>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</si>
  <si>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</si>
  <si>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</si>
  <si>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</si>
  <si>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</si>
  <si>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</si>
  <si>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</si>
  <si>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</si>
  <si>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</si>
  <si>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</si>
  <si>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</si>
  <si>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</si>
  <si>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</si>
  <si>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</si>
  <si>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</si>
  <si>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</si>
  <si>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</si>
  <si>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</si>
  <si>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</si>
  <si>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</si>
  <si>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</si>
  <si>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</si>
  <si>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</si>
  <si>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</si>
  <si>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</si>
  <si>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</si>
  <si>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</si>
  <si>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</si>
  <si>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</si>
  <si>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</si>
  <si>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</si>
  <si>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</si>
  <si>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</si>
  <si>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</si>
  <si>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</si>
  <si>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</si>
  <si>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</si>
  <si>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</si>
  <si>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</si>
  <si>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</si>
  <si>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</si>
  <si>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</si>
  <si>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</si>
  <si>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</si>
  <si>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</si>
  <si>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</si>
  <si>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</si>
  <si>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</si>
  <si>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</si>
  <si>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</si>
  <si>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</si>
  <si>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</si>
  <si>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</si>
  <si>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</si>
  <si>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</si>
  <si>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</si>
  <si>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</si>
  <si>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</si>
  <si>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</si>
  <si>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</si>
  <si>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</si>
  <si>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</si>
  <si>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</si>
  <si>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</si>
  <si>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</si>
  <si>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</si>
  <si>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</si>
  <si>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</si>
  <si>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</si>
  <si>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</si>
  <si>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</si>
  <si>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</si>
  <si>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</si>
  <si>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</si>
  <si>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</si>
  <si>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</si>
  <si>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</si>
  <si>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</si>
  <si>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</si>
  <si>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</si>
  <si>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</si>
  <si>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</si>
  <si>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</si>
  <si>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</si>
  <si>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</si>
  <si>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</si>
  <si>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</si>
  <si>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</si>
  <si>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</si>
  <si>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</si>
  <si>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</si>
  <si>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</si>
  <si>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</si>
  <si>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</si>
  <si>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</si>
  <si>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</si>
  <si>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</si>
  <si>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</si>
  <si>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</si>
  <si>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</si>
  <si>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</si>
  <si>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</si>
  <si>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</si>
  <si>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</si>
  <si>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</si>
  <si>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</si>
  <si>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</si>
  <si>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</si>
  <si>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</si>
  <si>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</si>
  <si>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</si>
  <si>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</si>
  <si>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</si>
  <si>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</si>
  <si>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</si>
  <si>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</si>
  <si>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</si>
  <si>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</si>
  <si>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</si>
  <si>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</si>
  <si>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</si>
  <si>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</si>
  <si>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~UC_Sets: T_E:</t>
  </si>
  <si>
    <t>~UC_T</t>
  </si>
  <si>
    <t>UC_N</t>
  </si>
  <si>
    <t>UC_Desc</t>
  </si>
  <si>
    <t>PSet_PN</t>
  </si>
  <si>
    <t>PSet_CO</t>
  </si>
  <si>
    <t>YEAR</t>
  </si>
  <si>
    <t>LimType</t>
  </si>
  <si>
    <t>UC_CAP</t>
  </si>
  <si>
    <t>,-*RTFT*,-R*FPL_N1</t>
  </si>
  <si>
    <t>FX</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</si>
  <si>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</si>
  <si>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</si>
  <si>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</si>
  <si>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</si>
  <si>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</si>
  <si>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</si>
  <si>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</si>
  <si>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</si>
  <si>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</si>
  <si>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</si>
  <si>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</si>
  <si>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</si>
  <si>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</si>
  <si>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</si>
  <si>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</si>
  <si>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Heat Demand Group</t>
  </si>
  <si>
    <t>Pset_Set</t>
  </si>
  <si>
    <t>Pset_PN</t>
  </si>
  <si>
    <t>Pset_CI</t>
  </si>
  <si>
    <t>Pset_CO</t>
  </si>
  <si>
    <t>Cset_CN</t>
  </si>
  <si>
    <t>UC_RHSRTS</t>
  </si>
  <si>
    <t>temp_UC_HP-CAP_RSD-APT</t>
  </si>
  <si>
    <t>R-BLD_AptN1,R-RTFT-Apt*</t>
  </si>
  <si>
    <t>UP</t>
  </si>
  <si>
    <t>Capacity of HPs is constrained by new and retrofitted apartments</t>
  </si>
  <si>
    <t xml:space="preserve">R-BLD_Apt </t>
  </si>
  <si>
    <t>*_HPN*</t>
  </si>
  <si>
    <t>RSDSH_Apt</t>
  </si>
  <si>
    <t>temp_UC_HP-CAP_RSD-ATT</t>
  </si>
  <si>
    <t>R-BLD_AttN1,R-RTFT-Att*</t>
  </si>
  <si>
    <t>Capacity of HPs is constrained by new and retrofitted attached buildings</t>
  </si>
  <si>
    <t xml:space="preserve">R-BLD_Att </t>
  </si>
  <si>
    <t>RSDSH_Att</t>
  </si>
  <si>
    <t>temp_UC_HP-CAP_RSD-DET</t>
  </si>
  <si>
    <t>R-BLD_DetN1,R-RTFT-Det*</t>
  </si>
  <si>
    <t>Capacity of HPs is constrained by new and retrofitted detached buildings</t>
  </si>
  <si>
    <t>R-BLD_Det</t>
  </si>
  <si>
    <t>RSDSH_Det</t>
  </si>
  <si>
    <t>Share of Residential and Services per City</t>
  </si>
  <si>
    <t>Share of Residential and Services per High density demand</t>
  </si>
  <si>
    <t>Share of Residential and Services per Medium density demand</t>
  </si>
  <si>
    <t>Share of Residential and Services per Low density demand</t>
  </si>
  <si>
    <t>FT-SRVHET-C</t>
  </si>
  <si>
    <t>*~UC_T</t>
  </si>
  <si>
    <t>FT-RSDHET-C</t>
  </si>
  <si>
    <t>Linking Residential and Services District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</si>
</sst>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11"/>
      <color indexed="12"/>
      <name val="Calibri"/>
      <family val="2"/>
      <scheme val="minor"/>
    </font>
    <font>
      <b/>
      <sz val="16"/>
      <name val="Calibri"/>
      <family val="2"/>
      <scheme val="minor"/>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3"/>
        <bgColor indexed="64"/>
      </patternFill>
    </fill>
    <fill>
      <patternFill patternType="solid">
        <fgColor theme="2"/>
        <bgColor indexed="64"/>
      </patternFill>
    </fill>
    <fill>
      <patternFill patternType="solid">
        <fgColor theme="3" tint="0.79998168889431442"/>
        <bgColor indexed="64"/>
      </patternFill>
    </fill>
  </fills>
  <borders count="46">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top style="thin">
        <color theme="0"/>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48">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07" fillId="0" borderId="0" xfId="0" applyFont="1" applyAlignment="1">
      <alignment horizontal="left" vertical="center"/>
    </xf>
    <xf numFmtId="0" fontId="15" fillId="80" borderId="31" xfId="0" applyFont="1" applyFill="1" applyBorder="1" applyAlignment="1">
      <alignment horizontal="left" vertical="center"/>
    </xf>
    <xf numFmtId="0" fontId="15" fillId="80" borderId="31" xfId="0" applyFont="1" applyFill="1" applyBorder="1" applyAlignment="1" applyProtection="1">
      <alignment horizontal="left" vertical="center"/>
      <protection locked="0"/>
    </xf>
    <xf numFmtId="0" fontId="15" fillId="81" borderId="1" xfId="0" applyFont="1" applyFill="1" applyBorder="1"/>
    <xf numFmtId="0" fontId="0" fillId="0" borderId="30" xfId="0" applyBorder="1"/>
    <xf numFmtId="0" fontId="0" fillId="0" borderId="2" xfId="0" applyBorder="1"/>
    <xf numFmtId="0" fontId="0" fillId="0" borderId="40" xfId="0" applyBorder="1"/>
    <xf numFmtId="0" fontId="108" fillId="0" borderId="0" xfId="0" applyFont="1" applyAlignment="1">
      <alignment horizontal="left" vertical="center"/>
    </xf>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13" fillId="2" borderId="0" xfId="0" applyFont="1" applyFill="1" applyBorder="1" applyAlignment="1">
      <alignment horizontal="center" wrapText="1"/>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35" fillId="79" borderId="45" xfId="0" applyFont="1" applyFill="1" applyBorder="1" applyAlignment="1">
      <alignment horizontal="left" vertical="center" wrapText="1"/>
    </xf>
    <xf numFmtId="0" fontId="21" fillId="0" borderId="0" xfId="2871" applyFont="1" applyBorder="1"/>
    <xf numFmtId="0" fontId="86" fillId="0" borderId="0" xfId="0" applyFont="1" applyBorder="1" applyAlignment="1">
      <alignment horizontal="left" vertical="center"/>
    </xf>
    <xf numFmtId="0" fontId="21" fillId="4" borderId="0" xfId="2871" applyFont="1" applyFill="1" applyBorder="1"/>
    <xf numFmtId="0" fontId="21" fillId="4" borderId="28" xfId="2871" applyFont="1" applyFill="1" applyBorder="1"/>
    <xf numFmtId="0" fontId="21" fillId="0" borderId="0" xfId="2871" applyFont="1" applyBorder="1" applyAlignment="1">
      <alignment horizontal="left"/>
    </xf>
    <xf numFmtId="0" fontId="21" fillId="4" borderId="28" xfId="2871" applyFont="1" applyFill="1" applyBorder="1" applyAlignment="1">
      <alignment horizontal="left"/>
    </xf>
    <xf numFmtId="0" fontId="21" fillId="0" borderId="28" xfId="2871" applyFont="1" applyBorder="1"/>
    <xf numFmtId="43" fontId="21" fillId="0" borderId="0" xfId="2878" applyFont="1" applyBorder="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FCFFBE81-2A08-4A20-B0F1-F20573EDEE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124B48A4-AF14-469F-AF5C-48CB3264FBB2}"/>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20" t="s">
        <v>2</v>
      </c>
      <c r="B16" s="220"/>
      <c r="C16" s="220"/>
      <c r="D16" s="220"/>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9" t="s">
        <v>14</v>
      </c>
      <c r="C19" s="219"/>
      <c r="D19" s="219"/>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9" t="s">
        <v>15</v>
      </c>
      <c r="C20" s="219"/>
      <c r="D20" s="219"/>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9" t="s">
        <v>17</v>
      </c>
      <c r="C23" s="219"/>
      <c r="D23" s="219"/>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9" t="s">
        <v>18</v>
      </c>
      <c r="C24" s="219"/>
      <c r="D24" s="219"/>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9" t="s">
        <v>17</v>
      </c>
      <c r="C26" s="219"/>
      <c r="D26" s="219"/>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9" t="s">
        <v>18</v>
      </c>
      <c r="C27" s="219"/>
      <c r="D27" s="219"/>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21" t="s">
        <v>10</v>
      </c>
      <c r="C30" s="219"/>
      <c r="D30" s="219"/>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9" t="s">
        <v>12</v>
      </c>
      <c r="C31" s="219"/>
      <c r="D31" s="219"/>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2" t="str" cm="1">
        <f t="array" ref="C3">INDEX(C5:C7,$A$4)</f>
        <v>IE</v>
      </c>
      <c r="D3" s="212" t="str" cm="1">
        <f t="array" ref="D3">INDEX(D5:D7,$A$4)</f>
        <v>National</v>
      </c>
      <c r="E3" s="212" t="str" cm="1">
        <f t="array" ref="E3">INDEX(E5:E7,$A$4)</f>
        <v>IE-CW</v>
      </c>
      <c r="F3" s="212" t="str" cm="1">
        <f t="array" ref="F3">INDEX(F5:F7,$A$4)</f>
        <v>IE-D</v>
      </c>
      <c r="G3" s="212" t="str" cm="1">
        <f t="array" ref="G3">INDEX(G5:G7,$A$4)</f>
        <v>IE-KE</v>
      </c>
      <c r="H3" s="212" t="str" cm="1">
        <f t="array" ref="H3">INDEX(H5:H7,$A$4)</f>
        <v>IE-KK</v>
      </c>
      <c r="I3" s="212" t="str" cm="1">
        <f t="array" ref="I3">INDEX(I5:I7,$A$4)</f>
        <v>IE-LS</v>
      </c>
      <c r="J3" s="212" t="str" cm="1">
        <f t="array" ref="J3">INDEX(J5:J7,$A$4)</f>
        <v>IE-LD</v>
      </c>
      <c r="K3" s="212" t="str" cm="1">
        <f t="array" ref="K3">INDEX(K5:K7,$A$4)</f>
        <v>IE-LH</v>
      </c>
      <c r="L3" s="212" t="str" cm="1">
        <f t="array" ref="L3">INDEX(L5:L7,$A$4)</f>
        <v>IE-MH</v>
      </c>
      <c r="M3" s="212" t="str" cm="1">
        <f t="array" ref="M3">INDEX(M5:M7,$A$4)</f>
        <v>IE-OY</v>
      </c>
      <c r="N3" s="212" t="str" cm="1">
        <f t="array" ref="N3">INDEX(N5:N7,$A$4)</f>
        <v>IE-WH</v>
      </c>
      <c r="O3" s="212" t="str" cm="1">
        <f t="array" ref="O3">INDEX(O5:O7,$A$4)</f>
        <v>IE-WX</v>
      </c>
      <c r="P3" s="212" t="str" cm="1">
        <f t="array" ref="P3">INDEX(P5:P7,$A$4)</f>
        <v>IE-WW</v>
      </c>
      <c r="Q3" s="212" t="str" cm="1">
        <f t="array" ref="Q3">INDEX(Q5:Q7,$A$4)</f>
        <v>IE-CE</v>
      </c>
      <c r="R3" s="212" t="str" cm="1">
        <f t="array" ref="R3">INDEX(R5:R7,$A$4)</f>
        <v>IE-CO</v>
      </c>
      <c r="S3" s="212" t="str" cm="1">
        <f t="array" ref="S3">INDEX(S5:S7,$A$4)</f>
        <v>IE-KY</v>
      </c>
      <c r="T3" s="212" t="str" cm="1">
        <f t="array" ref="T3">INDEX(T5:T7,$A$4)</f>
        <v>IE-LK</v>
      </c>
      <c r="U3" s="212" t="str" cm="1">
        <f t="array" ref="U3">INDEX(U5:U7,$A$4)</f>
        <v>IE-TA</v>
      </c>
      <c r="V3" s="212" t="str" cm="1">
        <f t="array" ref="V3">INDEX(V5:V7,$A$4)</f>
        <v>IE-WD</v>
      </c>
      <c r="W3" s="212" t="str" cm="1">
        <f t="array" ref="W3">INDEX(W5:W7,$A$4)</f>
        <v>IE-G</v>
      </c>
      <c r="X3" s="212" t="str" cm="1">
        <f t="array" ref="X3">INDEX(X5:X7,$A$4)</f>
        <v>IE-LM</v>
      </c>
      <c r="Y3" s="212" t="str" cm="1">
        <f t="array" ref="Y3">INDEX(Y5:Y7,$A$4)</f>
        <v>IE-MO</v>
      </c>
      <c r="Z3" s="212" t="str" cm="1">
        <f t="array" ref="Z3">INDEX(Z5:Z7,$A$4)</f>
        <v>IE-RN</v>
      </c>
      <c r="AA3" s="212" t="str" cm="1">
        <f t="array" ref="AA3">INDEX(AA5:AA7,$A$4)</f>
        <v>IE-SO</v>
      </c>
      <c r="AB3" s="212" t="str" cm="1">
        <f t="array" ref="AB3">INDEX(AB5:AB7,$A$4)</f>
        <v>IE-CN</v>
      </c>
      <c r="AC3" s="212" t="str" cm="1">
        <f t="array" ref="AC3">INDEX(AC5:AC7,$A$4)</f>
        <v>IE-DL</v>
      </c>
      <c r="AD3" s="212" t="str" cm="1">
        <f t="array" ref="AD3">INDEX(AD5:AD7,$A$4)</f>
        <v>IE-MN</v>
      </c>
    </row>
    <row r="4" spans="1:30">
      <c r="A4">
        <v>1</v>
      </c>
    </row>
    <row r="5" spans="1:30" ht="15">
      <c r="A5" t="s">
        <v>1163</v>
      </c>
      <c r="C5" s="213" t="s">
        <v>460</v>
      </c>
      <c r="D5" s="213" t="s">
        <v>463</v>
      </c>
      <c r="E5" s="212" t="s">
        <v>433</v>
      </c>
      <c r="F5" s="212" t="s">
        <v>434</v>
      </c>
      <c r="G5" s="212" t="s">
        <v>435</v>
      </c>
      <c r="H5" s="212" t="s">
        <v>436</v>
      </c>
      <c r="I5" s="212" t="s">
        <v>437</v>
      </c>
      <c r="J5" s="212" t="s">
        <v>438</v>
      </c>
      <c r="K5" s="212" t="s">
        <v>439</v>
      </c>
      <c r="L5" s="212" t="s">
        <v>440</v>
      </c>
      <c r="M5" s="212" t="s">
        <v>441</v>
      </c>
      <c r="N5" s="212" t="s">
        <v>442</v>
      </c>
      <c r="O5" s="212" t="s">
        <v>443</v>
      </c>
      <c r="P5" s="212" t="s">
        <v>444</v>
      </c>
      <c r="Q5" s="212" t="s">
        <v>445</v>
      </c>
      <c r="R5" s="212" t="s">
        <v>446</v>
      </c>
      <c r="S5" s="212" t="s">
        <v>447</v>
      </c>
      <c r="T5" s="212" t="s">
        <v>448</v>
      </c>
      <c r="U5" s="212" t="s">
        <v>449</v>
      </c>
      <c r="V5" s="212" t="s">
        <v>450</v>
      </c>
      <c r="W5" s="212" t="s">
        <v>451</v>
      </c>
      <c r="X5" s="212" t="s">
        <v>452</v>
      </c>
      <c r="Y5" s="212" t="s">
        <v>453</v>
      </c>
      <c r="Z5" s="212" t="s">
        <v>454</v>
      </c>
      <c r="AA5" s="212" t="s">
        <v>455</v>
      </c>
      <c r="AB5" s="212" t="s">
        <v>456</v>
      </c>
      <c r="AC5" s="212" t="s">
        <v>457</v>
      </c>
      <c r="AD5" s="212" t="s">
        <v>458</v>
      </c>
    </row>
    <row r="6" spans="1:30" ht="15">
      <c r="A6" t="s">
        <v>1164</v>
      </c>
      <c r="C6" s="212" t="str">
        <f>C5</f>
        <v>IE</v>
      </c>
      <c r="D6" s="212" t="str">
        <f t="shared" ref="D6:AD6" si="0">"*"&amp;D5</f>
        <v>*National</v>
      </c>
      <c r="E6" s="212" t="str">
        <f t="shared" si="0"/>
        <v>*IE-CW</v>
      </c>
      <c r="F6" s="212" t="str">
        <f t="shared" si="0"/>
        <v>*IE-D</v>
      </c>
      <c r="G6" s="212" t="str">
        <f t="shared" si="0"/>
        <v>*IE-KE</v>
      </c>
      <c r="H6" s="212" t="str">
        <f t="shared" si="0"/>
        <v>*IE-KK</v>
      </c>
      <c r="I6" s="212" t="str">
        <f t="shared" si="0"/>
        <v>*IE-LS</v>
      </c>
      <c r="J6" s="212" t="str">
        <f t="shared" si="0"/>
        <v>*IE-LD</v>
      </c>
      <c r="K6" s="212" t="str">
        <f t="shared" si="0"/>
        <v>*IE-LH</v>
      </c>
      <c r="L6" s="212" t="str">
        <f t="shared" si="0"/>
        <v>*IE-MH</v>
      </c>
      <c r="M6" s="212" t="str">
        <f t="shared" si="0"/>
        <v>*IE-OY</v>
      </c>
      <c r="N6" s="212" t="str">
        <f t="shared" si="0"/>
        <v>*IE-WH</v>
      </c>
      <c r="O6" s="212" t="str">
        <f t="shared" si="0"/>
        <v>*IE-WX</v>
      </c>
      <c r="P6" s="212" t="str">
        <f t="shared" si="0"/>
        <v>*IE-WW</v>
      </c>
      <c r="Q6" s="212" t="str">
        <f t="shared" si="0"/>
        <v>*IE-CE</v>
      </c>
      <c r="R6" s="212" t="str">
        <f t="shared" si="0"/>
        <v>*IE-CO</v>
      </c>
      <c r="S6" s="212" t="str">
        <f t="shared" si="0"/>
        <v>*IE-KY</v>
      </c>
      <c r="T6" s="212" t="str">
        <f t="shared" si="0"/>
        <v>*IE-LK</v>
      </c>
      <c r="U6" s="212" t="str">
        <f t="shared" si="0"/>
        <v>*IE-TA</v>
      </c>
      <c r="V6" s="212" t="str">
        <f t="shared" si="0"/>
        <v>*IE-WD</v>
      </c>
      <c r="W6" s="212" t="str">
        <f t="shared" si="0"/>
        <v>*IE-G</v>
      </c>
      <c r="X6" s="212" t="str">
        <f t="shared" si="0"/>
        <v>*IE-LM</v>
      </c>
      <c r="Y6" s="212" t="str">
        <f t="shared" si="0"/>
        <v>*IE-MO</v>
      </c>
      <c r="Z6" s="212" t="str">
        <f t="shared" si="0"/>
        <v>*IE-RN</v>
      </c>
      <c r="AA6" s="212" t="str">
        <f t="shared" si="0"/>
        <v>*IE-SO</v>
      </c>
      <c r="AB6" s="212" t="str">
        <f t="shared" si="0"/>
        <v>*IE-CN</v>
      </c>
      <c r="AC6" s="212" t="str">
        <f t="shared" si="0"/>
        <v>*IE-DL</v>
      </c>
      <c r="AD6" s="212" t="str">
        <f t="shared" si="0"/>
        <v>*IE-MN</v>
      </c>
    </row>
    <row r="7" spans="1:30" ht="15">
      <c r="A7" t="s">
        <v>1165</v>
      </c>
      <c r="C7" s="212" t="str">
        <f>"*"&amp;C5</f>
        <v>*IE</v>
      </c>
      <c r="D7" s="212" t="str">
        <f t="shared" ref="D7:AD7" si="1">D5</f>
        <v>National</v>
      </c>
      <c r="E7" s="212" t="str">
        <f t="shared" si="1"/>
        <v>IE-CW</v>
      </c>
      <c r="F7" s="212" t="str">
        <f t="shared" si="1"/>
        <v>IE-D</v>
      </c>
      <c r="G7" s="212" t="str">
        <f t="shared" si="1"/>
        <v>IE-KE</v>
      </c>
      <c r="H7" s="212" t="str">
        <f t="shared" si="1"/>
        <v>IE-KK</v>
      </c>
      <c r="I7" s="212" t="str">
        <f t="shared" si="1"/>
        <v>IE-LS</v>
      </c>
      <c r="J7" s="212" t="str">
        <f t="shared" si="1"/>
        <v>IE-LD</v>
      </c>
      <c r="K7" s="212" t="str">
        <f t="shared" si="1"/>
        <v>IE-LH</v>
      </c>
      <c r="L7" s="212" t="str">
        <f t="shared" si="1"/>
        <v>IE-MH</v>
      </c>
      <c r="M7" s="212" t="str">
        <f t="shared" si="1"/>
        <v>IE-OY</v>
      </c>
      <c r="N7" s="212" t="str">
        <f t="shared" si="1"/>
        <v>IE-WH</v>
      </c>
      <c r="O7" s="212" t="str">
        <f t="shared" si="1"/>
        <v>IE-WX</v>
      </c>
      <c r="P7" s="212" t="str">
        <f t="shared" si="1"/>
        <v>IE-WW</v>
      </c>
      <c r="Q7" s="212" t="str">
        <f t="shared" si="1"/>
        <v>IE-CE</v>
      </c>
      <c r="R7" s="212" t="str">
        <f t="shared" si="1"/>
        <v>IE-CO</v>
      </c>
      <c r="S7" s="212" t="str">
        <f t="shared" si="1"/>
        <v>IE-KY</v>
      </c>
      <c r="T7" s="212" t="str">
        <f t="shared" si="1"/>
        <v>IE-LK</v>
      </c>
      <c r="U7" s="212" t="str">
        <f t="shared" si="1"/>
        <v>IE-TA</v>
      </c>
      <c r="V7" s="212" t="str">
        <f t="shared" si="1"/>
        <v>IE-WD</v>
      </c>
      <c r="W7" s="212" t="str">
        <f t="shared" si="1"/>
        <v>IE-G</v>
      </c>
      <c r="X7" s="212" t="str">
        <f t="shared" si="1"/>
        <v>IE-LM</v>
      </c>
      <c r="Y7" s="212" t="str">
        <f t="shared" si="1"/>
        <v>IE-MO</v>
      </c>
      <c r="Z7" s="212" t="str">
        <f t="shared" si="1"/>
        <v>IE-RN</v>
      </c>
      <c r="AA7" s="212" t="str">
        <f t="shared" si="1"/>
        <v>IE-SO</v>
      </c>
      <c r="AB7" s="212" t="str">
        <f t="shared" si="1"/>
        <v>IE-CN</v>
      </c>
      <c r="AC7" s="212" t="str">
        <f t="shared" si="1"/>
        <v>IE-DL</v>
      </c>
      <c r="AD7" s="212" t="str">
        <f t="shared" si="1"/>
        <v>IE-MN</v>
      </c>
    </row>
    <row r="10" spans="1:30" ht="15.75" thickBot="1">
      <c r="A10" s="214" t="s">
        <v>1166</v>
      </c>
      <c r="B10" s="214" t="s">
        <v>1167</v>
      </c>
    </row>
    <row r="11" spans="1:30">
      <c r="A11" s="215" t="s">
        <v>433</v>
      </c>
      <c r="B11" s="215" t="s">
        <v>58</v>
      </c>
    </row>
    <row r="12" spans="1:30">
      <c r="A12" s="216" t="s">
        <v>456</v>
      </c>
      <c r="B12" s="216" t="s">
        <v>64</v>
      </c>
    </row>
    <row r="13" spans="1:30">
      <c r="A13" s="216" t="s">
        <v>445</v>
      </c>
      <c r="B13" s="216" t="s">
        <v>1168</v>
      </c>
    </row>
    <row r="14" spans="1:30">
      <c r="A14" s="216" t="s">
        <v>446</v>
      </c>
      <c r="B14" s="216" t="s">
        <v>430</v>
      </c>
    </row>
    <row r="15" spans="1:30">
      <c r="A15" s="216" t="s">
        <v>457</v>
      </c>
      <c r="B15" s="216" t="s">
        <v>130</v>
      </c>
    </row>
    <row r="16" spans="1:30">
      <c r="A16" s="216" t="s">
        <v>434</v>
      </c>
      <c r="B16" s="216" t="s">
        <v>429</v>
      </c>
    </row>
    <row r="17" spans="1:2">
      <c r="A17" s="216" t="s">
        <v>451</v>
      </c>
      <c r="B17" s="216" t="s">
        <v>432</v>
      </c>
    </row>
    <row r="18" spans="1:2">
      <c r="A18" s="216" t="s">
        <v>447</v>
      </c>
      <c r="B18" s="216" t="s">
        <v>1169</v>
      </c>
    </row>
    <row r="19" spans="1:2">
      <c r="A19" s="216" t="s">
        <v>435</v>
      </c>
      <c r="B19" s="216" t="s">
        <v>198</v>
      </c>
    </row>
    <row r="20" spans="1:2">
      <c r="A20" s="216" t="s">
        <v>436</v>
      </c>
      <c r="B20" s="216" t="s">
        <v>220</v>
      </c>
    </row>
    <row r="21" spans="1:2">
      <c r="A21" s="216" t="s">
        <v>437</v>
      </c>
      <c r="B21" s="216" t="s">
        <v>1170</v>
      </c>
    </row>
    <row r="22" spans="1:2">
      <c r="A22" s="216" t="s">
        <v>452</v>
      </c>
      <c r="B22" s="216" t="s">
        <v>1171</v>
      </c>
    </row>
    <row r="23" spans="1:2">
      <c r="A23" s="216" t="s">
        <v>448</v>
      </c>
      <c r="B23" s="216" t="s">
        <v>431</v>
      </c>
    </row>
    <row r="24" spans="1:2">
      <c r="A24" s="216" t="s">
        <v>438</v>
      </c>
      <c r="B24" s="216" t="s">
        <v>267</v>
      </c>
    </row>
    <row r="25" spans="1:2">
      <c r="A25" s="216" t="s">
        <v>439</v>
      </c>
      <c r="B25" s="216" t="s">
        <v>1172</v>
      </c>
    </row>
    <row r="26" spans="1:2">
      <c r="A26" s="216" t="s">
        <v>453</v>
      </c>
      <c r="B26" s="216" t="s">
        <v>1173</v>
      </c>
    </row>
    <row r="27" spans="1:2">
      <c r="A27" s="216" t="s">
        <v>440</v>
      </c>
      <c r="B27" s="216" t="s">
        <v>1174</v>
      </c>
    </row>
    <row r="28" spans="1:2">
      <c r="A28" s="216" t="s">
        <v>458</v>
      </c>
      <c r="B28" s="216" t="s">
        <v>323</v>
      </c>
    </row>
    <row r="29" spans="1:2">
      <c r="A29" s="216" t="s">
        <v>441</v>
      </c>
      <c r="B29" s="216" t="s">
        <v>1175</v>
      </c>
    </row>
    <row r="30" spans="1:2">
      <c r="A30" s="216" t="s">
        <v>454</v>
      </c>
      <c r="B30" s="216" t="s">
        <v>345</v>
      </c>
    </row>
    <row r="31" spans="1:2">
      <c r="A31" s="216" t="s">
        <v>455</v>
      </c>
      <c r="B31" s="216" t="s">
        <v>351</v>
      </c>
    </row>
    <row r="32" spans="1:2">
      <c r="A32" s="216" t="s">
        <v>449</v>
      </c>
      <c r="B32" s="216" t="s">
        <v>367</v>
      </c>
    </row>
    <row r="33" spans="1:2">
      <c r="A33" s="216" t="s">
        <v>450</v>
      </c>
      <c r="B33" s="216" t="s">
        <v>378</v>
      </c>
    </row>
    <row r="34" spans="1:2">
      <c r="A34" s="216" t="s">
        <v>442</v>
      </c>
      <c r="B34" s="216" t="s">
        <v>1176</v>
      </c>
    </row>
    <row r="35" spans="1:2">
      <c r="A35" s="216" t="s">
        <v>443</v>
      </c>
      <c r="B35" s="216" t="s">
        <v>396</v>
      </c>
    </row>
    <row r="36" spans="1:2">
      <c r="A36" s="216" t="s">
        <v>444</v>
      </c>
      <c r="B36" s="216" t="s">
        <v>413</v>
      </c>
    </row>
    <row r="37" spans="1:2" ht="15">
      <c r="A37" s="217" t="s">
        <v>1177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22" t="s">
        <v>1139</v>
      </c>
      <c r="K1" s="222"/>
      <c r="L1" s="222"/>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12" sqref="B12:C14"/>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23" t="s">
        <v>998</v>
      </c>
      <c r="C15" s="109" t="s">
        <v>966</v>
      </c>
      <c r="D15" s="109" t="s">
        <v>958</v>
      </c>
      <c r="E15" s="80">
        <v>188.45078282828283</v>
      </c>
      <c r="F15" s="80">
        <v>3865.5853757181821</v>
      </c>
      <c r="G15" s="112" t="s">
        <v>434</v>
      </c>
    </row>
    <row r="16" spans="2:30" ht="15">
      <c r="B16" s="224"/>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23" t="s">
        <v>992</v>
      </c>
      <c r="C19" s="109" t="s">
        <v>962</v>
      </c>
      <c r="D19" s="109" t="s">
        <v>958</v>
      </c>
      <c r="E19" s="136">
        <v>186.57015873015874</v>
      </c>
      <c r="F19" s="136">
        <v>3827.0091867428573</v>
      </c>
      <c r="G19" s="110" t="s">
        <v>446</v>
      </c>
    </row>
    <row r="20" spans="2:10" ht="16.5" customHeight="1">
      <c r="B20" s="224"/>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A849-24C2-4180-A095-324B5EF8EF39}">
  <dimension ref="A1:N35"/>
  <sheetViews>
    <sheetView tabSelected="1" workbookViewId="0">
      <selection activeCell="H3" sqref="H3"/>
    </sheetView>
  </sheetViews>
  <sheetFormatPr defaultRowHeight="12.75"/>
  <cols>
    <col min="3" max="3" width="23.5703125" customWidth="1"/>
    <col min="4" max="4" width="41.140625" customWidth="1"/>
    <col min="5" max="5" width="19.140625" customWidth="1"/>
    <col min="6" max="6" width="10.28515625" customWidth="1"/>
    <col min="10" max="10" width="11.42578125" customWidth="1"/>
    <col min="11" max="11" width="11.85546875" customWidth="1"/>
    <col min="12" max="12" width="14" customWidth="1"/>
    <col min="14" max="14" width="13.7109375" customWidth="1"/>
  </cols>
  <sheetData>
    <row r="1" spans="1:14" ht="21">
      <c r="A1" s="218" t="s">
        <v>1209</v>
      </c>
    </row>
    <row r="2" spans="1:14" ht="14.25" customHeight="1">
      <c r="A2" s="225" t="s">
        <v>464</v>
      </c>
      <c r="B2" s="225"/>
      <c r="C2" s="225"/>
      <c r="D2" s="225"/>
      <c r="E2" s="225"/>
      <c r="F2" s="225"/>
      <c r="G2" s="22">
        <v>1.5</v>
      </c>
    </row>
    <row r="5" spans="1:14" ht="15">
      <c r="A5" s="22"/>
      <c r="C5" s="211" t="str">
        <f>_xlfn.TEXTJOIN(",",TRUE,Regions!$C$3:'Regions'!$AD$3)</f>
        <v>IE,National,IE-CW,IE-D,IE-KE,IE-KK,IE-LS,IE-LD,IE-LH,IE-MH,IE-OY,IE-WH,IE-WX,IE-WW,IE-CE,IE-CO,IE-KY,IE-LK,IE-TA,IE-WD,IE-G,IE-LM,IE-MO,IE-RN,IE-SO,IE-CN,IE-DL,IE-MN</v>
      </c>
      <c r="D5" s="210"/>
      <c r="E5" s="210"/>
      <c r="F5" s="210"/>
      <c r="G5" s="210"/>
      <c r="H5" s="210"/>
      <c r="I5" s="210"/>
      <c r="J5" s="210"/>
      <c r="K5" s="210"/>
      <c r="L5" s="210"/>
      <c r="M5" s="210"/>
      <c r="N5" s="210"/>
    </row>
    <row r="6" spans="1:14" ht="15">
      <c r="A6" s="22"/>
      <c r="C6" s="211" t="s">
        <v>1152</v>
      </c>
      <c r="D6" s="210"/>
      <c r="E6" s="210"/>
      <c r="F6" s="210"/>
      <c r="G6" s="210"/>
      <c r="H6" s="210"/>
      <c r="I6" s="210"/>
      <c r="J6" s="210"/>
      <c r="K6" s="210"/>
      <c r="L6" s="210"/>
      <c r="M6" s="210"/>
      <c r="N6" s="210"/>
    </row>
    <row r="7" spans="1:14" ht="15">
      <c r="A7" s="22"/>
      <c r="C7" s="210"/>
      <c r="D7" s="210"/>
      <c r="E7" s="210"/>
      <c r="F7" s="210"/>
      <c r="G7" s="210"/>
      <c r="H7" s="211" t="s">
        <v>1153</v>
      </c>
      <c r="I7" s="210"/>
      <c r="J7" s="210"/>
      <c r="K7" s="210"/>
      <c r="L7" s="210"/>
      <c r="M7" s="210"/>
    </row>
    <row r="8" spans="1:14" ht="34.5" customHeight="1">
      <c r="A8" s="22"/>
      <c r="C8" s="239" t="s">
        <v>1154</v>
      </c>
      <c r="D8" s="239" t="s">
        <v>1155</v>
      </c>
      <c r="E8" s="239" t="s">
        <v>1156</v>
      </c>
      <c r="F8" s="239" t="s">
        <v>1157</v>
      </c>
      <c r="G8" s="239" t="s">
        <v>1158</v>
      </c>
      <c r="H8" s="239" t="s">
        <v>1159</v>
      </c>
      <c r="I8" s="239" t="s">
        <v>1160</v>
      </c>
      <c r="J8" s="239" t="s">
        <v>1184</v>
      </c>
      <c r="K8" s="210"/>
      <c r="L8" s="239" t="s">
        <v>1178</v>
      </c>
    </row>
    <row r="9" spans="1:14" ht="15">
      <c r="A9" s="22"/>
      <c r="C9" s="240" t="str">
        <f>"UC_DH-sectoralshare-"&amp;L9</f>
        <v>UC_DH-sectoralshare-C</v>
      </c>
      <c r="D9" s="240" t="s">
        <v>1202</v>
      </c>
      <c r="E9" s="240" t="s">
        <v>1208</v>
      </c>
      <c r="F9" s="240"/>
      <c r="G9" s="240">
        <v>2019</v>
      </c>
      <c r="H9" s="240" t="s">
        <v>1162</v>
      </c>
      <c r="I9" s="247">
        <f>G2</f>
        <v>1.5</v>
      </c>
      <c r="J9" s="240">
        <v>0</v>
      </c>
      <c r="K9" s="241"/>
      <c r="L9" s="240" t="s">
        <v>739</v>
      </c>
    </row>
    <row r="10" spans="1:14" ht="15">
      <c r="A10" s="22"/>
      <c r="C10" s="242"/>
      <c r="D10" s="242"/>
      <c r="E10" s="242" t="s">
        <v>1206</v>
      </c>
      <c r="F10" s="242" t="s">
        <v>473</v>
      </c>
      <c r="G10" s="242">
        <v>2019</v>
      </c>
      <c r="H10" s="242"/>
      <c r="I10" s="242">
        <v>1</v>
      </c>
      <c r="J10" s="242"/>
      <c r="K10" s="241"/>
      <c r="L10" s="242"/>
    </row>
    <row r="11" spans="1:14" ht="15.75" thickBot="1">
      <c r="A11" s="22"/>
      <c r="C11" s="246"/>
      <c r="D11" s="246"/>
      <c r="E11" s="246"/>
      <c r="F11" s="246"/>
      <c r="G11" s="246">
        <v>0</v>
      </c>
      <c r="H11" s="246" t="s">
        <v>1162</v>
      </c>
      <c r="I11" s="246"/>
      <c r="J11" s="246">
        <v>5</v>
      </c>
      <c r="K11" s="241"/>
      <c r="L11" s="246"/>
    </row>
    <row r="12" spans="1:14" ht="15">
      <c r="A12" s="22"/>
      <c r="C12" s="240"/>
      <c r="D12" s="240"/>
      <c r="E12" s="240"/>
      <c r="F12" s="240"/>
      <c r="G12" s="240"/>
      <c r="H12" s="240"/>
      <c r="I12" s="240"/>
      <c r="J12" s="240"/>
      <c r="K12" s="240"/>
      <c r="L12" s="240"/>
    </row>
    <row r="13" spans="1:14" ht="15">
      <c r="A13" s="22"/>
      <c r="C13" s="240"/>
      <c r="D13" s="240"/>
      <c r="E13" s="240"/>
      <c r="F13" s="240"/>
      <c r="G13" s="240"/>
      <c r="H13" s="240"/>
      <c r="I13" s="240"/>
      <c r="J13" s="240"/>
      <c r="K13" s="240"/>
      <c r="L13" s="240"/>
    </row>
    <row r="14" spans="1:14" ht="15">
      <c r="A14" s="22"/>
      <c r="C14" s="240" t="str">
        <f>"UC_DH-sectoralshare-"&amp;L14</f>
        <v>UC_DH-sectoralshare-1</v>
      </c>
      <c r="D14" s="240" t="s">
        <v>1203</v>
      </c>
      <c r="E14" s="240" t="s">
        <v>1161</v>
      </c>
      <c r="F14" s="240" t="str">
        <f>"RSDSH_"&amp;L14</f>
        <v>RSDSH_1</v>
      </c>
      <c r="G14" s="240">
        <v>2019</v>
      </c>
      <c r="H14" s="240" t="s">
        <v>1162</v>
      </c>
      <c r="I14" s="240">
        <v>1</v>
      </c>
      <c r="J14" s="240">
        <v>0</v>
      </c>
      <c r="K14" s="210"/>
      <c r="L14" s="244">
        <v>1</v>
      </c>
    </row>
    <row r="15" spans="1:14" ht="15.75" thickBot="1">
      <c r="A15" s="22"/>
      <c r="C15" s="243"/>
      <c r="D15" s="243"/>
      <c r="E15" s="243" t="str">
        <f>"R-BLD_"&amp;L14&amp;"*"</f>
        <v>R-BLD_1*</v>
      </c>
      <c r="F15" s="243"/>
      <c r="G15" s="243"/>
      <c r="H15" s="243"/>
      <c r="I15" s="243">
        <v>-1</v>
      </c>
      <c r="J15" s="243"/>
      <c r="K15" s="210"/>
      <c r="L15" s="245"/>
    </row>
    <row r="16" spans="1:14" ht="15">
      <c r="A16" s="22"/>
      <c r="C16" s="240" t="str">
        <f>"UC_DH-sectoralshare-"&amp;L16</f>
        <v>UC_DH-sectoralshare-2</v>
      </c>
      <c r="D16" s="240" t="s">
        <v>1204</v>
      </c>
      <c r="E16" s="240" t="s">
        <v>1161</v>
      </c>
      <c r="F16" s="240" t="str">
        <f>"RSDSH_"&amp;L16</f>
        <v>RSDSH_2</v>
      </c>
      <c r="G16" s="240">
        <v>2019</v>
      </c>
      <c r="H16" s="240" t="s">
        <v>1162</v>
      </c>
      <c r="I16" s="240">
        <v>1</v>
      </c>
      <c r="J16" s="240">
        <v>0</v>
      </c>
      <c r="K16" s="210"/>
      <c r="L16" s="244">
        <v>2</v>
      </c>
    </row>
    <row r="17" spans="1:13" ht="15.75" thickBot="1">
      <c r="A17" s="22"/>
      <c r="C17" s="243"/>
      <c r="D17" s="243"/>
      <c r="E17" s="243" t="str">
        <f>"R-BLD_"&amp;L16&amp;"*"</f>
        <v>R-BLD_2*</v>
      </c>
      <c r="F17" s="243"/>
      <c r="G17" s="243"/>
      <c r="H17" s="243"/>
      <c r="I17" s="243">
        <v>-1</v>
      </c>
      <c r="J17" s="243"/>
      <c r="K17" s="210"/>
      <c r="L17" s="245"/>
    </row>
    <row r="18" spans="1:13" ht="15">
      <c r="C18" s="240" t="str">
        <f>"UC_DH-sectoralshare-"&amp;L18</f>
        <v>UC_DH-sectoralshare-3</v>
      </c>
      <c r="D18" s="240" t="s">
        <v>1205</v>
      </c>
      <c r="E18" s="240"/>
      <c r="F18" s="240"/>
      <c r="G18" s="240"/>
      <c r="H18" s="240"/>
      <c r="I18" s="240"/>
      <c r="J18" s="240"/>
      <c r="L18" s="244">
        <v>3</v>
      </c>
    </row>
    <row r="19" spans="1:13" ht="15.75" thickBot="1">
      <c r="C19" s="243"/>
      <c r="D19" s="243"/>
      <c r="E19" s="243"/>
      <c r="F19" s="243"/>
      <c r="G19" s="243"/>
      <c r="H19" s="243"/>
      <c r="I19" s="243"/>
      <c r="J19" s="243"/>
      <c r="L19" s="245"/>
    </row>
    <row r="21" spans="1:13">
      <c r="J21" s="1" t="s">
        <v>1207</v>
      </c>
    </row>
    <row r="22" spans="1:13">
      <c r="C22" t="s">
        <v>1154</v>
      </c>
      <c r="D22" t="s">
        <v>1179</v>
      </c>
      <c r="E22" t="s">
        <v>1180</v>
      </c>
      <c r="F22" t="s">
        <v>1181</v>
      </c>
      <c r="G22" t="s">
        <v>1182</v>
      </c>
      <c r="H22" t="s">
        <v>1183</v>
      </c>
      <c r="I22" t="s">
        <v>558</v>
      </c>
      <c r="J22" t="s">
        <v>1159</v>
      </c>
      <c r="K22" t="s">
        <v>1160</v>
      </c>
      <c r="L22" t="s">
        <v>1184</v>
      </c>
      <c r="M22" t="s">
        <v>1155</v>
      </c>
    </row>
    <row r="23" spans="1:13">
      <c r="C23" t="s">
        <v>1185</v>
      </c>
      <c r="E23" t="s">
        <v>1186</v>
      </c>
      <c r="I23">
        <v>2019</v>
      </c>
      <c r="J23" t="s">
        <v>1187</v>
      </c>
      <c r="K23">
        <v>-1</v>
      </c>
      <c r="L23">
        <v>0</v>
      </c>
      <c r="M23" t="s">
        <v>1188</v>
      </c>
    </row>
    <row r="24" spans="1:13">
      <c r="E24" t="s">
        <v>1189</v>
      </c>
      <c r="I24">
        <v>2019</v>
      </c>
      <c r="K24">
        <v>-0.32600000000000001</v>
      </c>
    </row>
    <row r="25" spans="1:13">
      <c r="E25" t="s">
        <v>1190</v>
      </c>
      <c r="G25" t="s">
        <v>1191</v>
      </c>
      <c r="I25">
        <v>2019</v>
      </c>
      <c r="K25">
        <v>1</v>
      </c>
    </row>
    <row r="26" spans="1:13">
      <c r="I26">
        <v>0</v>
      </c>
      <c r="J26" t="s">
        <v>1187</v>
      </c>
      <c r="L26">
        <v>5</v>
      </c>
    </row>
    <row r="28" spans="1:13">
      <c r="C28" t="s">
        <v>1192</v>
      </c>
      <c r="E28" t="s">
        <v>1193</v>
      </c>
      <c r="I28">
        <v>2019</v>
      </c>
      <c r="J28" t="s">
        <v>1187</v>
      </c>
      <c r="K28">
        <v>-1</v>
      </c>
      <c r="L28">
        <v>0</v>
      </c>
      <c r="M28" t="s">
        <v>1194</v>
      </c>
    </row>
    <row r="29" spans="1:13">
      <c r="E29" t="s">
        <v>1195</v>
      </c>
      <c r="I29">
        <v>2019</v>
      </c>
      <c r="K29">
        <v>-0.13700000000000001</v>
      </c>
    </row>
    <row r="30" spans="1:13">
      <c r="E30" t="s">
        <v>1190</v>
      </c>
      <c r="G30" t="s">
        <v>1196</v>
      </c>
      <c r="I30">
        <v>2019</v>
      </c>
      <c r="K30">
        <v>1</v>
      </c>
    </row>
    <row r="31" spans="1:13">
      <c r="I31">
        <v>0</v>
      </c>
      <c r="L31">
        <v>5</v>
      </c>
    </row>
    <row r="32" spans="1:13">
      <c r="C32" t="s">
        <v>1197</v>
      </c>
      <c r="E32" t="s">
        <v>1198</v>
      </c>
      <c r="I32">
        <v>2019</v>
      </c>
      <c r="J32" t="s">
        <v>1187</v>
      </c>
      <c r="K32">
        <v>-1</v>
      </c>
      <c r="L32">
        <v>0</v>
      </c>
      <c r="M32" t="s">
        <v>1199</v>
      </c>
    </row>
    <row r="33" spans="5:12">
      <c r="E33" t="s">
        <v>1200</v>
      </c>
      <c r="I33">
        <v>2019</v>
      </c>
      <c r="K33">
        <v>-0.16600000000000001</v>
      </c>
    </row>
    <row r="34" spans="5:12">
      <c r="E34" t="s">
        <v>1190</v>
      </c>
      <c r="G34" t="s">
        <v>1201</v>
      </c>
      <c r="I34">
        <v>2019</v>
      </c>
      <c r="K34">
        <v>1</v>
      </c>
    </row>
    <row r="35" spans="5:12">
      <c r="I35">
        <v>0</v>
      </c>
      <c r="J35" t="s">
        <v>1187</v>
      </c>
      <c r="L35">
        <v>5</v>
      </c>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7"/>
  <sheetViews>
    <sheetView topLeftCell="A4" zoomScale="80" zoomScaleNormal="80" workbookViewId="0">
      <selection activeCell="C4" sqref="C4:C5"/>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c r="A6" s="22"/>
      <c r="C6" s="22"/>
    </row>
    <row r="7" spans="1:63">
      <c r="A7" s="22"/>
      <c r="C7" s="22"/>
    </row>
    <row r="8" spans="1:63">
      <c r="A8" s="22"/>
      <c r="C8" s="210"/>
      <c r="D8" s="210"/>
      <c r="E8" s="210"/>
      <c r="F8" s="210"/>
      <c r="G8" s="210"/>
      <c r="H8" s="210"/>
      <c r="I8" s="210"/>
      <c r="J8" s="210"/>
      <c r="K8" s="210"/>
      <c r="L8" s="210"/>
      <c r="N8" s="210"/>
    </row>
    <row r="9" spans="1:63">
      <c r="A9" s="22"/>
      <c r="C9" s="22"/>
    </row>
    <row r="10" spans="1:63" ht="15">
      <c r="D10" s="226" t="s">
        <v>1063</v>
      </c>
      <c r="E10" s="226"/>
      <c r="AI10" s="226" t="s">
        <v>1062</v>
      </c>
      <c r="AJ10" s="226"/>
    </row>
    <row r="11" spans="1:63" ht="15">
      <c r="C11" s="146" t="s">
        <v>0</v>
      </c>
      <c r="D11" s="146" t="s">
        <v>476</v>
      </c>
      <c r="E11" s="146" t="s">
        <v>460</v>
      </c>
      <c r="F11" s="146" t="s">
        <v>433</v>
      </c>
      <c r="G11" s="146" t="s">
        <v>434</v>
      </c>
      <c r="H11" s="146" t="s">
        <v>435</v>
      </c>
      <c r="I11" s="146" t="s">
        <v>436</v>
      </c>
      <c r="J11" s="146" t="s">
        <v>437</v>
      </c>
      <c r="K11" s="146" t="s">
        <v>438</v>
      </c>
      <c r="L11" s="146" t="s">
        <v>439</v>
      </c>
      <c r="M11" s="146" t="s">
        <v>440</v>
      </c>
      <c r="N11" s="146" t="s">
        <v>441</v>
      </c>
      <c r="O11" s="146" t="s">
        <v>442</v>
      </c>
      <c r="P11" s="146" t="s">
        <v>443</v>
      </c>
      <c r="Q11" s="146" t="s">
        <v>444</v>
      </c>
      <c r="R11" s="146" t="s">
        <v>445</v>
      </c>
      <c r="S11" s="146" t="s">
        <v>446</v>
      </c>
      <c r="T11" s="146" t="s">
        <v>447</v>
      </c>
      <c r="U11" s="146" t="s">
        <v>448</v>
      </c>
      <c r="V11" s="146" t="s">
        <v>449</v>
      </c>
      <c r="W11" s="146" t="s">
        <v>450</v>
      </c>
      <c r="X11" s="146" t="s">
        <v>451</v>
      </c>
      <c r="Y11" s="146" t="s">
        <v>452</v>
      </c>
      <c r="Z11" s="146" t="s">
        <v>453</v>
      </c>
      <c r="AA11" s="146" t="s">
        <v>454</v>
      </c>
      <c r="AB11" s="146" t="s">
        <v>455</v>
      </c>
      <c r="AC11" s="146" t="s">
        <v>456</v>
      </c>
      <c r="AD11" s="146" t="s">
        <v>457</v>
      </c>
      <c r="AE11" s="146" t="s">
        <v>458</v>
      </c>
      <c r="AF11" s="146" t="s">
        <v>463</v>
      </c>
      <c r="AH11" s="146" t="s">
        <v>0</v>
      </c>
      <c r="AI11" s="146" t="s">
        <v>476</v>
      </c>
      <c r="AJ11" s="146" t="s">
        <v>460</v>
      </c>
      <c r="AK11" s="146" t="s">
        <v>433</v>
      </c>
      <c r="AL11" s="146" t="s">
        <v>434</v>
      </c>
      <c r="AM11" s="146" t="s">
        <v>435</v>
      </c>
      <c r="AN11" s="146" t="s">
        <v>436</v>
      </c>
      <c r="AO11" s="146" t="s">
        <v>437</v>
      </c>
      <c r="AP11" s="146" t="s">
        <v>438</v>
      </c>
      <c r="AQ11" s="146" t="s">
        <v>439</v>
      </c>
      <c r="AR11" s="146" t="s">
        <v>440</v>
      </c>
      <c r="AS11" s="146" t="s">
        <v>441</v>
      </c>
      <c r="AT11" s="146" t="s">
        <v>442</v>
      </c>
      <c r="AU11" s="146" t="s">
        <v>443</v>
      </c>
      <c r="AV11" s="146" t="s">
        <v>444</v>
      </c>
      <c r="AW11" s="146" t="s">
        <v>445</v>
      </c>
      <c r="AX11" s="146" t="s">
        <v>446</v>
      </c>
      <c r="AY11" s="146" t="s">
        <v>447</v>
      </c>
      <c r="AZ11" s="146" t="s">
        <v>448</v>
      </c>
      <c r="BA11" s="146" t="s">
        <v>449</v>
      </c>
      <c r="BB11" s="146" t="s">
        <v>450</v>
      </c>
      <c r="BC11" s="146" t="s">
        <v>451</v>
      </c>
      <c r="BD11" s="146" t="s">
        <v>452</v>
      </c>
      <c r="BE11" s="146" t="s">
        <v>453</v>
      </c>
      <c r="BF11" s="146" t="s">
        <v>454</v>
      </c>
      <c r="BG11" s="146" t="s">
        <v>455</v>
      </c>
      <c r="BH11" s="146" t="s">
        <v>456</v>
      </c>
      <c r="BI11" s="146" t="s">
        <v>457</v>
      </c>
      <c r="BJ11" s="146" t="s">
        <v>458</v>
      </c>
      <c r="BK11" s="146" t="s">
        <v>463</v>
      </c>
    </row>
    <row r="12" spans="1:63">
      <c r="A12" s="22"/>
      <c r="C12" s="142" t="s">
        <v>465</v>
      </c>
      <c r="D12" s="142" t="s">
        <v>1052</v>
      </c>
      <c r="E12" s="147">
        <v>0.61361805337652753</v>
      </c>
      <c r="F12" s="143">
        <v>0.6945736434108527</v>
      </c>
      <c r="G12" s="143">
        <v>0.57412331029078389</v>
      </c>
      <c r="H12" s="143">
        <v>0.73369239976062239</v>
      </c>
      <c r="I12" s="143">
        <v>0.76045197740112991</v>
      </c>
      <c r="J12" s="143">
        <v>0.59503105590062111</v>
      </c>
      <c r="K12" s="143">
        <v>0.88073394495412849</v>
      </c>
      <c r="L12" s="143">
        <v>0.81102056655025223</v>
      </c>
      <c r="M12" s="143">
        <v>0.6209535020600353</v>
      </c>
      <c r="N12" s="143">
        <v>0.77865612648221338</v>
      </c>
      <c r="O12" s="143">
        <v>0.47006369426751593</v>
      </c>
      <c r="P12" s="143">
        <v>0.73553719008264462</v>
      </c>
      <c r="Q12" s="143">
        <v>0.7128607053794086</v>
      </c>
      <c r="R12" s="143">
        <v>0.74453941120607792</v>
      </c>
      <c r="S12" s="143">
        <v>0.6833764553686934</v>
      </c>
      <c r="T12" s="143">
        <v>0.64555984555984558</v>
      </c>
      <c r="U12" s="143">
        <v>0.59628957451099007</v>
      </c>
      <c r="V12" s="143">
        <v>0.77071823204419887</v>
      </c>
      <c r="W12" s="143">
        <v>0.6481279534714649</v>
      </c>
      <c r="X12" s="143">
        <v>0.56522659889877169</v>
      </c>
      <c r="Y12" s="143">
        <v>0.74045801526717558</v>
      </c>
      <c r="Z12" s="143">
        <v>0.7182795698924731</v>
      </c>
      <c r="AA12" s="143">
        <v>0.810126582278481</v>
      </c>
      <c r="AB12" s="143">
        <v>0.67241379310344829</v>
      </c>
      <c r="AC12" s="143">
        <v>0.77777777777777779</v>
      </c>
      <c r="AD12" s="143">
        <v>0.54545454545454541</v>
      </c>
      <c r="AE12" s="143">
        <v>0.85989010989010994</v>
      </c>
      <c r="AF12" s="143">
        <f>E12</f>
        <v>0.61361805337652753</v>
      </c>
      <c r="AH12" s="142" t="s">
        <v>465</v>
      </c>
      <c r="AI12" s="142"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E13</f>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8"/>
      <c r="D14" s="139" t="s">
        <v>1054</v>
      </c>
      <c r="E14" s="140">
        <f>1-(E12+E13)</f>
        <v>0.33494746304604084</v>
      </c>
      <c r="F14" s="140">
        <f t="shared" ref="F14:AE14" si="0">1-(F12+F13)</f>
        <v>0.23100775193798451</v>
      </c>
      <c r="G14" s="140">
        <f t="shared" si="0"/>
        <v>0.38794044387226778</v>
      </c>
      <c r="H14" s="140">
        <f t="shared" si="0"/>
        <v>0.16546977857570311</v>
      </c>
      <c r="I14" s="140">
        <f t="shared" si="0"/>
        <v>0.15932203389830513</v>
      </c>
      <c r="J14" s="140">
        <f t="shared" si="0"/>
        <v>0.25341614906832299</v>
      </c>
      <c r="K14" s="140">
        <f t="shared" si="0"/>
        <v>6.8807339449541205E-2</v>
      </c>
      <c r="L14" s="140">
        <f t="shared" si="0"/>
        <v>0.12533954210322085</v>
      </c>
      <c r="M14" s="140">
        <f t="shared" si="0"/>
        <v>0.25897586815773987</v>
      </c>
      <c r="N14" s="140">
        <f t="shared" si="0"/>
        <v>0.18181818181818188</v>
      </c>
      <c r="O14" s="140">
        <f t="shared" si="0"/>
        <v>0.49044585987261147</v>
      </c>
      <c r="P14" s="140">
        <f t="shared" si="0"/>
        <v>0.16528925619834711</v>
      </c>
      <c r="Q14" s="140">
        <f t="shared" si="0"/>
        <v>0.18810117563234774</v>
      </c>
      <c r="R14" s="140">
        <f t="shared" si="0"/>
        <v>0.17758784425451091</v>
      </c>
      <c r="S14" s="140">
        <f t="shared" si="0"/>
        <v>0.25420439844760678</v>
      </c>
      <c r="T14" s="140">
        <f t="shared" si="0"/>
        <v>0.27027027027027029</v>
      </c>
      <c r="U14" s="140">
        <f t="shared" si="0"/>
        <v>0.36317806009276066</v>
      </c>
      <c r="V14" s="140">
        <f t="shared" si="0"/>
        <v>0.15745856353591159</v>
      </c>
      <c r="W14" s="140">
        <f t="shared" si="0"/>
        <v>0.28680479825518002</v>
      </c>
      <c r="X14" s="140">
        <f t="shared" si="0"/>
        <v>0.36044049131723843</v>
      </c>
      <c r="Y14" s="140">
        <f t="shared" si="0"/>
        <v>0.17557251908396942</v>
      </c>
      <c r="Z14" s="140">
        <f t="shared" si="0"/>
        <v>0.21720430107526889</v>
      </c>
      <c r="AA14" s="140">
        <f t="shared" si="0"/>
        <v>0.16455696202531644</v>
      </c>
      <c r="AB14" s="140">
        <f t="shared" si="0"/>
        <v>0.29166666666666663</v>
      </c>
      <c r="AC14" s="140">
        <f t="shared" si="0"/>
        <v>0.15873015873015872</v>
      </c>
      <c r="AD14" s="140">
        <f t="shared" si="0"/>
        <v>0.38416422287390029</v>
      </c>
      <c r="AE14" s="140">
        <f t="shared" si="0"/>
        <v>7.4175824175824134E-2</v>
      </c>
      <c r="AF14" s="141">
        <f>E14</f>
        <v>0.33494746304604084</v>
      </c>
      <c r="AH14" s="148"/>
      <c r="AI14" s="139"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4" t="s">
        <v>466</v>
      </c>
      <c r="D15" s="144" t="s">
        <v>1052</v>
      </c>
      <c r="E15" s="26">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4" t="s">
        <v>466</v>
      </c>
      <c r="AI15" s="144"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145">
        <v>5.1434483577431585E-2</v>
      </c>
      <c r="F16" s="145">
        <v>7.441860465116279E-2</v>
      </c>
      <c r="G16" s="145">
        <v>3.793624583694831E-2</v>
      </c>
      <c r="H16" s="145">
        <v>0.10083782166367444</v>
      </c>
      <c r="I16" s="145">
        <v>8.0225988700564965E-2</v>
      </c>
      <c r="J16" s="145">
        <v>0.1515527950310559</v>
      </c>
      <c r="K16" s="145">
        <v>5.0458715596330278E-2</v>
      </c>
      <c r="L16" s="145">
        <v>6.3639891346526964E-2</v>
      </c>
      <c r="M16" s="145">
        <v>0.12007062978222484</v>
      </c>
      <c r="N16" s="145">
        <v>3.9525691699604744E-2</v>
      </c>
      <c r="O16" s="145">
        <v>3.949044585987261E-2</v>
      </c>
      <c r="P16" s="145">
        <v>9.9173553719008267E-2</v>
      </c>
      <c r="Q16" s="145">
        <v>9.9038118988243676E-2</v>
      </c>
      <c r="R16" s="145">
        <v>7.7872744539411204E-2</v>
      </c>
      <c r="S16" s="145">
        <v>6.241914618369987E-2</v>
      </c>
      <c r="T16" s="145">
        <v>8.4169884169884177E-2</v>
      </c>
      <c r="U16" s="145">
        <v>4.0532365396249243E-2</v>
      </c>
      <c r="V16" s="145">
        <v>7.18232044198895E-2</v>
      </c>
      <c r="W16" s="145">
        <v>6.5067248273355138E-2</v>
      </c>
      <c r="X16" s="145">
        <v>7.4332909783989834E-2</v>
      </c>
      <c r="Y16" s="145">
        <v>8.3969465648854963E-2</v>
      </c>
      <c r="Z16" s="145">
        <v>6.4516129032258063E-2</v>
      </c>
      <c r="AA16" s="145">
        <v>2.5316455696202531E-2</v>
      </c>
      <c r="AB16" s="145">
        <v>3.5919540229885055E-2</v>
      </c>
      <c r="AC16" s="145">
        <v>6.3492063492063489E-2</v>
      </c>
      <c r="AD16" s="145">
        <v>7.0381231671554259E-2</v>
      </c>
      <c r="AE16" s="145">
        <v>6.5934065934065936E-2</v>
      </c>
      <c r="AF16" s="26">
        <f t="shared" si="1"/>
        <v>5.1434483577431585E-2</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3:63">
      <c r="C17" s="144"/>
      <c r="D17" s="1" t="s">
        <v>1054</v>
      </c>
      <c r="E17" s="145">
        <f>1-(E15+E16)</f>
        <v>0.33494746304604084</v>
      </c>
      <c r="F17" s="145">
        <f t="shared" ref="F17:AE17" si="2">1-(F15+F16)</f>
        <v>0.23100775193798451</v>
      </c>
      <c r="G17" s="145">
        <f t="shared" si="2"/>
        <v>0.38794044387226778</v>
      </c>
      <c r="H17" s="145">
        <f t="shared" si="2"/>
        <v>0.16546977857570311</v>
      </c>
      <c r="I17" s="145">
        <f t="shared" si="2"/>
        <v>0.15932203389830513</v>
      </c>
      <c r="J17" s="145">
        <f t="shared" si="2"/>
        <v>0.25341614906832299</v>
      </c>
      <c r="K17" s="145">
        <f t="shared" si="2"/>
        <v>6.8807339449541205E-2</v>
      </c>
      <c r="L17" s="145">
        <f t="shared" si="2"/>
        <v>0.12533954210322085</v>
      </c>
      <c r="M17" s="145">
        <f t="shared" si="2"/>
        <v>0.25897586815773987</v>
      </c>
      <c r="N17" s="145">
        <f t="shared" si="2"/>
        <v>0.18181818181818188</v>
      </c>
      <c r="O17" s="145">
        <f t="shared" si="2"/>
        <v>0.49044585987261147</v>
      </c>
      <c r="P17" s="145">
        <f t="shared" si="2"/>
        <v>0.16528925619834711</v>
      </c>
      <c r="Q17" s="145">
        <f t="shared" si="2"/>
        <v>0.18810117563234774</v>
      </c>
      <c r="R17" s="145">
        <f t="shared" si="2"/>
        <v>0.17758784425451091</v>
      </c>
      <c r="S17" s="145">
        <f t="shared" si="2"/>
        <v>0.25420439844760678</v>
      </c>
      <c r="T17" s="145">
        <f t="shared" si="2"/>
        <v>0.27027027027027029</v>
      </c>
      <c r="U17" s="145">
        <f t="shared" si="2"/>
        <v>0.36317806009276066</v>
      </c>
      <c r="V17" s="145">
        <f t="shared" si="2"/>
        <v>0.15745856353591159</v>
      </c>
      <c r="W17" s="145">
        <f t="shared" si="2"/>
        <v>0.28680479825518002</v>
      </c>
      <c r="X17" s="145">
        <f t="shared" si="2"/>
        <v>0.36044049131723843</v>
      </c>
      <c r="Y17" s="145">
        <f t="shared" si="2"/>
        <v>0.17557251908396942</v>
      </c>
      <c r="Z17" s="145">
        <f t="shared" si="2"/>
        <v>0.21720430107526889</v>
      </c>
      <c r="AA17" s="145">
        <f t="shared" si="2"/>
        <v>0.16455696202531644</v>
      </c>
      <c r="AB17" s="145">
        <f t="shared" si="2"/>
        <v>0.29166666666666663</v>
      </c>
      <c r="AC17" s="145">
        <f t="shared" si="2"/>
        <v>0.15873015873015872</v>
      </c>
      <c r="AD17" s="145">
        <f t="shared" si="2"/>
        <v>0.38416422287390029</v>
      </c>
      <c r="AE17" s="145">
        <f t="shared" si="2"/>
        <v>7.4175824175824134E-2</v>
      </c>
      <c r="AF17" s="26">
        <f t="shared" si="1"/>
        <v>0.33494746304604084</v>
      </c>
      <c r="AH17" s="144"/>
      <c r="AI17" s="1"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3:63">
      <c r="C18" s="142" t="s">
        <v>467</v>
      </c>
      <c r="D18" s="142" t="s">
        <v>1052</v>
      </c>
      <c r="E18" s="143">
        <v>0.67681169552484599</v>
      </c>
      <c r="F18" s="143">
        <v>0.72127417519908987</v>
      </c>
      <c r="G18" s="143">
        <v>0.68827452667814115</v>
      </c>
      <c r="H18" s="143">
        <v>0.65054744525547448</v>
      </c>
      <c r="I18" s="143">
        <v>0.69774011299435024</v>
      </c>
      <c r="J18" s="143">
        <v>0.69097399286078531</v>
      </c>
      <c r="K18" s="143">
        <v>0.64042303172737958</v>
      </c>
      <c r="L18" s="143">
        <v>0.70898229144442071</v>
      </c>
      <c r="M18" s="143">
        <v>0.65239628717560139</v>
      </c>
      <c r="N18" s="143">
        <v>0.71935235158057054</v>
      </c>
      <c r="O18" s="143">
        <v>0.64579256360078274</v>
      </c>
      <c r="P18" s="143">
        <v>0.66745442268737343</v>
      </c>
      <c r="Q18" s="143">
        <v>0.64216928535225548</v>
      </c>
      <c r="R18" s="143">
        <v>0.59632294164668265</v>
      </c>
      <c r="S18" s="143">
        <v>0.68252823840422971</v>
      </c>
      <c r="T18" s="143">
        <v>0.63496341932999611</v>
      </c>
      <c r="U18" s="143">
        <v>0.73918039065492147</v>
      </c>
      <c r="V18" s="143">
        <v>0.77610138805069406</v>
      </c>
      <c r="W18" s="143">
        <v>0.69228627123363962</v>
      </c>
      <c r="X18" s="143">
        <v>0.5828374569370498</v>
      </c>
      <c r="Y18" s="143">
        <v>0.60474308300395252</v>
      </c>
      <c r="Z18" s="143">
        <v>0.64798206278026904</v>
      </c>
      <c r="AA18" s="143">
        <v>0.66276803118908378</v>
      </c>
      <c r="AB18" s="143">
        <v>0.61085450346420322</v>
      </c>
      <c r="AC18" s="143">
        <v>0.68844221105527637</v>
      </c>
      <c r="AD18" s="143">
        <v>0.6504592112371691</v>
      </c>
      <c r="AE18" s="143">
        <v>0.75409836065573765</v>
      </c>
      <c r="AF18" s="143">
        <f t="shared" si="1"/>
        <v>0.67681169552484599</v>
      </c>
      <c r="AH18" s="142" t="s">
        <v>467</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3:63">
      <c r="C19" s="144"/>
      <c r="D19" s="1" t="s">
        <v>1053</v>
      </c>
      <c r="E19" s="26">
        <v>0.16871353887503593</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0.16871353887503593</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3:63">
      <c r="C20" s="148"/>
      <c r="D20" s="139" t="s">
        <v>1054</v>
      </c>
      <c r="E20" s="141">
        <f>1-(E18+E19)</f>
        <v>0.15447476560011808</v>
      </c>
      <c r="F20" s="141">
        <f t="shared" ref="F20:AE20" si="3">1-(F18+F19)</f>
        <v>0.13822525597269619</v>
      </c>
      <c r="G20" s="141">
        <f t="shared" si="3"/>
        <v>0.18431583476764202</v>
      </c>
      <c r="H20" s="141">
        <f t="shared" si="3"/>
        <v>0.13670924574209242</v>
      </c>
      <c r="I20" s="141">
        <f t="shared" si="3"/>
        <v>0.12994350282485878</v>
      </c>
      <c r="J20" s="141">
        <f t="shared" si="3"/>
        <v>5.2524222335543103E-2</v>
      </c>
      <c r="K20" s="141">
        <f t="shared" si="3"/>
        <v>0.18801410105757932</v>
      </c>
      <c r="L20" s="141">
        <f t="shared" si="3"/>
        <v>0.12972050352037556</v>
      </c>
      <c r="M20" s="141">
        <f t="shared" si="3"/>
        <v>0.12123508240197012</v>
      </c>
      <c r="N20" s="141">
        <f t="shared" si="3"/>
        <v>0.10177332305319964</v>
      </c>
      <c r="O20" s="141">
        <f t="shared" si="3"/>
        <v>0.20352250489236789</v>
      </c>
      <c r="P20" s="141">
        <f t="shared" si="3"/>
        <v>0.14044564483457123</v>
      </c>
      <c r="Q20" s="141">
        <f t="shared" si="3"/>
        <v>9.1991890522047592E-2</v>
      </c>
      <c r="R20" s="141">
        <f t="shared" si="3"/>
        <v>0.17905675459632298</v>
      </c>
      <c r="S20" s="141">
        <f t="shared" si="3"/>
        <v>0.12412881518865659</v>
      </c>
      <c r="T20" s="141">
        <f t="shared" si="3"/>
        <v>0.17635733538698495</v>
      </c>
      <c r="U20" s="141">
        <f t="shared" si="3"/>
        <v>0.113941018766756</v>
      </c>
      <c r="V20" s="141">
        <f t="shared" si="3"/>
        <v>7.9963789981895017E-2</v>
      </c>
      <c r="W20" s="141">
        <f t="shared" si="3"/>
        <v>0.11417432470064059</v>
      </c>
      <c r="X20" s="141">
        <f t="shared" si="3"/>
        <v>0.19934231130598179</v>
      </c>
      <c r="Y20" s="141">
        <f t="shared" si="3"/>
        <v>9.4861660079051502E-2</v>
      </c>
      <c r="Z20" s="141">
        <f t="shared" si="3"/>
        <v>0.16771300448430493</v>
      </c>
      <c r="AA20" s="141">
        <f t="shared" si="3"/>
        <v>0.21832358674463936</v>
      </c>
      <c r="AB20" s="141">
        <f t="shared" si="3"/>
        <v>0.23672055427251737</v>
      </c>
      <c r="AC20" s="141">
        <f t="shared" si="3"/>
        <v>0.18391959798994972</v>
      </c>
      <c r="AD20" s="141">
        <f t="shared" si="3"/>
        <v>0.14370610480821178</v>
      </c>
      <c r="AE20" s="141">
        <f t="shared" si="3"/>
        <v>0.17564402810304458</v>
      </c>
      <c r="AF20" s="141">
        <f t="shared" si="1"/>
        <v>0.15447476560011808</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3:63">
      <c r="C21" s="144" t="s">
        <v>468</v>
      </c>
      <c r="D21" s="144" t="s">
        <v>1052</v>
      </c>
      <c r="E21" s="26">
        <v>0.55096921697795098</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0.55096921697795098</v>
      </c>
      <c r="AH21" s="144" t="s">
        <v>468</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3:63">
      <c r="C22" s="144"/>
      <c r="D22" s="1" t="s">
        <v>1053</v>
      </c>
      <c r="E22" s="26">
        <v>0.32876892584277057</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0.32876892584277057</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3:63">
      <c r="D23" s="1" t="s">
        <v>1054</v>
      </c>
      <c r="E23" s="26">
        <f>1-(E21+E22)</f>
        <v>0.1202618571792784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0.1202618571792784</v>
      </c>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7"/>
    </row>
    <row r="25" spans="3:63">
      <c r="D25" t="s">
        <v>1060</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7"/>
    </row>
    <row r="26" spans="3:63" ht="15">
      <c r="D26" s="149" t="s">
        <v>558</v>
      </c>
      <c r="E26" s="149" t="s">
        <v>460</v>
      </c>
      <c r="F26" s="150" t="s">
        <v>433</v>
      </c>
      <c r="G26" s="150" t="s">
        <v>434</v>
      </c>
      <c r="H26" s="150" t="s">
        <v>435</v>
      </c>
      <c r="I26" s="150" t="s">
        <v>436</v>
      </c>
      <c r="J26" s="150" t="s">
        <v>437</v>
      </c>
      <c r="K26" s="150" t="s">
        <v>438</v>
      </c>
      <c r="L26" s="150" t="s">
        <v>439</v>
      </c>
      <c r="M26" s="150" t="s">
        <v>440</v>
      </c>
      <c r="N26" s="150" t="s">
        <v>441</v>
      </c>
      <c r="O26" s="150" t="s">
        <v>442</v>
      </c>
      <c r="P26" s="150" t="s">
        <v>443</v>
      </c>
      <c r="Q26" s="150" t="s">
        <v>444</v>
      </c>
      <c r="R26" s="150" t="s">
        <v>445</v>
      </c>
      <c r="S26" s="150" t="s">
        <v>446</v>
      </c>
      <c r="T26" s="150" t="s">
        <v>447</v>
      </c>
      <c r="U26" s="150" t="s">
        <v>448</v>
      </c>
      <c r="V26" s="150" t="s">
        <v>449</v>
      </c>
      <c r="W26" s="150" t="s">
        <v>450</v>
      </c>
      <c r="X26" s="150" t="s">
        <v>451</v>
      </c>
      <c r="Y26" s="150" t="s">
        <v>452</v>
      </c>
      <c r="Z26" s="150" t="s">
        <v>453</v>
      </c>
      <c r="AA26" s="150" t="s">
        <v>454</v>
      </c>
      <c r="AB26" s="150" t="s">
        <v>455</v>
      </c>
      <c r="AC26" s="150" t="s">
        <v>456</v>
      </c>
      <c r="AD26" s="150" t="s">
        <v>457</v>
      </c>
      <c r="AE26" s="150" t="s">
        <v>458</v>
      </c>
      <c r="AF26" s="26"/>
      <c r="AG26" s="26"/>
      <c r="AH26" s="107"/>
    </row>
    <row r="27" spans="3:63">
      <c r="C27" t="s">
        <v>1057</v>
      </c>
      <c r="D27">
        <v>2018</v>
      </c>
      <c r="E27" s="151">
        <f>SUM(F27:AE27)</f>
        <v>776.10435365928083</v>
      </c>
      <c r="F27" s="151">
        <v>9.0173696255538793</v>
      </c>
      <c r="G27" s="151">
        <v>299.73987494657928</v>
      </c>
      <c r="H27" s="151">
        <v>38.144204386107944</v>
      </c>
      <c r="I27" s="151">
        <v>12.508441600918088</v>
      </c>
      <c r="J27" s="151">
        <v>11.510583914522281</v>
      </c>
      <c r="K27" s="151">
        <v>4.7462770797513549</v>
      </c>
      <c r="L27" s="151">
        <v>24.289540001760251</v>
      </c>
      <c r="M27" s="151">
        <v>27.103374443441172</v>
      </c>
      <c r="N27" s="151">
        <v>10.239258420802399</v>
      </c>
      <c r="O27" s="151">
        <v>12.264197780781444</v>
      </c>
      <c r="P27" s="151">
        <v>18.38550107756636</v>
      </c>
      <c r="Q27" s="151">
        <v>23.167339151815657</v>
      </c>
      <c r="R27" s="151">
        <v>15.118989670799881</v>
      </c>
      <c r="S27" s="151">
        <v>91.446903647123108</v>
      </c>
      <c r="T27" s="151">
        <v>15.686699374231551</v>
      </c>
      <c r="U27" s="151">
        <v>31.695949118274743</v>
      </c>
      <c r="V27" s="151">
        <v>21.954232438086233</v>
      </c>
      <c r="W27" s="151">
        <v>21.769226916806353</v>
      </c>
      <c r="X27" s="151">
        <v>27.589465054026704</v>
      </c>
      <c r="Y27" s="151">
        <v>2.7377793125602312</v>
      </c>
      <c r="Z27" s="151">
        <v>12.519701036831018</v>
      </c>
      <c r="AA27" s="151">
        <v>5.3722948402948401</v>
      </c>
      <c r="AB27" s="151">
        <v>8.8895641738149855</v>
      </c>
      <c r="AC27" s="151">
        <v>7.7068792520168046</v>
      </c>
      <c r="AD27" s="151">
        <v>15.881582138278784</v>
      </c>
      <c r="AE27" s="151">
        <v>6.6191242565355708</v>
      </c>
      <c r="AF27" s="26"/>
      <c r="AG27" s="26"/>
      <c r="AH27" s="107"/>
    </row>
    <row r="28" spans="3:63">
      <c r="C28" t="s">
        <v>1058</v>
      </c>
      <c r="D28">
        <v>2018</v>
      </c>
      <c r="E28" s="151">
        <f>SUM(F28:AE28)</f>
        <v>729.49943220136686</v>
      </c>
      <c r="F28" s="151">
        <v>10.817005161415981</v>
      </c>
      <c r="G28" s="151">
        <v>56.159174425610253</v>
      </c>
      <c r="H28" s="151">
        <v>30.304517514538837</v>
      </c>
      <c r="I28" s="151">
        <v>20.891382011189211</v>
      </c>
      <c r="J28" s="151">
        <v>16.295614216511488</v>
      </c>
      <c r="K28" s="151">
        <v>9.7189087422298659</v>
      </c>
      <c r="L28" s="151">
        <v>18.866743201020949</v>
      </c>
      <c r="M28" s="151">
        <v>34.324098203443661</v>
      </c>
      <c r="N28" s="151">
        <v>15.966202026112715</v>
      </c>
      <c r="O28" s="151">
        <v>16.822932669034671</v>
      </c>
      <c r="P28" s="151">
        <v>33.878287885206944</v>
      </c>
      <c r="Q28" s="151">
        <v>22.529580764463226</v>
      </c>
      <c r="R28" s="151">
        <v>26.221499459384844</v>
      </c>
      <c r="S28" s="151">
        <v>88.706618668082697</v>
      </c>
      <c r="T28" s="151">
        <v>36.376580790193238</v>
      </c>
      <c r="U28" s="151">
        <v>32.750827361563516</v>
      </c>
      <c r="V28" s="151">
        <v>34.965040184897767</v>
      </c>
      <c r="W28" s="151">
        <v>19.142703253806058</v>
      </c>
      <c r="X28" s="151">
        <v>55.372585087977008</v>
      </c>
      <c r="Y28" s="151">
        <v>9.101160857693543</v>
      </c>
      <c r="Z28" s="151">
        <v>34.699308942923167</v>
      </c>
      <c r="AA28" s="151">
        <v>18.080993461874819</v>
      </c>
      <c r="AB28" s="151">
        <v>14.4942150134912</v>
      </c>
      <c r="AC28" s="151">
        <v>18.119875348525962</v>
      </c>
      <c r="AD28" s="151">
        <v>40.738467908725752</v>
      </c>
      <c r="AE28" s="151">
        <v>14.155109041449583</v>
      </c>
      <c r="AF28" s="26"/>
      <c r="AG28" s="26"/>
      <c r="AH28" s="107"/>
    </row>
    <row r="29" spans="3:63" ht="13.5" thickBot="1">
      <c r="C29" s="152" t="s">
        <v>1056</v>
      </c>
      <c r="D29" s="152">
        <v>2018</v>
      </c>
      <c r="E29" s="153">
        <f>SUM(F29:AE29)</f>
        <v>211.73948952455299</v>
      </c>
      <c r="F29" s="153">
        <v>1.272084432974631</v>
      </c>
      <c r="G29" s="153">
        <v>123.31467820831671</v>
      </c>
      <c r="H29" s="153">
        <v>7.3637968231969131</v>
      </c>
      <c r="I29" s="153">
        <v>1.7513817529766174</v>
      </c>
      <c r="J29" s="153">
        <v>1.4349997251520255</v>
      </c>
      <c r="K29" s="153">
        <v>0.69143208570294923</v>
      </c>
      <c r="L29" s="153">
        <v>3.0388153054039786</v>
      </c>
      <c r="M29" s="153">
        <v>5.4114225176697692</v>
      </c>
      <c r="N29" s="153">
        <v>1.1752936766265591</v>
      </c>
      <c r="O29" s="153">
        <v>2.8889605821519497</v>
      </c>
      <c r="P29" s="153">
        <v>2.6689797196485481</v>
      </c>
      <c r="Q29" s="153">
        <v>4.5131911767694204</v>
      </c>
      <c r="R29" s="153">
        <v>2.4912235846235253</v>
      </c>
      <c r="S29" s="153">
        <v>18.164569738528382</v>
      </c>
      <c r="T29" s="153">
        <v>2.9060721193547803</v>
      </c>
      <c r="U29" s="153">
        <v>7.461125800292038</v>
      </c>
      <c r="V29" s="153">
        <v>2.3822341251096568</v>
      </c>
      <c r="W29" s="153">
        <v>3.1991719442467104</v>
      </c>
      <c r="X29" s="153">
        <v>9.8815892011882625</v>
      </c>
      <c r="Y29" s="153">
        <v>0.54302409251525863</v>
      </c>
      <c r="Z29" s="153">
        <v>2.1413166117916522</v>
      </c>
      <c r="AA29" s="153">
        <v>0.67645175529921286</v>
      </c>
      <c r="AB29" s="153">
        <v>1.6760939551367242</v>
      </c>
      <c r="AC29" s="153">
        <v>1.271052567009926</v>
      </c>
      <c r="AD29" s="153">
        <v>2.3929923596273825</v>
      </c>
      <c r="AE29" s="153">
        <v>1.0275356632394301</v>
      </c>
      <c r="AF29" s="26"/>
      <c r="AG29" s="26"/>
      <c r="AH29" s="107"/>
    </row>
    <row r="30" spans="3:63">
      <c r="C30" t="s">
        <v>1057</v>
      </c>
      <c r="D30">
        <v>2070</v>
      </c>
      <c r="E30" s="151">
        <f>SUM(F30:AE30)</f>
        <v>1122.2809999999995</v>
      </c>
      <c r="F30" s="151">
        <v>14.882390276614156</v>
      </c>
      <c r="G30" s="151">
        <v>402.03345897252723</v>
      </c>
      <c r="H30" s="151">
        <v>67.808307000787423</v>
      </c>
      <c r="I30" s="151">
        <v>16.688301912557151</v>
      </c>
      <c r="J30" s="151">
        <v>17.247972890032759</v>
      </c>
      <c r="K30" s="151">
        <v>6.5298623171374564</v>
      </c>
      <c r="L30" s="151">
        <v>41.304301265798131</v>
      </c>
      <c r="M30" s="151">
        <v>45.537828356084404</v>
      </c>
      <c r="N30" s="151">
        <v>15.260943493810583</v>
      </c>
      <c r="O30" s="151">
        <v>16.337131829849692</v>
      </c>
      <c r="P30" s="151">
        <v>27.286005597994635</v>
      </c>
      <c r="Q30" s="151">
        <v>39.758297723116783</v>
      </c>
      <c r="R30" s="151">
        <v>22.938711105384279</v>
      </c>
      <c r="S30" s="151">
        <v>140.7040546457078</v>
      </c>
      <c r="T30" s="151">
        <v>22.146872015116621</v>
      </c>
      <c r="U30" s="151">
        <v>48.12978965082133</v>
      </c>
      <c r="V30" s="151">
        <v>28.16364936463507</v>
      </c>
      <c r="W30" s="151">
        <v>35.414319739634877</v>
      </c>
      <c r="X30" s="151">
        <v>36.950268861429137</v>
      </c>
      <c r="Y30" s="151">
        <v>3.5191547953984372</v>
      </c>
      <c r="Z30" s="151">
        <v>16.250978595128831</v>
      </c>
      <c r="AA30" s="151">
        <v>7.1456767325727188</v>
      </c>
      <c r="AB30" s="151">
        <v>11.578938384341431</v>
      </c>
      <c r="AC30" s="151">
        <v>9.9042613539071613</v>
      </c>
      <c r="AD30" s="151">
        <v>20.062930127534479</v>
      </c>
      <c r="AE30" s="151">
        <v>8.6965929920770897</v>
      </c>
      <c r="AF30" s="26"/>
      <c r="AG30" s="26"/>
      <c r="AH30" s="107"/>
    </row>
    <row r="31" spans="3:63">
      <c r="C31" t="s">
        <v>1058</v>
      </c>
      <c r="D31">
        <v>2070</v>
      </c>
      <c r="E31" s="151">
        <f>SUM(F31:AE31)</f>
        <v>866.16700000000014</v>
      </c>
      <c r="F31" s="151">
        <v>12.032722707781787</v>
      </c>
      <c r="G31" s="151">
        <v>48.70984961136773</v>
      </c>
      <c r="H31" s="151">
        <v>28.208379225008049</v>
      </c>
      <c r="I31" s="151">
        <v>27.539447326250585</v>
      </c>
      <c r="J31" s="151">
        <v>19.878085465856991</v>
      </c>
      <c r="K31" s="151">
        <v>12.759960973487379</v>
      </c>
      <c r="L31" s="151">
        <v>19.278864213619574</v>
      </c>
      <c r="M31" s="151">
        <v>35.515817008928728</v>
      </c>
      <c r="N31" s="151">
        <v>19.630052920557077</v>
      </c>
      <c r="O31" s="151">
        <v>22.341218020421906</v>
      </c>
      <c r="P31" s="151">
        <v>40.447310138522639</v>
      </c>
      <c r="Q31" s="151">
        <v>22.193179890079204</v>
      </c>
      <c r="R31" s="151">
        <v>31.907482535254491</v>
      </c>
      <c r="S31" s="151">
        <v>99.011987809730172</v>
      </c>
      <c r="T31" s="151">
        <v>46.255485480337946</v>
      </c>
      <c r="U31" s="151">
        <v>36.302392365935084</v>
      </c>
      <c r="V31" s="151">
        <v>47.813270495988277</v>
      </c>
      <c r="W31" s="151">
        <v>20.745363974030557</v>
      </c>
      <c r="X31" s="151">
        <v>71.267957221538254</v>
      </c>
      <c r="Y31" s="151">
        <v>12.512717561511474</v>
      </c>
      <c r="Z31" s="151">
        <v>47.500293410026877</v>
      </c>
      <c r="AA31" s="151">
        <v>24.394216806354176</v>
      </c>
      <c r="AB31" s="151">
        <v>18.468441736903159</v>
      </c>
      <c r="AC31" s="151">
        <v>25.283050650678849</v>
      </c>
      <c r="AD31" s="151">
        <v>56.911089228968514</v>
      </c>
      <c r="AE31" s="151">
        <v>19.258363220860605</v>
      </c>
      <c r="AF31" s="1"/>
      <c r="AG31" s="26"/>
      <c r="AH31" s="107"/>
    </row>
    <row r="32" spans="3:63">
      <c r="C32" t="s">
        <v>1056</v>
      </c>
      <c r="D32">
        <v>2070</v>
      </c>
      <c r="E32" s="151">
        <f t="shared" ref="E32" si="5">SUM(F32:AE32)</f>
        <v>922.35100000000023</v>
      </c>
      <c r="F32" s="151">
        <v>4.0186603783691712</v>
      </c>
      <c r="G32" s="151">
        <v>620.50199196256176</v>
      </c>
      <c r="H32" s="151">
        <v>25.305564931399218</v>
      </c>
      <c r="I32" s="151">
        <v>5.9205053345502074</v>
      </c>
      <c r="J32" s="151">
        <v>4.6404604939743432</v>
      </c>
      <c r="K32" s="151">
        <v>2.2613525897871352</v>
      </c>
      <c r="L32" s="151">
        <v>10.147070952912888</v>
      </c>
      <c r="M32" s="151">
        <v>18.153961512536338</v>
      </c>
      <c r="N32" s="151">
        <v>3.787940991335248</v>
      </c>
      <c r="O32" s="151">
        <v>9.6795391912830766</v>
      </c>
      <c r="P32" s="151">
        <v>9.0071231620397025</v>
      </c>
      <c r="Q32" s="151">
        <v>15.466397179696949</v>
      </c>
      <c r="R32" s="151">
        <v>7.9380983637827383</v>
      </c>
      <c r="S32" s="151">
        <v>63.45475264271635</v>
      </c>
      <c r="T32" s="151">
        <v>9.6238807976640821</v>
      </c>
      <c r="U32" s="151">
        <v>26.746885565340715</v>
      </c>
      <c r="V32" s="151">
        <v>7.9986840790696601</v>
      </c>
      <c r="W32" s="151">
        <v>10.682288217549727</v>
      </c>
      <c r="X32" s="151">
        <v>34.389509104069425</v>
      </c>
      <c r="Y32" s="151">
        <v>1.8040368759878767</v>
      </c>
      <c r="Z32" s="151">
        <v>7.0768268186437169</v>
      </c>
      <c r="AA32" s="151">
        <v>2.2176042656918158</v>
      </c>
      <c r="AB32" s="151">
        <v>6.1050926771343956</v>
      </c>
      <c r="AC32" s="151">
        <v>4.127236189159631</v>
      </c>
      <c r="AD32" s="151">
        <v>7.9183146925481021</v>
      </c>
      <c r="AE32" s="151">
        <v>3.3772210301960124</v>
      </c>
      <c r="AF32" s="26"/>
      <c r="AG32" s="26"/>
      <c r="AH32" s="107"/>
    </row>
    <row r="34" spans="1:32">
      <c r="A34" s="1" t="s">
        <v>1059</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226" t="s">
        <v>1061</v>
      </c>
      <c r="E35" s="226"/>
    </row>
    <row r="36" spans="1:32" ht="15">
      <c r="C36" s="146" t="s">
        <v>0</v>
      </c>
      <c r="D36" s="146" t="s">
        <v>476</v>
      </c>
      <c r="E36" s="146" t="s">
        <v>460</v>
      </c>
      <c r="F36" s="146" t="s">
        <v>433</v>
      </c>
      <c r="G36" s="146" t="s">
        <v>434</v>
      </c>
      <c r="H36" s="146" t="s">
        <v>435</v>
      </c>
      <c r="I36" s="146" t="s">
        <v>436</v>
      </c>
      <c r="J36" s="146" t="s">
        <v>437</v>
      </c>
      <c r="K36" s="146" t="s">
        <v>438</v>
      </c>
      <c r="L36" s="146" t="s">
        <v>439</v>
      </c>
      <c r="M36" s="146" t="s">
        <v>440</v>
      </c>
      <c r="N36" s="146" t="s">
        <v>441</v>
      </c>
      <c r="O36" s="146" t="s">
        <v>442</v>
      </c>
      <c r="P36" s="146" t="s">
        <v>443</v>
      </c>
      <c r="Q36" s="146" t="s">
        <v>444</v>
      </c>
      <c r="R36" s="146" t="s">
        <v>445</v>
      </c>
      <c r="S36" s="146" t="s">
        <v>446</v>
      </c>
      <c r="T36" s="146" t="s">
        <v>447</v>
      </c>
      <c r="U36" s="146" t="s">
        <v>448</v>
      </c>
      <c r="V36" s="146" t="s">
        <v>449</v>
      </c>
      <c r="W36" s="146" t="s">
        <v>450</v>
      </c>
      <c r="X36" s="146" t="s">
        <v>451</v>
      </c>
      <c r="Y36" s="146" t="s">
        <v>452</v>
      </c>
      <c r="Z36" s="146" t="s">
        <v>453</v>
      </c>
      <c r="AA36" s="146" t="s">
        <v>454</v>
      </c>
      <c r="AB36" s="146" t="s">
        <v>455</v>
      </c>
      <c r="AC36" s="146" t="s">
        <v>456</v>
      </c>
      <c r="AD36" s="146" t="s">
        <v>457</v>
      </c>
      <c r="AE36" s="146" t="s">
        <v>458</v>
      </c>
      <c r="AF36" s="146" t="s">
        <v>463</v>
      </c>
    </row>
    <row r="37" spans="1:32">
      <c r="A37" s="22"/>
      <c r="C37" s="142" t="s">
        <v>465</v>
      </c>
      <c r="D37" s="142" t="s">
        <v>1052</v>
      </c>
      <c r="E37" s="147">
        <f>E12*(E30/SUM(E30:E32))/(E27/SUM(E27:E29))</f>
        <v>0.52350943859921484</v>
      </c>
      <c r="F37" s="147">
        <f t="shared" ref="F37:AE37" si="6">F12*(F30/SUM(F30:F32))/(F27/SUM(F27:F29))</f>
        <v>0.78215639480961552</v>
      </c>
      <c r="G37" s="147">
        <f t="shared" si="6"/>
        <v>0.34447933776862838</v>
      </c>
      <c r="H37" s="147">
        <f t="shared" si="6"/>
        <v>0.81502105091717858</v>
      </c>
      <c r="I37" s="147">
        <f>I12*(I30/SUM(I30:I32))/(I27/SUM(I27:I29))</f>
        <v>0.71115642232991916</v>
      </c>
      <c r="J37" s="147">
        <f t="shared" si="6"/>
        <v>0.62423371136672146</v>
      </c>
      <c r="K37" s="147">
        <f t="shared" si="6"/>
        <v>0.85217149386773261</v>
      </c>
      <c r="L37" s="147">
        <f t="shared" si="6"/>
        <v>0.90073833156140692</v>
      </c>
      <c r="M37" s="147">
        <f t="shared" si="6"/>
        <v>0.70289802072845897</v>
      </c>
      <c r="N37" s="147">
        <f t="shared" si="6"/>
        <v>0.82154140445217971</v>
      </c>
      <c r="O37" s="147">
        <f t="shared" si="6"/>
        <v>0.41404868962154889</v>
      </c>
      <c r="P37" s="147">
        <f t="shared" si="6"/>
        <v>0.78140527645244195</v>
      </c>
      <c r="Q37" s="147">
        <f t="shared" si="6"/>
        <v>0.79342565323926528</v>
      </c>
      <c r="R37" s="147">
        <f t="shared" si="6"/>
        <v>0.78862651137780204</v>
      </c>
      <c r="S37" s="147">
        <f t="shared" si="6"/>
        <v>0.68781650373091419</v>
      </c>
      <c r="T37" s="147">
        <f t="shared" si="6"/>
        <v>0.64209203281439564</v>
      </c>
      <c r="U37" s="147">
        <f t="shared" si="6"/>
        <v>0.58562689149414926</v>
      </c>
      <c r="V37" s="147">
        <f t="shared" si="6"/>
        <v>0.69819847486452713</v>
      </c>
      <c r="W37" s="147">
        <f t="shared" si="6"/>
        <v>0.69581743321234446</v>
      </c>
      <c r="X37" s="147">
        <f t="shared" si="6"/>
        <v>0.49284004343840748</v>
      </c>
      <c r="Y37" s="147">
        <f t="shared" si="6"/>
        <v>0.66074618471510216</v>
      </c>
      <c r="Z37" s="147">
        <f t="shared" si="6"/>
        <v>0.64975781822998291</v>
      </c>
      <c r="AA37" s="147">
        <f t="shared" si="6"/>
        <v>0.77022711530096766</v>
      </c>
      <c r="AB37" s="147">
        <f t="shared" si="6"/>
        <v>0.6071077083486105</v>
      </c>
      <c r="AC37" s="147">
        <f t="shared" si="6"/>
        <v>0.68893766176136007</v>
      </c>
      <c r="AD37" s="147">
        <f t="shared" si="6"/>
        <v>0.47900350541682468</v>
      </c>
      <c r="AE37" s="147">
        <f t="shared" si="6"/>
        <v>0.78612701979286226</v>
      </c>
      <c r="AF37" s="143">
        <f>E37</f>
        <v>0.52350943859921484</v>
      </c>
    </row>
    <row r="38" spans="1:32">
      <c r="C38" s="144"/>
      <c r="D38" s="1" t="s">
        <v>1053</v>
      </c>
      <c r="E38" s="154">
        <f>E13*(E31/SUM(E30:E32))/(E28/SUM(E27:E29))</f>
        <v>3.6030970152705268E-2</v>
      </c>
      <c r="F38" s="154">
        <f t="shared" ref="F38:AE38" si="7">F13*(F31/SUM(F30:F32))/(F28/SUM(F27:F29))</f>
        <v>5.648340611058926E-2</v>
      </c>
      <c r="G38" s="154">
        <f t="shared" si="7"/>
        <v>1.4719421629158016E-2</v>
      </c>
      <c r="H38" s="154">
        <f t="shared" si="7"/>
        <v>5.8653600970362263E-2</v>
      </c>
      <c r="I38" s="154">
        <f t="shared" si="7"/>
        <v>7.4128895282995919E-2</v>
      </c>
      <c r="J38" s="154">
        <f t="shared" si="7"/>
        <v>0.12942991005147181</v>
      </c>
      <c r="K38" s="154">
        <f t="shared" si="7"/>
        <v>4.6590713839087569E-2</v>
      </c>
      <c r="L38" s="154">
        <f t="shared" si="7"/>
        <v>4.2472196683606168E-2</v>
      </c>
      <c r="M38" s="154">
        <f t="shared" si="7"/>
        <v>8.3703525677148186E-2</v>
      </c>
      <c r="N38" s="154">
        <f t="shared" si="7"/>
        <v>3.4400931287354976E-2</v>
      </c>
      <c r="O38" s="154">
        <f t="shared" si="7"/>
        <v>3.4678093584650349E-2</v>
      </c>
      <c r="P38" s="154">
        <f t="shared" si="7"/>
        <v>8.4756160850936485E-2</v>
      </c>
      <c r="Q38" s="154">
        <f t="shared" si="7"/>
        <v>6.3273046174834563E-2</v>
      </c>
      <c r="R38" s="154">
        <f t="shared" si="7"/>
        <v>6.615427864509231E-2</v>
      </c>
      <c r="S38" s="154">
        <f t="shared" si="7"/>
        <v>4.5574776889838728E-2</v>
      </c>
      <c r="T38" s="154">
        <f t="shared" si="7"/>
        <v>7.5401163543538027E-2</v>
      </c>
      <c r="U38" s="154">
        <f t="shared" si="7"/>
        <v>2.9058186843155989E-2</v>
      </c>
      <c r="V38" s="154">
        <f t="shared" si="7"/>
        <v>6.9357237854175677E-2</v>
      </c>
      <c r="W38" s="154">
        <f t="shared" si="7"/>
        <v>4.6534910978852255E-2</v>
      </c>
      <c r="X38" s="154">
        <f t="shared" si="7"/>
        <v>6.228589629491213E-2</v>
      </c>
      <c r="Y38" s="154">
        <f t="shared" si="7"/>
        <v>8.0143911274272076E-2</v>
      </c>
      <c r="Z38" s="154">
        <f t="shared" si="7"/>
        <v>6.1548320755875789E-2</v>
      </c>
      <c r="AA38" s="154">
        <f t="shared" si="7"/>
        <v>2.4414615545888373E-2</v>
      </c>
      <c r="AB38" s="154">
        <f t="shared" si="7"/>
        <v>3.1725405616065717E-2</v>
      </c>
      <c r="AC38" s="154">
        <f t="shared" si="7"/>
        <v>6.1062498404548166E-2</v>
      </c>
      <c r="AD38" s="154">
        <f t="shared" si="7"/>
        <v>6.8348438844994086E-2</v>
      </c>
      <c r="AE38" s="154">
        <f t="shared" si="7"/>
        <v>6.2419052311484938E-2</v>
      </c>
      <c r="AF38" s="26">
        <f>E38</f>
        <v>3.6030970152705268E-2</v>
      </c>
    </row>
    <row r="39" spans="1:32">
      <c r="C39" s="148"/>
      <c r="D39" s="139" t="s">
        <v>1054</v>
      </c>
      <c r="E39" s="155">
        <f>1-(E37+E38)</f>
        <v>0.44045959124807987</v>
      </c>
      <c r="F39" s="155">
        <f t="shared" ref="F39:AE39" si="8">1-(F37+F38)</f>
        <v>0.16136019907979526</v>
      </c>
      <c r="G39" s="155">
        <f t="shared" si="8"/>
        <v>0.64080124060221366</v>
      </c>
      <c r="H39" s="155">
        <f t="shared" si="8"/>
        <v>0.1263253481124591</v>
      </c>
      <c r="I39" s="155">
        <f t="shared" si="8"/>
        <v>0.21471468238708491</v>
      </c>
      <c r="J39" s="155">
        <f t="shared" si="8"/>
        <v>0.24633637858180668</v>
      </c>
      <c r="K39" s="155">
        <f t="shared" si="8"/>
        <v>0.10123779229317986</v>
      </c>
      <c r="L39" s="155">
        <f t="shared" si="8"/>
        <v>5.6789471754986942E-2</v>
      </c>
      <c r="M39" s="155">
        <f t="shared" si="8"/>
        <v>0.2133984535943928</v>
      </c>
      <c r="N39" s="155">
        <f t="shared" si="8"/>
        <v>0.14405766426046529</v>
      </c>
      <c r="O39" s="155">
        <f t="shared" si="8"/>
        <v>0.55127321679380081</v>
      </c>
      <c r="P39" s="155">
        <f t="shared" si="8"/>
        <v>0.13383856269662153</v>
      </c>
      <c r="Q39" s="155">
        <f t="shared" si="8"/>
        <v>0.14330130058590018</v>
      </c>
      <c r="R39" s="155">
        <f t="shared" si="8"/>
        <v>0.14521920997710569</v>
      </c>
      <c r="S39" s="155">
        <f t="shared" si="8"/>
        <v>0.26660871937924713</v>
      </c>
      <c r="T39" s="155">
        <f t="shared" si="8"/>
        <v>0.28250680364206637</v>
      </c>
      <c r="U39" s="155">
        <f t="shared" si="8"/>
        <v>0.38531492166269476</v>
      </c>
      <c r="V39" s="155">
        <f t="shared" si="8"/>
        <v>0.23244428728129718</v>
      </c>
      <c r="W39" s="155">
        <f t="shared" si="8"/>
        <v>0.25764765580880333</v>
      </c>
      <c r="X39" s="155">
        <f t="shared" si="8"/>
        <v>0.44487406026668042</v>
      </c>
      <c r="Y39" s="155">
        <f t="shared" si="8"/>
        <v>0.25910990401062572</v>
      </c>
      <c r="Z39" s="155">
        <f t="shared" si="8"/>
        <v>0.2886938610141413</v>
      </c>
      <c r="AA39" s="155">
        <f t="shared" si="8"/>
        <v>0.20535826915314392</v>
      </c>
      <c r="AB39" s="155">
        <f t="shared" si="8"/>
        <v>0.36116688603532376</v>
      </c>
      <c r="AC39" s="155">
        <f t="shared" si="8"/>
        <v>0.2499998398340918</v>
      </c>
      <c r="AD39" s="155">
        <f t="shared" si="8"/>
        <v>0.45264805573818123</v>
      </c>
      <c r="AE39" s="155">
        <f t="shared" si="8"/>
        <v>0.15145392789565282</v>
      </c>
      <c r="AF39" s="141">
        <f>E39</f>
        <v>0.44045959124807987</v>
      </c>
    </row>
    <row r="40" spans="1:32">
      <c r="C40" s="144" t="s">
        <v>466</v>
      </c>
      <c r="D40" s="144" t="s">
        <v>1052</v>
      </c>
      <c r="E40" s="156">
        <f>E15*(E30/SUM(E30:E32))/(E27/SUM(E27:E29))</f>
        <v>0.52350943859921484</v>
      </c>
      <c r="F40" s="156">
        <f t="shared" ref="F40:AE40" si="9">F15*(F30/SUM(F30:F32))/(F27/SUM(F27:F29))</f>
        <v>0.78215639480961552</v>
      </c>
      <c r="G40" s="156">
        <f t="shared" si="9"/>
        <v>0.34447933776862838</v>
      </c>
      <c r="H40" s="156">
        <f t="shared" si="9"/>
        <v>0.81502105091717858</v>
      </c>
      <c r="I40" s="156">
        <f t="shared" si="9"/>
        <v>0.71115642232991916</v>
      </c>
      <c r="J40" s="156">
        <f t="shared" si="9"/>
        <v>0.62423371136672146</v>
      </c>
      <c r="K40" s="156">
        <f t="shared" si="9"/>
        <v>0.85217149386773261</v>
      </c>
      <c r="L40" s="156">
        <f t="shared" si="9"/>
        <v>0.90073833156140692</v>
      </c>
      <c r="M40" s="156">
        <f t="shared" si="9"/>
        <v>0.70289802072845897</v>
      </c>
      <c r="N40" s="156">
        <f t="shared" si="9"/>
        <v>0.82154140445217971</v>
      </c>
      <c r="O40" s="156">
        <f t="shared" si="9"/>
        <v>0.41404868962154889</v>
      </c>
      <c r="P40" s="156">
        <f t="shared" si="9"/>
        <v>0.78140527645244195</v>
      </c>
      <c r="Q40" s="156">
        <f t="shared" si="9"/>
        <v>0.79342565323926528</v>
      </c>
      <c r="R40" s="156">
        <f t="shared" si="9"/>
        <v>0.78862651137780204</v>
      </c>
      <c r="S40" s="156">
        <f t="shared" si="9"/>
        <v>0.68781650373091419</v>
      </c>
      <c r="T40" s="156">
        <f t="shared" si="9"/>
        <v>0.64209203281439564</v>
      </c>
      <c r="U40" s="156">
        <f t="shared" si="9"/>
        <v>0.58562689149414926</v>
      </c>
      <c r="V40" s="156">
        <f t="shared" si="9"/>
        <v>0.69819847486452713</v>
      </c>
      <c r="W40" s="156">
        <f t="shared" si="9"/>
        <v>0.69581743321234446</v>
      </c>
      <c r="X40" s="156">
        <f t="shared" si="9"/>
        <v>0.49284004343840748</v>
      </c>
      <c r="Y40" s="156">
        <f t="shared" si="9"/>
        <v>0.66074618471510216</v>
      </c>
      <c r="Z40" s="156">
        <f t="shared" si="9"/>
        <v>0.64975781822998291</v>
      </c>
      <c r="AA40" s="156">
        <f t="shared" si="9"/>
        <v>0.77022711530096766</v>
      </c>
      <c r="AB40" s="156">
        <f t="shared" si="9"/>
        <v>0.6071077083486105</v>
      </c>
      <c r="AC40" s="156">
        <f t="shared" si="9"/>
        <v>0.68893766176136007</v>
      </c>
      <c r="AD40" s="156">
        <f t="shared" si="9"/>
        <v>0.47900350541682468</v>
      </c>
      <c r="AE40" s="156">
        <f t="shared" si="9"/>
        <v>0.78612701979286226</v>
      </c>
      <c r="AF40" s="26">
        <f t="shared" ref="AF40:AF48" si="10">E40</f>
        <v>0.52350943859921484</v>
      </c>
    </row>
    <row r="41" spans="1:32">
      <c r="C41" s="144"/>
      <c r="D41" s="1" t="s">
        <v>1053</v>
      </c>
      <c r="E41" s="154">
        <f>E16*(E31/SUM(E30:E32))/(E28/SUM(E27:E29))</f>
        <v>3.6030970152705268E-2</v>
      </c>
      <c r="F41" s="154">
        <f t="shared" ref="F41:AE41" si="11">F16*(F31/SUM(F30:F32))/(F28/SUM(F27:F29))</f>
        <v>5.648340611058926E-2</v>
      </c>
      <c r="G41" s="154">
        <f t="shared" si="11"/>
        <v>1.4719421629158016E-2</v>
      </c>
      <c r="H41" s="154">
        <f t="shared" si="11"/>
        <v>5.8653600970362263E-2</v>
      </c>
      <c r="I41" s="154">
        <f t="shared" si="11"/>
        <v>7.4128895282995919E-2</v>
      </c>
      <c r="J41" s="154">
        <f t="shared" si="11"/>
        <v>0.12942991005147181</v>
      </c>
      <c r="K41" s="154">
        <f t="shared" si="11"/>
        <v>4.6590713839087569E-2</v>
      </c>
      <c r="L41" s="154">
        <f t="shared" si="11"/>
        <v>4.2472196683606168E-2</v>
      </c>
      <c r="M41" s="154">
        <f t="shared" si="11"/>
        <v>8.3703525677148186E-2</v>
      </c>
      <c r="N41" s="154">
        <f t="shared" si="11"/>
        <v>3.4400931287354976E-2</v>
      </c>
      <c r="O41" s="154">
        <f t="shared" si="11"/>
        <v>3.4678093584650349E-2</v>
      </c>
      <c r="P41" s="154">
        <f t="shared" si="11"/>
        <v>8.4756160850936485E-2</v>
      </c>
      <c r="Q41" s="154">
        <f t="shared" si="11"/>
        <v>6.3273046174834563E-2</v>
      </c>
      <c r="R41" s="154">
        <f t="shared" si="11"/>
        <v>6.615427864509231E-2</v>
      </c>
      <c r="S41" s="154">
        <f t="shared" si="11"/>
        <v>4.5574776889838728E-2</v>
      </c>
      <c r="T41" s="154">
        <f t="shared" si="11"/>
        <v>7.5401163543538027E-2</v>
      </c>
      <c r="U41" s="154">
        <f t="shared" si="11"/>
        <v>2.9058186843155989E-2</v>
      </c>
      <c r="V41" s="154">
        <f t="shared" si="11"/>
        <v>6.9357237854175677E-2</v>
      </c>
      <c r="W41" s="154">
        <f t="shared" si="11"/>
        <v>4.6534910978852255E-2</v>
      </c>
      <c r="X41" s="154">
        <f t="shared" si="11"/>
        <v>6.228589629491213E-2</v>
      </c>
      <c r="Y41" s="154">
        <f t="shared" si="11"/>
        <v>8.0143911274272076E-2</v>
      </c>
      <c r="Z41" s="154">
        <f t="shared" si="11"/>
        <v>6.1548320755875789E-2</v>
      </c>
      <c r="AA41" s="154">
        <f t="shared" si="11"/>
        <v>2.4414615545888373E-2</v>
      </c>
      <c r="AB41" s="154">
        <f t="shared" si="11"/>
        <v>3.1725405616065717E-2</v>
      </c>
      <c r="AC41" s="154">
        <f t="shared" si="11"/>
        <v>6.1062498404548166E-2</v>
      </c>
      <c r="AD41" s="154">
        <f t="shared" si="11"/>
        <v>6.8348438844994086E-2</v>
      </c>
      <c r="AE41" s="154">
        <f t="shared" si="11"/>
        <v>6.2419052311484938E-2</v>
      </c>
      <c r="AF41" s="26">
        <f t="shared" si="10"/>
        <v>3.6030970152705268E-2</v>
      </c>
    </row>
    <row r="42" spans="1:32">
      <c r="C42" s="144"/>
      <c r="D42" s="1" t="s">
        <v>1054</v>
      </c>
      <c r="E42" s="155">
        <f>1-(E40+E41)</f>
        <v>0.44045959124807987</v>
      </c>
      <c r="F42" s="154">
        <f t="shared" ref="F42:AE42" si="12">1-(F40+F41)</f>
        <v>0.16136019907979526</v>
      </c>
      <c r="G42" s="154">
        <f t="shared" si="12"/>
        <v>0.64080124060221366</v>
      </c>
      <c r="H42" s="154">
        <f t="shared" si="12"/>
        <v>0.1263253481124591</v>
      </c>
      <c r="I42" s="154">
        <f t="shared" si="12"/>
        <v>0.21471468238708491</v>
      </c>
      <c r="J42" s="154">
        <f t="shared" si="12"/>
        <v>0.24633637858180668</v>
      </c>
      <c r="K42" s="154">
        <f t="shared" si="12"/>
        <v>0.10123779229317986</v>
      </c>
      <c r="L42" s="154">
        <f t="shared" si="12"/>
        <v>5.6789471754986942E-2</v>
      </c>
      <c r="M42" s="154">
        <f t="shared" si="12"/>
        <v>0.2133984535943928</v>
      </c>
      <c r="N42" s="154">
        <f t="shared" si="12"/>
        <v>0.14405766426046529</v>
      </c>
      <c r="O42" s="154">
        <f t="shared" si="12"/>
        <v>0.55127321679380081</v>
      </c>
      <c r="P42" s="154">
        <f t="shared" si="12"/>
        <v>0.13383856269662153</v>
      </c>
      <c r="Q42" s="154">
        <f t="shared" si="12"/>
        <v>0.14330130058590018</v>
      </c>
      <c r="R42" s="154">
        <f t="shared" si="12"/>
        <v>0.14521920997710569</v>
      </c>
      <c r="S42" s="154">
        <f t="shared" si="12"/>
        <v>0.26660871937924713</v>
      </c>
      <c r="T42" s="154">
        <f t="shared" si="12"/>
        <v>0.28250680364206637</v>
      </c>
      <c r="U42" s="154">
        <f t="shared" si="12"/>
        <v>0.38531492166269476</v>
      </c>
      <c r="V42" s="154">
        <f t="shared" si="12"/>
        <v>0.23244428728129718</v>
      </c>
      <c r="W42" s="154">
        <f t="shared" si="12"/>
        <v>0.25764765580880333</v>
      </c>
      <c r="X42" s="154">
        <f t="shared" si="12"/>
        <v>0.44487406026668042</v>
      </c>
      <c r="Y42" s="154">
        <f t="shared" si="12"/>
        <v>0.25910990401062572</v>
      </c>
      <c r="Z42" s="154">
        <f t="shared" si="12"/>
        <v>0.2886938610141413</v>
      </c>
      <c r="AA42" s="154">
        <f t="shared" si="12"/>
        <v>0.20535826915314392</v>
      </c>
      <c r="AB42" s="154">
        <f t="shared" si="12"/>
        <v>0.36116688603532376</v>
      </c>
      <c r="AC42" s="154">
        <f t="shared" si="12"/>
        <v>0.2499998398340918</v>
      </c>
      <c r="AD42" s="154">
        <f t="shared" si="12"/>
        <v>0.45264805573818123</v>
      </c>
      <c r="AE42" s="154">
        <f t="shared" si="12"/>
        <v>0.15145392789565282</v>
      </c>
      <c r="AF42" s="26">
        <f t="shared" si="10"/>
        <v>0.44045959124807987</v>
      </c>
    </row>
    <row r="43" spans="1:32">
      <c r="C43" s="142" t="s">
        <v>467</v>
      </c>
      <c r="D43" s="142" t="s">
        <v>1052</v>
      </c>
      <c r="E43" s="157">
        <f>E18*(E30/SUM(E30:E32))/(E27/SUM(E27:E29))</f>
        <v>0.57742321760565796</v>
      </c>
      <c r="F43" s="157">
        <f t="shared" ref="F43:AE43" si="13">F18*(F30/SUM(F30:F32))/(F27/SUM(F27:F29))</f>
        <v>0.81222374890677329</v>
      </c>
      <c r="G43" s="157">
        <f t="shared" si="13"/>
        <v>0.41297113164246352</v>
      </c>
      <c r="H43" s="157">
        <f t="shared" si="13"/>
        <v>0.72265960868150048</v>
      </c>
      <c r="I43" s="157">
        <f t="shared" si="13"/>
        <v>0.65250979314817992</v>
      </c>
      <c r="J43" s="157">
        <f t="shared" si="13"/>
        <v>0.72488529085011122</v>
      </c>
      <c r="K43" s="157">
        <f t="shared" si="13"/>
        <v>0.61965393156595983</v>
      </c>
      <c r="L43" s="157">
        <f t="shared" si="13"/>
        <v>0.78741224654586039</v>
      </c>
      <c r="M43" s="157">
        <f t="shared" si="13"/>
        <v>0.73849017271826278</v>
      </c>
      <c r="N43" s="157">
        <f t="shared" si="13"/>
        <v>0.75897141384269273</v>
      </c>
      <c r="O43" s="157">
        <f t="shared" si="13"/>
        <v>0.5688368788891659</v>
      </c>
      <c r="P43" s="157">
        <f t="shared" si="13"/>
        <v>0.70907686886754251</v>
      </c>
      <c r="Q43" s="157">
        <f t="shared" si="13"/>
        <v>0.71474494368380859</v>
      </c>
      <c r="R43" s="157">
        <f t="shared" si="13"/>
        <v>0.63163356304211316</v>
      </c>
      <c r="S43" s="157">
        <f t="shared" si="13"/>
        <v>0.68696277571274889</v>
      </c>
      <c r="T43" s="157">
        <f t="shared" si="13"/>
        <v>0.63155252837450693</v>
      </c>
      <c r="U43" s="157">
        <f t="shared" si="13"/>
        <v>0.72596257411958864</v>
      </c>
      <c r="V43" s="157">
        <f t="shared" si="13"/>
        <v>0.7030751096156268</v>
      </c>
      <c r="W43" s="157">
        <f t="shared" si="13"/>
        <v>0.74322493532003486</v>
      </c>
      <c r="X43" s="157">
        <f t="shared" si="13"/>
        <v>0.50819554167129766</v>
      </c>
      <c r="Y43" s="157">
        <f t="shared" si="13"/>
        <v>0.5396412444580414</v>
      </c>
      <c r="Z43" s="157">
        <f t="shared" si="13"/>
        <v>0.58616648588139586</v>
      </c>
      <c r="AA43" s="157">
        <f t="shared" si="13"/>
        <v>0.63012610614595488</v>
      </c>
      <c r="AB43" s="157">
        <f t="shared" si="13"/>
        <v>0.55152717201255597</v>
      </c>
      <c r="AC43" s="157">
        <f t="shared" si="13"/>
        <v>0.60980627204002646</v>
      </c>
      <c r="AD43" s="157">
        <f t="shared" si="13"/>
        <v>0.57121577757432263</v>
      </c>
      <c r="AE43" s="157">
        <f t="shared" si="13"/>
        <v>0.6894102979841662</v>
      </c>
      <c r="AF43" s="143">
        <f t="shared" si="10"/>
        <v>0.57742321760565796</v>
      </c>
    </row>
    <row r="44" spans="1:32">
      <c r="C44" s="144"/>
      <c r="D44" s="1" t="s">
        <v>1053</v>
      </c>
      <c r="E44" s="156">
        <f>E19*(E31/SUM(E30:E32))/(E28/SUM(E27:E29))</f>
        <v>0.11818748941869427</v>
      </c>
      <c r="F44" s="156">
        <f t="shared" ref="F44:AE44" si="14">F19*(F31/SUM(F30:F32))/(F28/SUM(F27:F29))</f>
        <v>0.10663933736855953</v>
      </c>
      <c r="G44" s="156">
        <f t="shared" si="14"/>
        <v>4.9435471226084993E-2</v>
      </c>
      <c r="H44" s="156">
        <f t="shared" si="14"/>
        <v>0.12374485038918974</v>
      </c>
      <c r="I44" s="156">
        <f t="shared" si="14"/>
        <v>0.15922051451629404</v>
      </c>
      <c r="J44" s="156">
        <f t="shared" si="14"/>
        <v>0.21905899477722016</v>
      </c>
      <c r="K44" s="156">
        <f t="shared" si="14"/>
        <v>0.15841141331807276</v>
      </c>
      <c r="L44" s="156">
        <f t="shared" si="14"/>
        <v>0.10764705080133653</v>
      </c>
      <c r="M44" s="156">
        <f t="shared" si="14"/>
        <v>0.15780588894578812</v>
      </c>
      <c r="N44" s="156">
        <f t="shared" si="14"/>
        <v>0.15568211741268989</v>
      </c>
      <c r="O44" s="156">
        <f t="shared" si="14"/>
        <v>0.13232228815884037</v>
      </c>
      <c r="P44" s="156">
        <f t="shared" si="14"/>
        <v>0.16417333216368798</v>
      </c>
      <c r="Q44" s="156">
        <f t="shared" si="14"/>
        <v>0.16983796103766488</v>
      </c>
      <c r="R44" s="156">
        <f t="shared" si="14"/>
        <v>0.19081893481441484</v>
      </c>
      <c r="S44" s="156">
        <f t="shared" si="14"/>
        <v>0.14116760937094175</v>
      </c>
      <c r="T44" s="156">
        <f t="shared" si="14"/>
        <v>0.16902286098127356</v>
      </c>
      <c r="U44" s="156">
        <f t="shared" si="14"/>
        <v>0.10529919698886503</v>
      </c>
      <c r="V44" s="156">
        <f t="shared" si="14"/>
        <v>0.13899298650517539</v>
      </c>
      <c r="W44" s="156">
        <f t="shared" si="14"/>
        <v>0.13841585710312662</v>
      </c>
      <c r="X44" s="156">
        <f t="shared" si="14"/>
        <v>0.1825184619514304</v>
      </c>
      <c r="Y44" s="156">
        <f t="shared" si="14"/>
        <v>0.28670958700921761</v>
      </c>
      <c r="Z44" s="156">
        <f t="shared" si="14"/>
        <v>0.17582671631179672</v>
      </c>
      <c r="AA44" s="156">
        <f t="shared" si="14"/>
        <v>0.11467254611660434</v>
      </c>
      <c r="AB44" s="156">
        <f t="shared" si="14"/>
        <v>0.13462708844153301</v>
      </c>
      <c r="AC44" s="156">
        <f t="shared" si="14"/>
        <v>0.12275403259668087</v>
      </c>
      <c r="AD44" s="156">
        <f t="shared" si="14"/>
        <v>0.19988964350757418</v>
      </c>
      <c r="AE44" s="156">
        <f t="shared" si="14"/>
        <v>6.6512104922074114E-2</v>
      </c>
      <c r="AF44" s="26">
        <f t="shared" si="10"/>
        <v>0.11818748941869427</v>
      </c>
    </row>
    <row r="45" spans="1:32">
      <c r="C45" s="148"/>
      <c r="D45" s="139" t="s">
        <v>1054</v>
      </c>
      <c r="E45" s="155">
        <f>1-(E43+E44)</f>
        <v>0.30438929297564776</v>
      </c>
      <c r="F45" s="155">
        <f t="shared" ref="F45:AE45" si="15">1-(F43+F44)</f>
        <v>8.1136913724667137E-2</v>
      </c>
      <c r="G45" s="155">
        <f t="shared" si="15"/>
        <v>0.53759339713145149</v>
      </c>
      <c r="H45" s="155">
        <f t="shared" si="15"/>
        <v>0.15359554092930983</v>
      </c>
      <c r="I45" s="155">
        <f t="shared" si="15"/>
        <v>0.18826969233552604</v>
      </c>
      <c r="J45" s="155">
        <f t="shared" si="15"/>
        <v>5.6055714372668652E-2</v>
      </c>
      <c r="K45" s="155">
        <f t="shared" si="15"/>
        <v>0.22193465511596744</v>
      </c>
      <c r="L45" s="155">
        <f t="shared" si="15"/>
        <v>0.10494070265280309</v>
      </c>
      <c r="M45" s="155">
        <f t="shared" si="15"/>
        <v>0.10370393833594904</v>
      </c>
      <c r="N45" s="155">
        <f t="shared" si="15"/>
        <v>8.5346468744617376E-2</v>
      </c>
      <c r="O45" s="155">
        <f t="shared" si="15"/>
        <v>0.29884083295199371</v>
      </c>
      <c r="P45" s="155">
        <f t="shared" si="15"/>
        <v>0.12674979896876948</v>
      </c>
      <c r="Q45" s="155">
        <f t="shared" si="15"/>
        <v>0.1154170952785265</v>
      </c>
      <c r="R45" s="155">
        <f t="shared" si="15"/>
        <v>0.17754750214347204</v>
      </c>
      <c r="S45" s="155">
        <f t="shared" si="15"/>
        <v>0.17186961491630937</v>
      </c>
      <c r="T45" s="155">
        <f t="shared" si="15"/>
        <v>0.19942461064421946</v>
      </c>
      <c r="U45" s="155">
        <f t="shared" si="15"/>
        <v>0.16873822889154633</v>
      </c>
      <c r="V45" s="155">
        <f t="shared" si="15"/>
        <v>0.15793190387919775</v>
      </c>
      <c r="W45" s="155">
        <f t="shared" si="15"/>
        <v>0.11835920757683849</v>
      </c>
      <c r="X45" s="155">
        <f t="shared" si="15"/>
        <v>0.30928599637727194</v>
      </c>
      <c r="Y45" s="155">
        <f t="shared" si="15"/>
        <v>0.17364916853274104</v>
      </c>
      <c r="Z45" s="155">
        <f t="shared" si="15"/>
        <v>0.23800679780680745</v>
      </c>
      <c r="AA45" s="155">
        <f t="shared" si="15"/>
        <v>0.25520134773744074</v>
      </c>
      <c r="AB45" s="155">
        <f t="shared" si="15"/>
        <v>0.313845739545911</v>
      </c>
      <c r="AC45" s="155">
        <f t="shared" si="15"/>
        <v>0.26743969536329271</v>
      </c>
      <c r="AD45" s="155">
        <f t="shared" si="15"/>
        <v>0.22889457891810316</v>
      </c>
      <c r="AE45" s="155">
        <f t="shared" si="15"/>
        <v>0.24407759709375965</v>
      </c>
      <c r="AF45" s="141">
        <f t="shared" si="10"/>
        <v>0.30438929297564776</v>
      </c>
    </row>
    <row r="46" spans="1:32">
      <c r="C46" s="144" t="s">
        <v>468</v>
      </c>
      <c r="D46" s="144" t="s">
        <v>1052</v>
      </c>
      <c r="E46" s="156">
        <f>E21*(E30/SUM(E30:E32))/(E27/SUM(E27:E29))</f>
        <v>0.47006046168036297</v>
      </c>
      <c r="F46" s="156">
        <f t="shared" ref="F46:AE46" si="16">F21*(F30/SUM(F30:F32))/(F27/SUM(F27:F29))</f>
        <v>0.6147036173371152</v>
      </c>
      <c r="G46" s="156">
        <f t="shared" si="16"/>
        <v>0.33301453273608916</v>
      </c>
      <c r="H46" s="156">
        <f t="shared" si="16"/>
        <v>0.61893146434896451</v>
      </c>
      <c r="I46" s="156">
        <f t="shared" si="16"/>
        <v>0.57776991893407004</v>
      </c>
      <c r="J46" s="156">
        <f t="shared" si="16"/>
        <v>0.66132498889385127</v>
      </c>
      <c r="K46" s="156">
        <f t="shared" si="16"/>
        <v>0.52128756070696114</v>
      </c>
      <c r="L46" s="156">
        <f t="shared" si="16"/>
        <v>0.63998237428202764</v>
      </c>
      <c r="M46" s="156">
        <f t="shared" si="16"/>
        <v>0.66521468367094483</v>
      </c>
      <c r="N46" s="156">
        <f t="shared" si="16"/>
        <v>0.67302211149037472</v>
      </c>
      <c r="O46" s="156">
        <f t="shared" si="16"/>
        <v>0.53124170553951233</v>
      </c>
      <c r="P46" s="156">
        <f t="shared" si="16"/>
        <v>0.46951265721442792</v>
      </c>
      <c r="Q46" s="156">
        <f t="shared" si="16"/>
        <v>0.55525260172606217</v>
      </c>
      <c r="R46" s="156">
        <f t="shared" si="16"/>
        <v>0.62082648459175271</v>
      </c>
      <c r="S46" s="156">
        <f t="shared" si="16"/>
        <v>0.53635940188830833</v>
      </c>
      <c r="T46" s="156">
        <f t="shared" si="16"/>
        <v>0.47720038459656861</v>
      </c>
      <c r="U46" s="156">
        <f t="shared" si="16"/>
        <v>0.632027481703476</v>
      </c>
      <c r="V46" s="156">
        <f t="shared" si="16"/>
        <v>0.60220647883927436</v>
      </c>
      <c r="W46" s="156">
        <f t="shared" si="16"/>
        <v>0.59397617787809276</v>
      </c>
      <c r="X46" s="156">
        <f t="shared" si="16"/>
        <v>0.38418893210628502</v>
      </c>
      <c r="Y46" s="156">
        <f t="shared" si="16"/>
        <v>0.42476447056659955</v>
      </c>
      <c r="Z46" s="156">
        <f t="shared" si="16"/>
        <v>0.49597494467382525</v>
      </c>
      <c r="AA46" s="156">
        <f t="shared" si="16"/>
        <v>0.557004520566451</v>
      </c>
      <c r="AB46" s="156">
        <f t="shared" si="16"/>
        <v>0.4994869656870829</v>
      </c>
      <c r="AC46" s="156">
        <f t="shared" si="16"/>
        <v>0.52014693645877241</v>
      </c>
      <c r="AD46" s="156">
        <f t="shared" si="16"/>
        <v>0.42450343218910336</v>
      </c>
      <c r="AE46" s="156">
        <f t="shared" si="16"/>
        <v>0.60807649437985034</v>
      </c>
      <c r="AF46" s="26">
        <f t="shared" si="10"/>
        <v>0.47006046168036297</v>
      </c>
    </row>
    <row r="47" spans="1:32">
      <c r="C47" s="144"/>
      <c r="D47" s="1" t="s">
        <v>1053</v>
      </c>
      <c r="E47" s="156">
        <f>E22*(E31/SUM(E30:E32))/(E28/SUM(E27:E29))</f>
        <v>0.23030975583422722</v>
      </c>
      <c r="F47" s="156">
        <f t="shared" ref="F47:AE47" si="17">F22*(F31/SUM(F30:F32))/(F28/SUM(F27:F29))</f>
        <v>0.28070657763711171</v>
      </c>
      <c r="G47" s="156">
        <f t="shared" si="17"/>
        <v>7.4141665807000393E-2</v>
      </c>
      <c r="H47" s="156">
        <f t="shared" si="17"/>
        <v>0.17557540823794976</v>
      </c>
      <c r="I47" s="156">
        <f t="shared" si="17"/>
        <v>0.28886315550397168</v>
      </c>
      <c r="J47" s="156">
        <f t="shared" si="17"/>
        <v>0.25889004299204543</v>
      </c>
      <c r="K47" s="156">
        <f t="shared" si="17"/>
        <v>0.33569610742325517</v>
      </c>
      <c r="L47" s="156">
        <f t="shared" si="17"/>
        <v>0.23000497388695704</v>
      </c>
      <c r="M47" s="156">
        <f t="shared" si="17"/>
        <v>0.22538276805653143</v>
      </c>
      <c r="N47" s="156">
        <f t="shared" si="17"/>
        <v>0.23167418545390642</v>
      </c>
      <c r="O47" s="156">
        <f t="shared" si="17"/>
        <v>0.21366760313714911</v>
      </c>
      <c r="P47" s="156">
        <f t="shared" si="17"/>
        <v>0.41378263356503253</v>
      </c>
      <c r="Q47" s="156">
        <f t="shared" si="17"/>
        <v>0.24616493578727572</v>
      </c>
      <c r="R47" s="156">
        <f t="shared" si="17"/>
        <v>0.265790482147368</v>
      </c>
      <c r="S47" s="156">
        <f t="shared" si="17"/>
        <v>0.26752826049753725</v>
      </c>
      <c r="T47" s="156">
        <f t="shared" si="17"/>
        <v>0.39562429749176298</v>
      </c>
      <c r="U47" s="156">
        <f t="shared" si="17"/>
        <v>0.18085828661796655</v>
      </c>
      <c r="V47" s="156">
        <f t="shared" si="17"/>
        <v>0.27842349093713337</v>
      </c>
      <c r="W47" s="156">
        <f t="shared" si="17"/>
        <v>0.25866934014153725</v>
      </c>
      <c r="X47" s="156">
        <f t="shared" si="17"/>
        <v>0.33694881650299274</v>
      </c>
      <c r="Y47" s="156">
        <f t="shared" si="17"/>
        <v>0.35661779725044551</v>
      </c>
      <c r="Z47" s="156">
        <f t="shared" si="17"/>
        <v>0.35250535618380774</v>
      </c>
      <c r="AA47" s="156">
        <f t="shared" si="17"/>
        <v>0.34049869353265938</v>
      </c>
      <c r="AB47" s="156">
        <f t="shared" si="17"/>
        <v>0.28786928047004345</v>
      </c>
      <c r="AC47" s="156">
        <f t="shared" si="17"/>
        <v>0.30919856887353742</v>
      </c>
      <c r="AD47" s="156">
        <f t="shared" si="17"/>
        <v>0.40180897246728736</v>
      </c>
      <c r="AE47" s="156">
        <f t="shared" si="17"/>
        <v>0.21731254757966625</v>
      </c>
      <c r="AF47" s="26">
        <f t="shared" si="10"/>
        <v>0.23030975583422722</v>
      </c>
    </row>
    <row r="48" spans="1:32">
      <c r="D48" s="1" t="s">
        <v>1054</v>
      </c>
      <c r="E48" s="156">
        <f>1-(E46+E47)</f>
        <v>0.29962978248540983</v>
      </c>
      <c r="F48" s="156">
        <f t="shared" ref="F48:AE48" si="18">1-(F46+F47)</f>
        <v>0.10458980502577309</v>
      </c>
      <c r="G48" s="156">
        <f t="shared" si="18"/>
        <v>0.5928438014569104</v>
      </c>
      <c r="H48" s="156">
        <f t="shared" si="18"/>
        <v>0.20549312741308579</v>
      </c>
      <c r="I48" s="156">
        <f t="shared" si="18"/>
        <v>0.13336692556195828</v>
      </c>
      <c r="J48" s="156">
        <f t="shared" si="18"/>
        <v>7.9784968114103294E-2</v>
      </c>
      <c r="K48" s="156">
        <f t="shared" si="18"/>
        <v>0.14301633186978369</v>
      </c>
      <c r="L48" s="156">
        <f t="shared" si="18"/>
        <v>0.13001265183101529</v>
      </c>
      <c r="M48" s="156">
        <f t="shared" si="18"/>
        <v>0.10940254827252371</v>
      </c>
      <c r="N48" s="156">
        <f t="shared" si="18"/>
        <v>9.5303703055718891E-2</v>
      </c>
      <c r="O48" s="156">
        <f t="shared" si="18"/>
        <v>0.25509069132333861</v>
      </c>
      <c r="P48" s="156">
        <f t="shared" si="18"/>
        <v>0.11670470922053955</v>
      </c>
      <c r="Q48" s="156">
        <f t="shared" si="18"/>
        <v>0.19858246248666211</v>
      </c>
      <c r="R48" s="156">
        <f t="shared" si="18"/>
        <v>0.11338303326087928</v>
      </c>
      <c r="S48" s="156">
        <f t="shared" si="18"/>
        <v>0.19611233761415447</v>
      </c>
      <c r="T48" s="156">
        <f t="shared" si="18"/>
        <v>0.12717531791166836</v>
      </c>
      <c r="U48" s="156">
        <f t="shared" si="18"/>
        <v>0.18711423167855745</v>
      </c>
      <c r="V48" s="156">
        <f t="shared" si="18"/>
        <v>0.11937003022359227</v>
      </c>
      <c r="W48" s="156">
        <f t="shared" si="18"/>
        <v>0.14735448198037004</v>
      </c>
      <c r="X48" s="156">
        <f t="shared" si="18"/>
        <v>0.27886225139072218</v>
      </c>
      <c r="Y48" s="156">
        <f t="shared" si="18"/>
        <v>0.21861773218295499</v>
      </c>
      <c r="Z48" s="156">
        <f t="shared" si="18"/>
        <v>0.15151969914236707</v>
      </c>
      <c r="AA48" s="156">
        <f t="shared" si="18"/>
        <v>0.10249678590088962</v>
      </c>
      <c r="AB48" s="156">
        <f t="shared" si="18"/>
        <v>0.2126437538428736</v>
      </c>
      <c r="AC48" s="156">
        <f t="shared" si="18"/>
        <v>0.17065449466769023</v>
      </c>
      <c r="AD48" s="156">
        <f t="shared" si="18"/>
        <v>0.17368759534360922</v>
      </c>
      <c r="AE48" s="156">
        <f t="shared" si="18"/>
        <v>0.17461095804048343</v>
      </c>
      <c r="AF48" s="26">
        <f t="shared" si="10"/>
        <v>0.29962978248540983</v>
      </c>
    </row>
    <row r="50" spans="1:31" ht="15">
      <c r="C50" s="23" t="s">
        <v>1055</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1055</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9" t="s">
        <v>527</v>
      </c>
      <c r="D4" s="229"/>
      <c r="E4" s="229"/>
      <c r="F4" s="229"/>
      <c r="G4" s="229"/>
      <c r="H4" s="47" t="s">
        <v>530</v>
      </c>
      <c r="I4" s="47" t="s">
        <v>522</v>
      </c>
      <c r="J4" s="47" t="s">
        <v>523</v>
      </c>
      <c r="K4" s="227" t="s">
        <v>531</v>
      </c>
      <c r="L4" s="228"/>
      <c r="M4" s="228"/>
      <c r="N4" s="228"/>
      <c r="O4" s="228"/>
      <c r="P4" s="228"/>
      <c r="Q4" s="228"/>
      <c r="R4" s="228"/>
      <c r="S4" s="228"/>
      <c r="T4" s="228"/>
      <c r="U4" s="227" t="s">
        <v>528</v>
      </c>
      <c r="V4" s="228"/>
      <c r="W4" s="228"/>
      <c r="X4" s="228"/>
      <c r="Y4" s="228"/>
      <c r="Z4" s="228"/>
      <c r="AA4" s="228"/>
      <c r="AB4" s="228"/>
      <c r="AC4" s="228"/>
      <c r="AD4" s="228"/>
      <c r="AE4" s="228"/>
      <c r="AF4" s="228"/>
      <c r="AG4" s="2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896</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30" t="s">
        <v>938</v>
      </c>
      <c r="D1" s="230"/>
      <c r="E1" s="230"/>
      <c r="F1" s="230"/>
      <c r="G1" s="230"/>
      <c r="H1" s="230"/>
      <c r="I1" s="230"/>
      <c r="J1" s="230"/>
      <c r="K1" s="230"/>
      <c r="L1" s="230"/>
      <c r="M1" s="230"/>
      <c r="N1" s="230"/>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744</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712</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949</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30" t="s">
        <v>655</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716</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952</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940</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929</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30" t="s">
        <v>917</v>
      </c>
      <c r="D1" s="230"/>
      <c r="E1" s="230"/>
      <c r="F1" s="230"/>
      <c r="G1" s="230"/>
      <c r="H1" s="230"/>
      <c r="I1" s="230"/>
      <c r="J1" s="230"/>
      <c r="K1" s="230"/>
      <c r="L1" s="230"/>
      <c r="M1" s="23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780</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845</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810</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34" t="s">
        <v>1065</v>
      </c>
      <c r="B1" s="236" t="s">
        <v>1066</v>
      </c>
      <c r="C1" s="237"/>
      <c r="D1" s="237"/>
      <c r="E1" s="237"/>
      <c r="F1" s="238"/>
      <c r="G1" s="236" t="s">
        <v>1067</v>
      </c>
      <c r="H1" s="237"/>
      <c r="I1" s="237"/>
      <c r="J1" s="237"/>
      <c r="K1" s="238"/>
    </row>
    <row r="2" spans="1:14" ht="13.5" thickBot="1">
      <c r="A2" s="235"/>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33" t="s">
        <v>1069</v>
      </c>
      <c r="B7" s="233"/>
      <c r="C7" s="233"/>
      <c r="D7" s="233"/>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33" t="s">
        <v>1081</v>
      </c>
      <c r="B18" s="233"/>
      <c r="C18" s="233"/>
      <c r="D18" s="233"/>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33" t="s">
        <v>1089</v>
      </c>
      <c r="B28" s="233"/>
      <c r="C28" s="233"/>
      <c r="D28" s="233"/>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31" t="s">
        <v>1093</v>
      </c>
      <c r="U30" s="232"/>
      <c r="V30" s="232"/>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31" t="s">
        <v>1092</v>
      </c>
      <c r="U35" s="232"/>
      <c r="V35" s="232"/>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33" t="s">
        <v>1072</v>
      </c>
      <c r="B40" s="233"/>
      <c r="C40" s="233"/>
      <c r="D40" s="233"/>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31" t="s">
        <v>1126</v>
      </c>
      <c r="U41" s="232"/>
      <c r="V41" s="232"/>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33" t="s">
        <v>1128</v>
      </c>
      <c r="B45" s="233"/>
      <c r="C45" s="233"/>
      <c r="D45" s="233"/>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30" t="s">
        <v>774</v>
      </c>
      <c r="D1" s="230"/>
      <c r="E1" s="230"/>
      <c r="F1" s="230"/>
      <c r="G1" s="230"/>
      <c r="H1" s="230"/>
      <c r="I1" s="230"/>
      <c r="J1" s="230"/>
      <c r="K1" s="230"/>
      <c r="L1" s="23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Cover</vt:lpstr>
      <vt:lpstr>Regions</vt:lpstr>
      <vt:lpstr>Fuel Techs</vt:lpstr>
      <vt:lpstr>DH_ Supply</vt:lpstr>
      <vt:lpstr>Surplus Heat</vt:lpstr>
      <vt:lpstr>RSDvsSRV</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2022-11-30T11:43:33Z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463445007801055</vt:r8>
  </property>
</Properties>
</file>