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743D129-2A02-4E47-B28B-4AAEF28F8E66}" xr6:coauthVersionLast="47" xr6:coauthVersionMax="47" xr10:uidLastSave="{00000000-0000-0000-0000-000000000000}"/>
  <bookViews>
    <workbookView xWindow="5565" yWindow="-18120" windowWidth="29040" windowHeight="17520" activeTab="2" xr2:uid="{39DC52AD-7AD8-48BE-9D85-AA1C40791A2D}"/>
  </bookViews>
  <sheets>
    <sheet name="Cover" sheetId="6" r:id="rId1"/>
    <sheet name="Regions" sheetId="2" r:id="rId2"/>
    <sheet name="PWR" sheetId="4" r:id="rId3"/>
    <sheet name="TRA" sheetId="1" r:id="rId4"/>
    <sheet name="SRV" sheetId="5" r:id="rId5"/>
  </sheets>
  <definedNames>
    <definedName name="__123Graph_AEUMILKPN" localSheetId="0" hidden="1">#REF!</definedName>
    <definedName name="__123Graph_AEUMILKPN" localSheetId="2" hidden="1">#REF!</definedName>
    <definedName name="__123Graph_AEUMILKPN" localSheetId="4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localSheetId="4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4" l="1"/>
  <c r="B9" i="4"/>
  <c r="J9" i="4"/>
  <c r="L9" i="4"/>
  <c r="B12" i="4"/>
  <c r="J12" i="4"/>
  <c r="L12" i="4"/>
  <c r="N12" i="4"/>
  <c r="B13" i="4"/>
  <c r="J13" i="4"/>
  <c r="L13" i="4"/>
  <c r="N13" i="4"/>
  <c r="B11" i="4"/>
  <c r="J11" i="4"/>
  <c r="L11" i="4"/>
  <c r="N11" i="4"/>
  <c r="J10" i="4"/>
  <c r="N10" i="4"/>
  <c r="L10" i="4"/>
  <c r="B10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<sst xmlns="http://schemas.openxmlformats.org/spreadsheetml/2006/main" count="344" uniqueCount="187">
  <si>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</si>
  <si>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</si>
  <si>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</si>
  <si>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</si>
  <si>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</si>
  <si>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</si>
  <si>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</si>
  <si>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</si>
  <si>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</si>
  <si>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</si>
  <si>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</si>
  <si>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</si>
  <si>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</si>
  <si>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</si>
  <si>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</si>
  <si>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</si>
  <si>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</si>
  <si>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</si>
  <si>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</si>
  <si>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</si>
  <si>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</si>
  <si>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</si>
  <si>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</si>
  <si>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</si>
  <si>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</si>
  <si>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</si>
  <si>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</si>
  <si>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</si>
  <si>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</si>
  <si>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</si>
  <si>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</si>
  <si>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</si>
  <si>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</si>
  <si>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</si>
  <si>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</si>
  <si>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</si>
  <si>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</si>
  <si>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</si>
  <si>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</si>
  <si>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</si>
  <si>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</si>
  <si>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</si>
  <si>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</si>
  <si>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</si>
  <si>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</si>
  <si>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</si>
  <si>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</si>
  <si>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</si>
  <si>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</si>
  <si>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</si>
  <si>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</si>
  <si>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</si>
  <si>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</si>
  <si>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</si>
  <si>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</si>
  <si>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</si>
  <si>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</si>
  <si>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</si>
  <si>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</si>
  <si>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</si>
  <si>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</si>
  <si>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</si>
  <si>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</si>
  <si>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</si>
  <si>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</si>
  <si>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</si>
  <si>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</si>
  <si>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</si>
  <si>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</si>
  <si>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</si>
  <si>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</si>
  <si>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</si>
  <si>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</si>
  <si>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</si>
  <si>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</si>
  <si>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</si>
  <si>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</si>
  <si>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</si>
  <si>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</si>
  <si>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</si>
  <si>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</si>
  <si>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</si>
  <si>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</si>
  <si>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</si>
  <si>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</si>
  <si>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</si>
  <si>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</si>
  <si>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</si>
  <si>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</si>
  <si>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</si>
  <si>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</si>
  <si>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</si>
  <si>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</si>
  <si>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</si>
  <si>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</si>
  <si>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</si>
  <si>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</si>
  <si>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</si>
  <si>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</si>
  <si>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</si>
  <si>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</si>
  <si>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</si>
  <si>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</si>
  <si>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</si>
  <si>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</si>
  <si>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</si>
  <si>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</si>
  <si>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</si>
  <si>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</si>
  <si>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</si>
  <si>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</si>
  <si>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</si>
  <si>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</si>
  <si>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</si>
  <si>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</si>
  <si>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</si>
  <si>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</si>
  <si>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</si>
  <si>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</si>
  <si>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</si>
  <si>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</si>
  <si>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</si>
  <si>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</si>
  <si>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</si>
  <si>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</si>
  <si>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</si>
  <si>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</si>
  <si>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</si>
  <si>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</si>
  <si>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</si>
  <si>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</si>
  <si>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</si>
  <si>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</si>
  <si>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</si>
  <si>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</si>
  <si>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</si>
  <si>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</si>
  <si>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</si>
  <si>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</si>
  <si>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</si>
  <si>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</si>
  <si>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</si>
  <si>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</si>
  <si>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</si>
  <si>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</si>
  <si>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</si>
  <si>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</si>
  <si>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</si>
  <si>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</si>
  <si>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</si>
  <si>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</si>
  <si>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</si>
  <si>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</si>
  <si>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</si>
  <si>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</si>
  <si>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</si>
  <si>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</si>
  <si>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</si>
  <si>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</si>
  <si>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</si>
  <si>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WON</t>
  </si>
  <si>
    <t>WOF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</si>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</sst>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8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/>
    <xf numFmtId="2" fontId="2" fillId="0" borderId="0" xfId="0" applyNumberFormat="1" applyFont="1" applyFill="1"/>
    <xf numFmtId="166" fontId="2" fillId="0" borderId="0" xfId="0" applyNumberFormat="1" applyFont="1" applyFill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6328125" defaultRowHeight="14.25" x14ac:dyDescent="0.45"/>
  <cols>
    <col min="1" max="4" width="21.73046875" style="3" customWidth="1"/>
    <col min="5" max="6" width="14.1328125" style="3" customWidth="1"/>
    <col min="7" max="7" width="12.1328125" style="3" customWidth="1"/>
    <col min="8" max="10" width="8.1328125" style="3" customWidth="1"/>
    <col min="11" max="11" width="9.73046875" style="3" customWidth="1"/>
    <col min="12" max="12" width="8.1328125" style="3" customWidth="1"/>
    <col min="13" max="13" width="10" style="3" customWidth="1"/>
    <col min="14" max="14" width="11.3984375" style="3" customWidth="1"/>
    <col min="15" max="15" width="13.3984375" style="3" customWidth="1"/>
    <col min="16" max="16384" width="8.86328125" style="3"/>
  </cols>
  <sheetData>
    <row r="1" spans="1:26" x14ac:dyDescent="0.4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x14ac:dyDescent="0.4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x14ac:dyDescent="0.4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x14ac:dyDescent="0.4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x14ac:dyDescent="0.4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x14ac:dyDescent="0.4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x14ac:dyDescent="0.4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x14ac:dyDescent="0.4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x14ac:dyDescent="0.4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x14ac:dyDescent="0.4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x14ac:dyDescent="0.4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x14ac:dyDescent="0.4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x14ac:dyDescent="0.4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4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x14ac:dyDescent="0.4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 x14ac:dyDescent="0.45">
      <c r="A16" s="54" t="s">
        <v>169</v>
      </c>
      <c r="B16" s="54"/>
      <c r="C16" s="54"/>
      <c r="D16" s="54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 x14ac:dyDescent="0.45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 x14ac:dyDescent="0.4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 x14ac:dyDescent="0.45">
      <c r="A19" s="45" t="s">
        <v>170</v>
      </c>
      <c r="B19" s="53" t="s">
        <v>181</v>
      </c>
      <c r="C19" s="53"/>
      <c r="D19" s="53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 x14ac:dyDescent="0.45">
      <c r="A20" s="45" t="s">
        <v>171</v>
      </c>
      <c r="B20" s="53" t="s">
        <v>184</v>
      </c>
      <c r="C20" s="53"/>
      <c r="D20" s="53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 x14ac:dyDescent="0.45">
      <c r="A21" s="45" t="s">
        <v>172</v>
      </c>
      <c r="B21" s="48" t="s">
        <v>185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 x14ac:dyDescent="0.4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 x14ac:dyDescent="0.45">
      <c r="A23" s="45" t="s">
        <v>173</v>
      </c>
      <c r="B23" s="53" t="s">
        <v>186</v>
      </c>
      <c r="C23" s="53"/>
      <c r="D23" s="53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 x14ac:dyDescent="0.45">
      <c r="A24" s="45"/>
      <c r="B24" s="53" t="s">
        <v>182</v>
      </c>
      <c r="C24" s="53"/>
      <c r="D24" s="53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 x14ac:dyDescent="0.45">
      <c r="A25" s="45"/>
      <c r="B25" s="48" t="s">
        <v>183</v>
      </c>
      <c r="C25" s="48"/>
      <c r="D25" s="48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 x14ac:dyDescent="0.45">
      <c r="A26" s="45" t="s">
        <v>174</v>
      </c>
      <c r="B26" s="53" t="s">
        <v>183</v>
      </c>
      <c r="C26" s="53"/>
      <c r="D26" s="53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 x14ac:dyDescent="0.45">
      <c r="A27" s="45"/>
      <c r="B27" s="48"/>
      <c r="C27" s="48"/>
      <c r="D27" s="48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 x14ac:dyDescent="0.45">
      <c r="A28" s="45"/>
      <c r="B28" s="48"/>
      <c r="C28" s="48"/>
      <c r="D28" s="48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 x14ac:dyDescent="0.45">
      <c r="A29" s="45" t="s">
        <v>175</v>
      </c>
      <c r="B29" s="49">
        <v>1</v>
      </c>
      <c r="C29" s="48"/>
      <c r="D29" s="48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 x14ac:dyDescent="0.45">
      <c r="A30" s="45" t="s">
        <v>176</v>
      </c>
      <c r="B30" s="55" t="s">
        <v>177</v>
      </c>
      <c r="C30" s="53"/>
      <c r="D30" s="53"/>
      <c r="E30" s="50"/>
      <c r="F30" s="50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 x14ac:dyDescent="0.45">
      <c r="A31" s="45" t="s">
        <v>178</v>
      </c>
      <c r="B31" s="53" t="s">
        <v>179</v>
      </c>
      <c r="C31" s="53"/>
      <c r="D31" s="53"/>
      <c r="E31" s="50"/>
      <c r="F31" s="5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 x14ac:dyDescent="0.45">
      <c r="A32" s="51"/>
      <c r="B32" s="52" t="s">
        <v>180</v>
      </c>
      <c r="C32" s="51"/>
      <c r="D32" s="5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x14ac:dyDescent="0.4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x14ac:dyDescent="0.4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x14ac:dyDescent="0.4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x14ac:dyDescent="0.4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x14ac:dyDescent="0.4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x14ac:dyDescent="0.4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x14ac:dyDescent="0.4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x14ac:dyDescent="0.4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x14ac:dyDescent="0.4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x14ac:dyDescent="0.4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x14ac:dyDescent="0.4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x14ac:dyDescent="0.4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x14ac:dyDescent="0.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x14ac:dyDescent="0.4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x14ac:dyDescent="0.4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x14ac:dyDescent="0.4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x14ac:dyDescent="0.4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x14ac:dyDescent="0.4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x14ac:dyDescent="0.4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x14ac:dyDescent="0.4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x14ac:dyDescent="0.4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x14ac:dyDescent="0.4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x14ac:dyDescent="0.4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x14ac:dyDescent="0.4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x14ac:dyDescent="0.4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x14ac:dyDescent="0.4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x14ac:dyDescent="0.4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x14ac:dyDescent="0.4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x14ac:dyDescent="0.4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x14ac:dyDescent="0.4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x14ac:dyDescent="0.4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x14ac:dyDescent="0.4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x14ac:dyDescent="0.4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x14ac:dyDescent="0.4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x14ac:dyDescent="0.4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x14ac:dyDescent="0.4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x14ac:dyDescent="0.4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x14ac:dyDescent="0.4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x14ac:dyDescent="0.4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x14ac:dyDescent="0.4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x14ac:dyDescent="0.4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x14ac:dyDescent="0.4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x14ac:dyDescent="0.4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x14ac:dyDescent="0.4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x14ac:dyDescent="0.4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x14ac:dyDescent="0.4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x14ac:dyDescent="0.4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x14ac:dyDescent="0.4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x14ac:dyDescent="0.4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x14ac:dyDescent="0.4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x14ac:dyDescent="0.4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x14ac:dyDescent="0.4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x14ac:dyDescent="0.4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x14ac:dyDescent="0.4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x14ac:dyDescent="0.4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x14ac:dyDescent="0.4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x14ac:dyDescent="0.4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x14ac:dyDescent="0.4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x14ac:dyDescent="0.4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x14ac:dyDescent="0.4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x14ac:dyDescent="0.4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x14ac:dyDescent="0.4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x14ac:dyDescent="0.4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x14ac:dyDescent="0.4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x14ac:dyDescent="0.4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x14ac:dyDescent="0.4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x14ac:dyDescent="0.4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328125" defaultRowHeight="14.25" x14ac:dyDescent="0.45"/>
  <cols>
    <col min="1" max="1" width="12.1328125" customWidth="1"/>
    <col min="2" max="2" width="11.73046875" customWidth="1"/>
    <col min="3" max="3" width="3.1328125" bestFit="1" customWidth="1"/>
    <col min="4" max="4" width="8.59765625" bestFit="1" customWidth="1"/>
    <col min="5" max="5" width="6.3984375" bestFit="1" customWidth="1"/>
    <col min="6" max="6" width="4.86328125" bestFit="1" customWidth="1"/>
    <col min="7" max="7" width="5.73046875" bestFit="1" customWidth="1"/>
    <col min="8" max="8" width="5.86328125" bestFit="1" customWidth="1"/>
    <col min="9" max="9" width="5.3984375" bestFit="1" customWidth="1"/>
    <col min="10" max="11" width="5.73046875" bestFit="1" customWidth="1"/>
    <col min="12" max="12" width="6.59765625" bestFit="1" customWidth="1"/>
    <col min="13" max="13" width="6.1328125" bestFit="1" customWidth="1"/>
    <col min="14" max="14" width="6.73046875" bestFit="1" customWidth="1"/>
    <col min="15" max="15" width="6.59765625" bestFit="1" customWidth="1"/>
    <col min="16" max="16" width="7.265625" bestFit="1" customWidth="1"/>
    <col min="17" max="17" width="5.73046875" bestFit="1" customWidth="1"/>
    <col min="18" max="18" width="6.1328125" bestFit="1" customWidth="1"/>
    <col min="19" max="19" width="5.73046875" bestFit="1" customWidth="1"/>
    <col min="20" max="20" width="5.59765625" bestFit="1" customWidth="1"/>
    <col min="21" max="21" width="5.86328125" bestFit="1" customWidth="1"/>
    <col min="22" max="22" width="6.73046875" bestFit="1" customWidth="1"/>
    <col min="23" max="23" width="4.86328125" bestFit="1" customWidth="1"/>
    <col min="24" max="24" width="7.59765625" customWidth="1"/>
    <col min="25" max="25" width="6.73046875" bestFit="1" customWidth="1"/>
    <col min="26" max="26" width="6.1328125" bestFit="1" customWidth="1"/>
    <col min="27" max="28" width="6" bestFit="1" customWidth="1"/>
    <col min="29" max="29" width="5.73046875" bestFit="1" customWidth="1"/>
    <col min="30" max="30" width="6.73046875" bestFit="1" customWidth="1"/>
  </cols>
  <sheetData>
    <row r="3" spans="1:30" x14ac:dyDescent="0.4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45">
      <c r="A4">
        <v>1</v>
      </c>
    </row>
    <row r="5" spans="1:30" x14ac:dyDescent="0.4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4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4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4.65" thickBot="1" x14ac:dyDescent="0.5">
      <c r="A10" s="25" t="s">
        <v>56</v>
      </c>
      <c r="B10" s="25" t="s">
        <v>57</v>
      </c>
    </row>
    <row r="11" spans="1:30" x14ac:dyDescent="0.45">
      <c r="A11" s="26" t="s">
        <v>58</v>
      </c>
      <c r="B11" s="26" t="s">
        <v>59</v>
      </c>
    </row>
    <row r="12" spans="1:30" x14ac:dyDescent="0.45">
      <c r="A12" s="27" t="s">
        <v>60</v>
      </c>
      <c r="B12" s="27" t="s">
        <v>61</v>
      </c>
    </row>
    <row r="13" spans="1:30" x14ac:dyDescent="0.45">
      <c r="A13" s="27" t="s">
        <v>62</v>
      </c>
      <c r="B13" s="27" t="s">
        <v>63</v>
      </c>
    </row>
    <row r="14" spans="1:30" x14ac:dyDescent="0.45">
      <c r="A14" s="27" t="s">
        <v>64</v>
      </c>
      <c r="B14" s="27" t="s">
        <v>65</v>
      </c>
    </row>
    <row r="15" spans="1:30" x14ac:dyDescent="0.45">
      <c r="A15" s="27" t="s">
        <v>66</v>
      </c>
      <c r="B15" s="27" t="s">
        <v>67</v>
      </c>
    </row>
    <row r="16" spans="1:30" x14ac:dyDescent="0.45">
      <c r="A16" s="27" t="s">
        <v>68</v>
      </c>
      <c r="B16" s="27" t="s">
        <v>69</v>
      </c>
    </row>
    <row r="17" spans="1:2" x14ac:dyDescent="0.45">
      <c r="A17" s="27" t="s">
        <v>70</v>
      </c>
      <c r="B17" s="27" t="s">
        <v>71</v>
      </c>
    </row>
    <row r="18" spans="1:2" x14ac:dyDescent="0.45">
      <c r="A18" s="27" t="s">
        <v>72</v>
      </c>
      <c r="B18" s="27" t="s">
        <v>73</v>
      </c>
    </row>
    <row r="19" spans="1:2" x14ac:dyDescent="0.45">
      <c r="A19" s="27" t="s">
        <v>74</v>
      </c>
      <c r="B19" s="27" t="s">
        <v>75</v>
      </c>
    </row>
    <row r="20" spans="1:2" x14ac:dyDescent="0.45">
      <c r="A20" s="27" t="s">
        <v>76</v>
      </c>
      <c r="B20" s="27" t="s">
        <v>77</v>
      </c>
    </row>
    <row r="21" spans="1:2" x14ac:dyDescent="0.45">
      <c r="A21" s="27" t="s">
        <v>78</v>
      </c>
      <c r="B21" s="27" t="s">
        <v>79</v>
      </c>
    </row>
    <row r="22" spans="1:2" x14ac:dyDescent="0.45">
      <c r="A22" s="27" t="s">
        <v>80</v>
      </c>
      <c r="B22" s="27" t="s">
        <v>81</v>
      </c>
    </row>
    <row r="23" spans="1:2" x14ac:dyDescent="0.45">
      <c r="A23" s="27" t="s">
        <v>82</v>
      </c>
      <c r="B23" s="27" t="s">
        <v>83</v>
      </c>
    </row>
    <row r="24" spans="1:2" x14ac:dyDescent="0.45">
      <c r="A24" s="27" t="s">
        <v>84</v>
      </c>
      <c r="B24" s="27" t="s">
        <v>85</v>
      </c>
    </row>
    <row r="25" spans="1:2" x14ac:dyDescent="0.45">
      <c r="A25" s="27" t="s">
        <v>86</v>
      </c>
      <c r="B25" s="27" t="s">
        <v>87</v>
      </c>
    </row>
    <row r="26" spans="1:2" x14ac:dyDescent="0.45">
      <c r="A26" s="27" t="s">
        <v>88</v>
      </c>
      <c r="B26" s="27" t="s">
        <v>89</v>
      </c>
    </row>
    <row r="27" spans="1:2" x14ac:dyDescent="0.45">
      <c r="A27" s="27" t="s">
        <v>90</v>
      </c>
      <c r="B27" s="27" t="s">
        <v>91</v>
      </c>
    </row>
    <row r="28" spans="1:2" x14ac:dyDescent="0.45">
      <c r="A28" s="27" t="s">
        <v>92</v>
      </c>
      <c r="B28" s="27" t="s">
        <v>93</v>
      </c>
    </row>
    <row r="29" spans="1:2" x14ac:dyDescent="0.45">
      <c r="A29" s="27" t="s">
        <v>94</v>
      </c>
      <c r="B29" s="27" t="s">
        <v>95</v>
      </c>
    </row>
    <row r="30" spans="1:2" x14ac:dyDescent="0.45">
      <c r="A30" s="27" t="s">
        <v>96</v>
      </c>
      <c r="B30" s="27" t="s">
        <v>97</v>
      </c>
    </row>
    <row r="31" spans="1:2" x14ac:dyDescent="0.45">
      <c r="A31" s="27" t="s">
        <v>98</v>
      </c>
      <c r="B31" s="27" t="s">
        <v>99</v>
      </c>
    </row>
    <row r="32" spans="1:2" x14ac:dyDescent="0.45">
      <c r="A32" s="27" t="s">
        <v>100</v>
      </c>
      <c r="B32" s="27" t="s">
        <v>101</v>
      </c>
    </row>
    <row r="33" spans="1:2" x14ac:dyDescent="0.45">
      <c r="A33" s="27" t="s">
        <v>102</v>
      </c>
      <c r="B33" s="27" t="s">
        <v>103</v>
      </c>
    </row>
    <row r="34" spans="1:2" x14ac:dyDescent="0.45">
      <c r="A34" s="27" t="s">
        <v>104</v>
      </c>
      <c r="B34" s="27" t="s">
        <v>105</v>
      </c>
    </row>
    <row r="35" spans="1:2" x14ac:dyDescent="0.45">
      <c r="A35" s="27" t="s">
        <v>106</v>
      </c>
      <c r="B35" s="27" t="s">
        <v>107</v>
      </c>
    </row>
    <row r="36" spans="1:2" x14ac:dyDescent="0.45">
      <c r="A36" s="27" t="s">
        <v>108</v>
      </c>
      <c r="B36" s="27" t="s">
        <v>109</v>
      </c>
    </row>
    <row r="37" spans="1:2" x14ac:dyDescent="0.4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3"/>
  <sheetViews>
    <sheetView tabSelected="1" workbookViewId="0">
      <selection activeCell="K22" sqref="K22"/>
    </sheetView>
  </sheetViews>
  <sheetFormatPr defaultRowHeight="14.25" x14ac:dyDescent="0.45"/>
  <cols>
    <col min="2" max="2" width="26.3984375" bestFit="1" customWidth="1"/>
    <col min="3" max="3" width="15.59765625" bestFit="1" customWidth="1"/>
    <col min="4" max="4" width="18.3984375" bestFit="1" customWidth="1"/>
    <col min="7" max="7" width="13.265625" bestFit="1" customWidth="1"/>
    <col min="14" max="14" width="39.3984375" bestFit="1" customWidth="1"/>
  </cols>
  <sheetData>
    <row r="2" spans="1:14" x14ac:dyDescent="0.4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4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4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45">
      <c r="B6" s="2" t="str">
        <f t="shared" ref="B6:B11" si="0">_xlfn.TEXTJOIN("_",TRUE,"UC",A16,"MaxGrowth",B16)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 t="shared" ref="J6:J11" si="1">1+$C16</f>
        <v>1.2</v>
      </c>
      <c r="K6" s="2">
        <v>1</v>
      </c>
      <c r="L6" s="33">
        <f>-D16</f>
        <v>-0.4</v>
      </c>
      <c r="M6" s="2">
        <v>5</v>
      </c>
      <c r="N6" s="2" t="str">
        <f>_xlfn.TEXTJOIN(" ",TRUE,A16, "maximum growth rate of",B16)</f>
        <v>PWR maximum growth rate of CCS</v>
      </c>
    </row>
    <row r="7" spans="1:14" x14ac:dyDescent="0.45">
      <c r="B7" s="2" t="str">
        <f t="shared" si="0"/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 t="shared" si="1"/>
        <v>1.2</v>
      </c>
      <c r="K7" s="2">
        <v>1</v>
      </c>
      <c r="L7" s="33">
        <f t="shared" ref="L7:L9" si="2">-D17</f>
        <v>-0.4</v>
      </c>
      <c r="M7" s="2">
        <v>5</v>
      </c>
      <c r="N7" s="2" t="str">
        <f t="shared" ref="N7:N9" si="3">_xlfn.TEXTJOIN(" ",TRUE,A17, "maximum growth rate of",B17)</f>
        <v>PWR maximum growth rate of Wave</v>
      </c>
    </row>
    <row r="8" spans="1:14" x14ac:dyDescent="0.45">
      <c r="B8" s="2" t="str">
        <f t="shared" si="0"/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 t="shared" si="1"/>
        <v>1.2</v>
      </c>
      <c r="K8" s="2">
        <v>1</v>
      </c>
      <c r="L8" s="33">
        <f t="shared" si="2"/>
        <v>-0.1</v>
      </c>
      <c r="M8" s="2">
        <v>5</v>
      </c>
      <c r="N8" s="2" t="str">
        <f t="shared" si="3"/>
        <v>PWR maximum growth rate of Tidal</v>
      </c>
    </row>
    <row r="9" spans="1:14" x14ac:dyDescent="0.45">
      <c r="B9" s="2" t="str">
        <f t="shared" si="0"/>
        <v>UC_PWR_MaxGrowth_H2GT</v>
      </c>
      <c r="C9" s="18" t="s">
        <v>13</v>
      </c>
      <c r="D9" s="18"/>
      <c r="E9" s="18"/>
      <c r="F9" s="18"/>
      <c r="G9" s="18" t="s">
        <v>149</v>
      </c>
      <c r="H9" s="18">
        <v>2020</v>
      </c>
      <c r="I9" s="35" t="s">
        <v>15</v>
      </c>
      <c r="J9" s="36">
        <f t="shared" si="1"/>
        <v>1.2</v>
      </c>
      <c r="K9" s="35">
        <v>1</v>
      </c>
      <c r="L9" s="37">
        <f t="shared" si="2"/>
        <v>-0.5</v>
      </c>
      <c r="M9" s="18">
        <v>5</v>
      </c>
      <c r="N9" s="2" t="str">
        <f t="shared" si="3"/>
        <v>PWR maximum growth rate of H2GT</v>
      </c>
    </row>
    <row r="10" spans="1:14" x14ac:dyDescent="0.45">
      <c r="B10" s="2" t="str">
        <f t="shared" si="0"/>
        <v>UC_PWR_MaxGrowth_WON</v>
      </c>
      <c r="C10" s="2" t="s">
        <v>13</v>
      </c>
      <c r="G10" s="2" t="s">
        <v>162</v>
      </c>
      <c r="H10">
        <v>2018</v>
      </c>
      <c r="I10" s="2" t="s">
        <v>15</v>
      </c>
      <c r="J10" s="32">
        <f t="shared" si="1"/>
        <v>1.2</v>
      </c>
      <c r="K10" s="2">
        <v>1</v>
      </c>
      <c r="L10" s="33">
        <f t="shared" ref="L10" si="4">-D20</f>
        <v>-0.5</v>
      </c>
      <c r="M10" s="2">
        <v>5</v>
      </c>
      <c r="N10" s="2" t="str">
        <f t="shared" ref="N10" si="5">_xlfn.TEXTJOIN(" ",TRUE,A20, "maximum growth rate of",B20)</f>
        <v>PWR maximum growth rate of WON</v>
      </c>
    </row>
    <row r="11" spans="1:14" x14ac:dyDescent="0.45">
      <c r="B11" s="2" t="str">
        <f t="shared" si="0"/>
        <v>UC_PWR_MaxGrowth_WOF</v>
      </c>
      <c r="C11" s="2" t="s">
        <v>13</v>
      </c>
      <c r="G11" s="2" t="s">
        <v>163</v>
      </c>
      <c r="H11">
        <v>2018</v>
      </c>
      <c r="I11" s="2" t="s">
        <v>15</v>
      </c>
      <c r="J11" s="32">
        <f t="shared" si="1"/>
        <v>1.2</v>
      </c>
      <c r="K11" s="2">
        <v>1</v>
      </c>
      <c r="L11" s="33">
        <f t="shared" ref="L11" si="6">-D21</f>
        <v>-0.5</v>
      </c>
      <c r="M11" s="2">
        <v>5</v>
      </c>
      <c r="N11" s="2" t="str">
        <f t="shared" ref="N11" si="7">_xlfn.TEXTJOIN(" ",TRUE,A21, "maximum growth rate of",B21)</f>
        <v>PWR maximum growth rate of WOF</v>
      </c>
    </row>
    <row r="12" spans="1:14" x14ac:dyDescent="0.45">
      <c r="B12" s="2" t="str">
        <f t="shared" ref="B12:B13" si="8">_xlfn.TEXTJOIN("_",TRUE,"UC",A22,"MaxGrowth",B22)</f>
        <v>UC_PWR_MaxGrowth_PV</v>
      </c>
      <c r="C12" s="2" t="s">
        <v>13</v>
      </c>
      <c r="G12" s="2" t="s">
        <v>166</v>
      </c>
      <c r="H12">
        <v>2018</v>
      </c>
      <c r="I12" s="2" t="s">
        <v>15</v>
      </c>
      <c r="J12" s="32">
        <f t="shared" ref="J12:J13" si="9">1+$C22</f>
        <v>1.2</v>
      </c>
      <c r="K12" s="2">
        <v>1</v>
      </c>
      <c r="L12" s="33">
        <f t="shared" ref="L12:L13" si="10">-D22</f>
        <v>-0.5</v>
      </c>
      <c r="M12" s="2">
        <v>5</v>
      </c>
      <c r="N12" s="2" t="str">
        <f t="shared" ref="N12:N13" si="11">_xlfn.TEXTJOIN(" ",TRUE,A22, "maximum growth rate of",B22)</f>
        <v>PWR maximum growth rate of PV</v>
      </c>
    </row>
    <row r="13" spans="1:14" x14ac:dyDescent="0.45">
      <c r="B13" s="2" t="str">
        <f t="shared" si="8"/>
        <v>UC_PWR_MaxGrowth_CSP</v>
      </c>
      <c r="C13" s="2" t="s">
        <v>13</v>
      </c>
      <c r="G13" s="2" t="s">
        <v>167</v>
      </c>
      <c r="H13">
        <v>2018</v>
      </c>
      <c r="I13" s="2" t="s">
        <v>15</v>
      </c>
      <c r="J13" s="32">
        <f t="shared" si="9"/>
        <v>1.2</v>
      </c>
      <c r="K13" s="2">
        <v>1</v>
      </c>
      <c r="L13" s="33">
        <f t="shared" si="10"/>
        <v>-0.5</v>
      </c>
      <c r="M13" s="2">
        <v>5</v>
      </c>
      <c r="N13" s="2" t="str">
        <f t="shared" si="11"/>
        <v>PWR maximum growth rate of CSP</v>
      </c>
    </row>
    <row r="15" spans="1:14" x14ac:dyDescent="0.45">
      <c r="C15" t="s">
        <v>117</v>
      </c>
      <c r="D15" t="s">
        <v>119</v>
      </c>
    </row>
    <row r="16" spans="1:14" x14ac:dyDescent="0.45">
      <c r="A16" t="s">
        <v>129</v>
      </c>
      <c r="B16" t="s">
        <v>124</v>
      </c>
      <c r="C16" s="13">
        <v>0.2</v>
      </c>
      <c r="D16">
        <v>0.4</v>
      </c>
    </row>
    <row r="17" spans="1:4" x14ac:dyDescent="0.45">
      <c r="A17" t="s">
        <v>129</v>
      </c>
      <c r="B17" t="s">
        <v>125</v>
      </c>
      <c r="C17" s="13">
        <v>0.2</v>
      </c>
      <c r="D17">
        <v>0.4</v>
      </c>
    </row>
    <row r="18" spans="1:4" x14ac:dyDescent="0.45">
      <c r="A18" t="s">
        <v>129</v>
      </c>
      <c r="B18" t="s">
        <v>126</v>
      </c>
      <c r="C18" s="13">
        <v>0.2</v>
      </c>
      <c r="D18">
        <v>0.1</v>
      </c>
    </row>
    <row r="19" spans="1:4" x14ac:dyDescent="0.45">
      <c r="A19" t="s">
        <v>129</v>
      </c>
      <c r="B19" t="s">
        <v>168</v>
      </c>
      <c r="C19" s="13">
        <v>0.2</v>
      </c>
      <c r="D19">
        <v>0.5</v>
      </c>
    </row>
    <row r="20" spans="1:4" x14ac:dyDescent="0.45">
      <c r="A20" t="s">
        <v>129</v>
      </c>
      <c r="B20" t="s">
        <v>160</v>
      </c>
      <c r="C20" s="13">
        <v>0.2</v>
      </c>
      <c r="D20">
        <v>0.5</v>
      </c>
    </row>
    <row r="21" spans="1:4" x14ac:dyDescent="0.45">
      <c r="A21" t="s">
        <v>129</v>
      </c>
      <c r="B21" t="s">
        <v>161</v>
      </c>
      <c r="C21" s="13">
        <v>0.2</v>
      </c>
      <c r="D21">
        <v>0.5</v>
      </c>
    </row>
    <row r="22" spans="1:4" x14ac:dyDescent="0.45">
      <c r="A22" t="s">
        <v>129</v>
      </c>
      <c r="B22" t="s">
        <v>164</v>
      </c>
      <c r="C22" s="13">
        <v>0.2</v>
      </c>
      <c r="D22">
        <v>0.5</v>
      </c>
    </row>
    <row r="23" spans="1:4" x14ac:dyDescent="0.45">
      <c r="A23" t="s">
        <v>129</v>
      </c>
      <c r="B23" t="s">
        <v>165</v>
      </c>
      <c r="C23" s="13">
        <v>0.2</v>
      </c>
      <c r="D2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5" zoomScale="85" zoomScaleNormal="85" workbookViewId="0">
      <selection activeCell="L29" sqref="L29"/>
    </sheetView>
  </sheetViews>
  <sheetFormatPr defaultRowHeight="14.25" x14ac:dyDescent="0.45"/>
  <cols>
    <col min="2" max="2" width="24.3984375" customWidth="1"/>
    <col min="3" max="3" width="14.265625" customWidth="1"/>
    <col min="4" max="4" width="11" customWidth="1"/>
    <col min="5" max="5" width="11.1328125" customWidth="1"/>
    <col min="7" max="7" width="15.86328125" bestFit="1" customWidth="1"/>
    <col min="9" max="10" width="8.86328125" bestFit="1" customWidth="1"/>
    <col min="11" max="11" width="15.59765625" bestFit="1" customWidth="1"/>
    <col min="12" max="12" width="17.59765625" bestFit="1" customWidth="1"/>
    <col min="13" max="13" width="17.59765625" customWidth="1"/>
    <col min="14" max="14" width="13.59765625" customWidth="1"/>
    <col min="15" max="15" width="10.73046875" customWidth="1"/>
    <col min="16" max="16" width="11.1328125" customWidth="1"/>
  </cols>
  <sheetData>
    <row r="2" spans="2:15" x14ac:dyDescent="0.4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4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4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4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8" si="2">-$B$53*L27/1000</f>
        <v>-27.252225000000003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4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-27.252225000000003</v>
      </c>
      <c r="M7" s="18">
        <v>5</v>
      </c>
      <c r="N7" s="18" t="str">
        <f t="shared" si="3"/>
        <v>CARs maximum growth rate of PHEVs</v>
      </c>
    </row>
    <row r="8" spans="2:15" x14ac:dyDescent="0.4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4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4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2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4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4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4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4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7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4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4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4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4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4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4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4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4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4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4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45">
      <c r="I27" t="s">
        <v>153</v>
      </c>
      <c r="J27" t="s">
        <v>135</v>
      </c>
      <c r="K27" s="13">
        <v>0.8</v>
      </c>
      <c r="L27" s="13">
        <v>0.22500000000000001</v>
      </c>
    </row>
    <row r="28" spans="1:15" x14ac:dyDescent="0.45">
      <c r="A28" s="4" t="s">
        <v>29</v>
      </c>
      <c r="I28" t="s">
        <v>153</v>
      </c>
      <c r="J28" t="s">
        <v>136</v>
      </c>
      <c r="K28" s="13">
        <v>0.8</v>
      </c>
      <c r="L28" s="13">
        <v>0.22500000000000001</v>
      </c>
    </row>
    <row r="29" spans="1:15" x14ac:dyDescent="0.45">
      <c r="A29" s="5"/>
      <c r="B29" s="5"/>
      <c r="C29" s="10" t="s">
        <v>31</v>
      </c>
      <c r="D29" s="10" t="s">
        <v>30</v>
      </c>
      <c r="E29" s="10" t="s">
        <v>32</v>
      </c>
      <c r="I29" t="s">
        <v>153</v>
      </c>
      <c r="J29" t="s">
        <v>154</v>
      </c>
      <c r="K29" s="13">
        <v>0.5</v>
      </c>
      <c r="L29" s="13">
        <v>0.15</v>
      </c>
    </row>
    <row r="30" spans="1:15" x14ac:dyDescent="0.45">
      <c r="A30" s="56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153</v>
      </c>
      <c r="J30" t="s">
        <v>137</v>
      </c>
      <c r="K30" s="13">
        <v>0.5</v>
      </c>
      <c r="L30" s="13">
        <v>0.15</v>
      </c>
    </row>
    <row r="31" spans="1:15" x14ac:dyDescent="0.45">
      <c r="A31" s="56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45">
      <c r="A32" s="56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45">
      <c r="A33" s="56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154</v>
      </c>
      <c r="K33" s="13">
        <v>0.5</v>
      </c>
      <c r="L33" s="13">
        <v>0.15</v>
      </c>
    </row>
    <row r="34" spans="1:16" x14ac:dyDescent="0.45">
      <c r="A34" s="56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45">
      <c r="A35" s="56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4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154</v>
      </c>
      <c r="K36" s="13">
        <v>0.5</v>
      </c>
      <c r="L36" s="13">
        <v>0.15</v>
      </c>
    </row>
    <row r="37" spans="1:16" x14ac:dyDescent="0.4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155</v>
      </c>
      <c r="K37" s="13">
        <v>0.5</v>
      </c>
      <c r="L37" s="13">
        <v>0.15</v>
      </c>
    </row>
    <row r="38" spans="1:16" x14ac:dyDescent="0.4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4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4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45">
      <c r="I41" t="s">
        <v>141</v>
      </c>
      <c r="J41" t="s">
        <v>154</v>
      </c>
      <c r="K41" s="13">
        <v>0.5</v>
      </c>
      <c r="L41" s="13">
        <v>0.15</v>
      </c>
    </row>
    <row r="42" spans="1:16" x14ac:dyDescent="0.45">
      <c r="I42" t="s">
        <v>141</v>
      </c>
      <c r="J42" t="s">
        <v>155</v>
      </c>
      <c r="K42" s="13">
        <v>0.5</v>
      </c>
      <c r="L42" s="13">
        <v>0.15</v>
      </c>
    </row>
    <row r="43" spans="1:16" x14ac:dyDescent="0.4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4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45">
      <c r="A45" t="s">
        <v>142</v>
      </c>
    </row>
    <row r="46" spans="1:16" x14ac:dyDescent="0.45">
      <c r="B46" t="s">
        <v>33</v>
      </c>
      <c r="C46" t="s">
        <v>120</v>
      </c>
    </row>
    <row r="47" spans="1:16" x14ac:dyDescent="0.45">
      <c r="B47" s="13">
        <v>0.5</v>
      </c>
      <c r="C47" s="13">
        <v>0.15</v>
      </c>
    </row>
    <row r="48" spans="1:16" x14ac:dyDescent="0.4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4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45">
      <c r="A50" t="s">
        <v>35</v>
      </c>
      <c r="B50" s="15">
        <f>D35+D34</f>
        <v>1518</v>
      </c>
      <c r="C50" s="14">
        <f>B50*$C$47</f>
        <v>227.7</v>
      </c>
      <c r="D50" s="14">
        <f>C50*(1+$B$47)</f>
        <v>341.54999999999995</v>
      </c>
      <c r="E50" s="20">
        <f t="shared" ref="E50:H50" si="12">D50*(1+$B$47)</f>
        <v>512.32499999999993</v>
      </c>
      <c r="F50" s="14">
        <f t="shared" si="12"/>
        <v>768.48749999999995</v>
      </c>
      <c r="G50" s="14">
        <f t="shared" si="12"/>
        <v>1152.7312499999998</v>
      </c>
      <c r="H50" s="14">
        <f t="shared" si="12"/>
        <v>1729.0968749999997</v>
      </c>
      <c r="I50" s="14">
        <f t="shared" ref="I50" si="13">H50*(1+$B$47)</f>
        <v>2593.6453124999998</v>
      </c>
      <c r="J50" s="14">
        <f t="shared" ref="J50" si="14">I50*(1+$B$47)</f>
        <v>3890.4679687499997</v>
      </c>
      <c r="K50" s="14">
        <f t="shared" ref="K50" si="15">J50*(1+$B$47)</f>
        <v>5835.7019531249998</v>
      </c>
      <c r="L50" s="14">
        <f t="shared" ref="L50" si="16">K50*(1+$B$47)</f>
        <v>8753.5529296874993</v>
      </c>
      <c r="M50" s="14">
        <f t="shared" ref="M50" si="17">L50*(1+$B$47)</f>
        <v>13130.329394531249</v>
      </c>
      <c r="N50" s="14">
        <f t="shared" ref="N50" si="18">M50*(1+$B$47)</f>
        <v>19695.494091796874</v>
      </c>
      <c r="O50" s="31">
        <f>N50*(1+$B$47)</f>
        <v>29543.24113769531</v>
      </c>
      <c r="P50" s="15">
        <f>C35+C34</f>
        <v>22797</v>
      </c>
    </row>
    <row r="51" spans="1:16" x14ac:dyDescent="0.45">
      <c r="A51" t="s">
        <v>36</v>
      </c>
      <c r="B51" s="15">
        <f>D33+D32</f>
        <v>530</v>
      </c>
      <c r="C51" s="14">
        <f>B51*$C$47</f>
        <v>79.5</v>
      </c>
      <c r="D51" s="14">
        <f t="shared" ref="D51:L51" si="19">C51*(1+$B$47)</f>
        <v>119.25</v>
      </c>
      <c r="E51" s="20">
        <f t="shared" si="19"/>
        <v>178.875</v>
      </c>
      <c r="F51" s="14">
        <f t="shared" si="19"/>
        <v>268.3125</v>
      </c>
      <c r="G51" s="14">
        <f t="shared" si="19"/>
        <v>402.46875</v>
      </c>
      <c r="H51" s="14">
        <f t="shared" si="19"/>
        <v>603.703125</v>
      </c>
      <c r="I51" s="14">
        <f t="shared" si="19"/>
        <v>905.5546875</v>
      </c>
      <c r="J51" s="14">
        <f t="shared" si="19"/>
        <v>1358.33203125</v>
      </c>
      <c r="K51" s="14">
        <f t="shared" si="19"/>
        <v>2037.498046875</v>
      </c>
      <c r="L51" s="14">
        <f t="shared" si="19"/>
        <v>3056.2470703125</v>
      </c>
      <c r="M51" s="14">
        <f t="shared" ref="M51:M53" si="20">L51*(1+$B$47)</f>
        <v>4584.37060546875</v>
      </c>
      <c r="N51" s="14">
        <f t="shared" ref="N51:N53" si="21">M51*(1+$B$47)</f>
        <v>6876.555908203125</v>
      </c>
      <c r="O51" s="31">
        <f t="shared" ref="O51:O53" si="22">N51*(1+$B$47)</f>
        <v>10314.833862304688</v>
      </c>
      <c r="P51" s="15">
        <f>C33+C32</f>
        <v>11207</v>
      </c>
    </row>
    <row r="52" spans="1:16" x14ac:dyDescent="0.45">
      <c r="A52" t="s">
        <v>37</v>
      </c>
      <c r="B52" s="15">
        <f>D31+D30</f>
        <v>16539</v>
      </c>
      <c r="C52" s="14">
        <f>B52*$C$47</f>
        <v>2480.85</v>
      </c>
      <c r="D52" s="14">
        <f>C52*(1+$B$47)</f>
        <v>3721.2749999999996</v>
      </c>
      <c r="E52" s="20">
        <f t="shared" ref="E52:L52" si="23">D52*(1+$B$47)</f>
        <v>5581.9124999999995</v>
      </c>
      <c r="F52" s="14">
        <f t="shared" si="23"/>
        <v>8372.8687499999996</v>
      </c>
      <c r="G52" s="14">
        <f t="shared" si="23"/>
        <v>12559.303124999999</v>
      </c>
      <c r="H52" s="14">
        <f t="shared" si="23"/>
        <v>18838.954687499998</v>
      </c>
      <c r="I52" s="14">
        <f t="shared" si="23"/>
        <v>28258.432031249999</v>
      </c>
      <c r="J52" s="14">
        <f t="shared" si="23"/>
        <v>42387.648046874994</v>
      </c>
      <c r="K52" s="14">
        <f t="shared" si="23"/>
        <v>63581.472070312491</v>
      </c>
      <c r="L52" s="14">
        <f t="shared" si="23"/>
        <v>95372.208105468744</v>
      </c>
      <c r="M52" s="14">
        <f t="shared" si="20"/>
        <v>143058.3121582031</v>
      </c>
      <c r="N52" s="14">
        <f t="shared" si="21"/>
        <v>214587.46823730465</v>
      </c>
      <c r="O52" s="31">
        <f t="shared" si="22"/>
        <v>321881.20235595701</v>
      </c>
      <c r="P52" s="15">
        <f>C31+C30</f>
        <v>328695</v>
      </c>
    </row>
    <row r="53" spans="1:16" x14ac:dyDescent="0.45">
      <c r="A53" t="s">
        <v>38</v>
      </c>
      <c r="B53" s="15">
        <f>D36</f>
        <v>121121</v>
      </c>
      <c r="C53" s="14">
        <f>B53*$C$47</f>
        <v>18168.149999999998</v>
      </c>
      <c r="D53" s="14">
        <f t="shared" ref="D53:L53" si="24">C53*(1+$B$47)</f>
        <v>27252.224999999999</v>
      </c>
      <c r="E53" s="20">
        <f t="shared" si="24"/>
        <v>40878.337499999994</v>
      </c>
      <c r="F53" s="14">
        <f t="shared" si="24"/>
        <v>61317.506249999991</v>
      </c>
      <c r="G53" s="14">
        <f t="shared" si="24"/>
        <v>91976.259374999994</v>
      </c>
      <c r="H53" s="14">
        <f t="shared" si="24"/>
        <v>137964.38906249998</v>
      </c>
      <c r="I53" s="14">
        <f t="shared" si="24"/>
        <v>206946.58359374997</v>
      </c>
      <c r="J53" s="14">
        <f t="shared" si="24"/>
        <v>310419.87539062498</v>
      </c>
      <c r="K53" s="14">
        <f t="shared" si="24"/>
        <v>465629.81308593747</v>
      </c>
      <c r="L53" s="14">
        <f t="shared" si="24"/>
        <v>698444.71962890623</v>
      </c>
      <c r="M53" s="14">
        <f t="shared" si="20"/>
        <v>1047667.0794433593</v>
      </c>
      <c r="N53" s="14">
        <f t="shared" si="21"/>
        <v>1571500.6191650389</v>
      </c>
      <c r="O53" s="31">
        <f t="shared" si="22"/>
        <v>2357250.9287475585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D18" sqref="D18"/>
    </sheetView>
  </sheetViews>
  <sheetFormatPr defaultRowHeight="14.25" x14ac:dyDescent="0.45"/>
  <cols>
    <col min="2" max="2" width="31.265625" bestFit="1" customWidth="1"/>
    <col min="3" max="3" width="15.59765625" bestFit="1" customWidth="1"/>
    <col min="4" max="4" width="18.3984375" bestFit="1" customWidth="1"/>
    <col min="7" max="7" width="11.3984375" bestFit="1" customWidth="1"/>
    <col min="11" max="11" width="13.86328125" bestFit="1" customWidth="1"/>
    <col min="12" max="12" width="24.1328125" customWidth="1"/>
    <col min="14" max="14" width="34.3984375" bestFit="1" customWidth="1"/>
  </cols>
  <sheetData>
    <row r="2" spans="1:14" x14ac:dyDescent="0.4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4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4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4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4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4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4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4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151</v>
      </c>
      <c r="K10" s="5" t="s">
        <v>152</v>
      </c>
      <c r="L10" s="5" t="s">
        <v>43</v>
      </c>
      <c r="M10" s="5" t="s">
        <v>11</v>
      </c>
      <c r="N10" s="5" t="s">
        <v>12</v>
      </c>
    </row>
    <row r="11" spans="1:14" x14ac:dyDescent="0.4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-0.1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4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-0.1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45">
      <c r="C14" t="s">
        <v>117</v>
      </c>
      <c r="D14" t="s">
        <v>119</v>
      </c>
    </row>
    <row r="15" spans="1:14" x14ac:dyDescent="0.45">
      <c r="A15" t="s">
        <v>130</v>
      </c>
      <c r="B15" t="s">
        <v>128</v>
      </c>
      <c r="C15" s="13">
        <v>0.05</v>
      </c>
      <c r="D15">
        <v>0.3</v>
      </c>
    </row>
    <row r="16" spans="1:14" x14ac:dyDescent="0.45">
      <c r="A16" t="s">
        <v>131</v>
      </c>
      <c r="B16" t="s">
        <v>128</v>
      </c>
      <c r="C16" s="13">
        <v>0.05</v>
      </c>
      <c r="D16">
        <v>0.3</v>
      </c>
    </row>
    <row r="17" spans="1:4" x14ac:dyDescent="0.45">
      <c r="A17" t="s">
        <v>145</v>
      </c>
      <c r="B17" t="s">
        <v>143</v>
      </c>
      <c r="C17" s="13">
        <v>0.05</v>
      </c>
      <c r="D17">
        <v>0.1</v>
      </c>
    </row>
    <row r="18" spans="1:4" x14ac:dyDescent="0.45">
      <c r="A18" t="s">
        <v>145</v>
      </c>
      <c r="B18" t="s">
        <v>144</v>
      </c>
      <c r="C18" s="13">
        <v>0.05</v>
      </c>
      <c r="D18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2022-04-14T14:40:32Z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882457911968231</vt:r8>
  </property>
</Properties>
</file>