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cf850925e8c42cd/Desktop/times-ireland-model/SuppXLS/"/>
    </mc:Choice>
  </mc:AlternateContent>
  <xr:revisionPtr revIDLastSave="11" documentId="13_ncr:1_{297978D7-01DC-4339-A28F-284DCB5B44D7}" xr6:coauthVersionLast="47" xr6:coauthVersionMax="47" xr10:uidLastSave="{B43B1A8C-CA03-4E23-91D8-C950F79D4750}"/>
  <bookViews>
    <workbookView xWindow="-108" yWindow="-108" windowWidth="23256" windowHeight="12456" firstSheet="7" activeTab="10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0" i="15" l="1"/>
  <c r="J12" i="8"/>
  <c r="J6" i="8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F35" i="15" l="1"/>
  <c r="N35" i="15" s="1"/>
  <c r="F38" i="15"/>
  <c r="L38" i="15" s="1"/>
  <c r="F16" i="15"/>
  <c r="AG27" i="15"/>
  <c r="AG49" i="15" s="1"/>
  <c r="D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H27" i="15"/>
  <c r="F7" i="15"/>
  <c r="AH7" i="15"/>
  <c r="D7" i="15"/>
  <c r="G49" i="15"/>
  <c r="H49" i="15" s="1"/>
  <c r="I49" i="15" s="1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T49" i="15" s="1"/>
  <c r="U49" i="15" s="1"/>
  <c r="V49" i="15" s="1"/>
  <c r="W49" i="15" s="1"/>
  <c r="X49" i="15" s="1"/>
  <c r="Y49" i="15" s="1"/>
  <c r="Z49" i="15" s="1"/>
  <c r="AA49" i="15" s="1"/>
  <c r="AB49" i="15" s="1"/>
  <c r="AC49" i="15" s="1"/>
  <c r="AD49" i="15" s="1"/>
  <c r="AE49" i="15" s="1"/>
  <c r="AF49" i="15" s="1"/>
  <c r="AF7" i="15" s="1"/>
  <c r="F11" i="15"/>
  <c r="F36" i="15"/>
  <c r="G36" i="15" s="1"/>
  <c r="L16" i="15"/>
  <c r="F58" i="15"/>
  <c r="L58" i="15" s="1"/>
  <c r="AG16" i="15"/>
  <c r="AG36" i="15" s="1"/>
  <c r="AG58" i="15" s="1"/>
  <c r="S60" i="15"/>
  <c r="F59" i="15"/>
  <c r="W59" i="15" s="1"/>
  <c r="L57" i="15"/>
  <c r="F56" i="15"/>
  <c r="P56" i="15" s="1"/>
  <c r="F55" i="15"/>
  <c r="AA55" i="15" s="1"/>
  <c r="F54" i="15"/>
  <c r="AE54" i="15" s="1"/>
  <c r="F53" i="15"/>
  <c r="P53" i="15" s="1"/>
  <c r="F52" i="15"/>
  <c r="Z52" i="15" s="1"/>
  <c r="AF51" i="15"/>
  <c r="G50" i="15"/>
  <c r="AA57" i="15"/>
  <c r="AE56" i="15"/>
  <c r="X56" i="15"/>
  <c r="W56" i="15"/>
  <c r="T56" i="15"/>
  <c r="H56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D37" i="16"/>
  <c r="D27" i="16"/>
  <c r="D13" i="16"/>
  <c r="I30" i="30"/>
  <c r="F37" i="15"/>
  <c r="AD37" i="15" s="1"/>
  <c r="F34" i="15"/>
  <c r="O34" i="15" s="1"/>
  <c r="F30" i="15"/>
  <c r="F33" i="15"/>
  <c r="H33" i="15" s="1"/>
  <c r="F32" i="15"/>
  <c r="I32" i="15" s="1"/>
  <c r="F31" i="15"/>
  <c r="J31" i="15" s="1"/>
  <c r="F29" i="15"/>
  <c r="L29" i="15" s="1"/>
  <c r="F28" i="15"/>
  <c r="J28" i="15" s="1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F48" i="30"/>
  <c r="I32" i="30" s="1"/>
  <c r="I4" i="14"/>
  <c r="H4" i="14"/>
  <c r="G4" i="14"/>
  <c r="F4" i="14"/>
  <c r="E4" i="14"/>
  <c r="I9" i="14"/>
  <c r="I35" i="30"/>
  <c r="I34" i="30"/>
  <c r="I33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AB7" i="15" l="1"/>
  <c r="S7" i="15"/>
  <c r="J7" i="15"/>
  <c r="I7" i="15"/>
  <c r="X7" i="15"/>
  <c r="P7" i="15"/>
  <c r="H7" i="15"/>
  <c r="T7" i="15"/>
  <c r="K7" i="15"/>
  <c r="Q7" i="15"/>
  <c r="AE7" i="15"/>
  <c r="W7" i="15"/>
  <c r="O7" i="15"/>
  <c r="G7" i="15"/>
  <c r="R7" i="15"/>
  <c r="Y7" i="15"/>
  <c r="AD7" i="15"/>
  <c r="V7" i="15"/>
  <c r="N7" i="15"/>
  <c r="L7" i="15"/>
  <c r="AA7" i="15"/>
  <c r="Z7" i="15"/>
  <c r="AC7" i="15"/>
  <c r="U7" i="15"/>
  <c r="M7" i="15"/>
  <c r="AB56" i="15"/>
  <c r="AC56" i="15"/>
  <c r="L51" i="15"/>
  <c r="P51" i="15"/>
  <c r="S57" i="15"/>
  <c r="T57" i="15"/>
  <c r="AD16" i="15"/>
  <c r="AA16" i="15"/>
  <c r="S16" i="15"/>
  <c r="AD58" i="15"/>
  <c r="J16" i="15"/>
  <c r="N58" i="15"/>
  <c r="Z16" i="15"/>
  <c r="AD36" i="15"/>
  <c r="S51" i="15"/>
  <c r="Y60" i="15"/>
  <c r="T51" i="15"/>
  <c r="H60" i="15"/>
  <c r="V58" i="15"/>
  <c r="V16" i="15"/>
  <c r="AC36" i="15"/>
  <c r="V36" i="15"/>
  <c r="T60" i="15"/>
  <c r="Y51" i="15"/>
  <c r="AA51" i="15"/>
  <c r="X60" i="15"/>
  <c r="R16" i="15"/>
  <c r="U36" i="15"/>
  <c r="H51" i="15"/>
  <c r="H52" i="15"/>
  <c r="AA60" i="15"/>
  <c r="N16" i="15"/>
  <c r="N36" i="15"/>
  <c r="X51" i="15"/>
  <c r="K51" i="15"/>
  <c r="AE52" i="15"/>
  <c r="AB60" i="15"/>
  <c r="K16" i="15"/>
  <c r="M36" i="15"/>
  <c r="AC58" i="15"/>
  <c r="U58" i="15"/>
  <c r="K58" i="15"/>
  <c r="H58" i="15"/>
  <c r="AB58" i="15"/>
  <c r="T58" i="15"/>
  <c r="J58" i="15"/>
  <c r="Y16" i="15"/>
  <c r="Q16" i="15"/>
  <c r="I16" i="15"/>
  <c r="AB36" i="15"/>
  <c r="T36" i="15"/>
  <c r="L36" i="15"/>
  <c r="G56" i="15"/>
  <c r="AA58" i="15"/>
  <c r="S58" i="15"/>
  <c r="I58" i="15"/>
  <c r="AF16" i="15"/>
  <c r="X16" i="15"/>
  <c r="P16" i="15"/>
  <c r="H16" i="15"/>
  <c r="AA36" i="15"/>
  <c r="S36" i="15"/>
  <c r="K36" i="15"/>
  <c r="Z58" i="15"/>
  <c r="R58" i="15"/>
  <c r="G58" i="15"/>
  <c r="AE16" i="15"/>
  <c r="W16" i="15"/>
  <c r="O16" i="15"/>
  <c r="G16" i="15"/>
  <c r="Z36" i="15"/>
  <c r="R36" i="15"/>
  <c r="J36" i="15"/>
  <c r="J56" i="15"/>
  <c r="Y58" i="15"/>
  <c r="Q58" i="15"/>
  <c r="Y36" i="15"/>
  <c r="Q36" i="15"/>
  <c r="I36" i="15"/>
  <c r="AF58" i="15"/>
  <c r="X58" i="15"/>
  <c r="P58" i="15"/>
  <c r="AC16" i="15"/>
  <c r="U16" i="15"/>
  <c r="M16" i="15"/>
  <c r="AF36" i="15"/>
  <c r="X36" i="15"/>
  <c r="P36" i="15"/>
  <c r="H36" i="15"/>
  <c r="AE58" i="15"/>
  <c r="W58" i="15"/>
  <c r="O58" i="15"/>
  <c r="AB16" i="15"/>
  <c r="T16" i="15"/>
  <c r="AE36" i="15"/>
  <c r="W36" i="15"/>
  <c r="O36" i="15"/>
  <c r="M58" i="15"/>
  <c r="AF55" i="15"/>
  <c r="X57" i="15"/>
  <c r="I54" i="15"/>
  <c r="Y57" i="15"/>
  <c r="AB57" i="15"/>
  <c r="H57" i="15"/>
  <c r="AF57" i="15"/>
  <c r="K57" i="15"/>
  <c r="P57" i="15"/>
  <c r="L55" i="15"/>
  <c r="P55" i="15"/>
  <c r="AB55" i="15"/>
  <c r="I52" i="15"/>
  <c r="O52" i="15"/>
  <c r="I50" i="15"/>
  <c r="Q52" i="15"/>
  <c r="O54" i="15"/>
  <c r="Q50" i="15"/>
  <c r="R52" i="15"/>
  <c r="T54" i="15"/>
  <c r="AF52" i="15"/>
  <c r="Y50" i="15"/>
  <c r="T52" i="15"/>
  <c r="Z54" i="15"/>
  <c r="Y52" i="15"/>
  <c r="H55" i="15"/>
  <c r="G52" i="15"/>
  <c r="AC52" i="15"/>
  <c r="K55" i="15"/>
  <c r="K50" i="15"/>
  <c r="S50" i="15"/>
  <c r="AA50" i="15"/>
  <c r="L54" i="15"/>
  <c r="W54" i="15"/>
  <c r="L50" i="15"/>
  <c r="T50" i="15"/>
  <c r="AB50" i="15"/>
  <c r="M54" i="15"/>
  <c r="X54" i="15"/>
  <c r="M50" i="15"/>
  <c r="U50" i="15"/>
  <c r="AC50" i="15"/>
  <c r="N50" i="15"/>
  <c r="V50" i="15"/>
  <c r="AD50" i="15"/>
  <c r="J52" i="15"/>
  <c r="U52" i="15"/>
  <c r="AC54" i="15"/>
  <c r="P54" i="15"/>
  <c r="AF54" i="15"/>
  <c r="P38" i="15"/>
  <c r="O50" i="15"/>
  <c r="W50" i="15"/>
  <c r="AE50" i="15"/>
  <c r="L52" i="15"/>
  <c r="W52" i="15"/>
  <c r="G54" i="15"/>
  <c r="Q54" i="15"/>
  <c r="M38" i="15"/>
  <c r="H50" i="15"/>
  <c r="P50" i="15"/>
  <c r="X50" i="15"/>
  <c r="AF50" i="15"/>
  <c r="M52" i="15"/>
  <c r="X52" i="15"/>
  <c r="H54" i="15"/>
  <c r="R54" i="15"/>
  <c r="J50" i="15"/>
  <c r="R50" i="15"/>
  <c r="Z50" i="15"/>
  <c r="AA52" i="15"/>
  <c r="P52" i="15"/>
  <c r="AB52" i="15"/>
  <c r="J54" i="15"/>
  <c r="U54" i="15"/>
  <c r="K60" i="15"/>
  <c r="AF60" i="15"/>
  <c r="L60" i="15"/>
  <c r="P60" i="15"/>
  <c r="H59" i="15"/>
  <c r="AE59" i="15"/>
  <c r="L59" i="15"/>
  <c r="AF59" i="15"/>
  <c r="AC59" i="15"/>
  <c r="G59" i="15"/>
  <c r="O59" i="15"/>
  <c r="P59" i="15"/>
  <c r="T59" i="15"/>
  <c r="X59" i="15"/>
  <c r="AB59" i="15"/>
  <c r="L56" i="15"/>
  <c r="AF56" i="15"/>
  <c r="O56" i="15"/>
  <c r="S55" i="15"/>
  <c r="T55" i="15"/>
  <c r="X55" i="15"/>
  <c r="Y55" i="15"/>
  <c r="AB54" i="15"/>
  <c r="S53" i="15"/>
  <c r="T53" i="15"/>
  <c r="Y53" i="15"/>
  <c r="AA53" i="15"/>
  <c r="X53" i="15"/>
  <c r="H53" i="15"/>
  <c r="AB53" i="15"/>
  <c r="K53" i="15"/>
  <c r="AF53" i="15"/>
  <c r="L53" i="15"/>
  <c r="AB51" i="15"/>
  <c r="J51" i="15"/>
  <c r="R51" i="15"/>
  <c r="Z51" i="15"/>
  <c r="N52" i="15"/>
  <c r="V52" i="15"/>
  <c r="AD52" i="15"/>
  <c r="J53" i="15"/>
  <c r="R53" i="15"/>
  <c r="Z53" i="15"/>
  <c r="N54" i="15"/>
  <c r="V54" i="15"/>
  <c r="AD54" i="15"/>
  <c r="J55" i="15"/>
  <c r="R55" i="15"/>
  <c r="Z55" i="15"/>
  <c r="N56" i="15"/>
  <c r="V56" i="15"/>
  <c r="AD56" i="15"/>
  <c r="J57" i="15"/>
  <c r="R57" i="15"/>
  <c r="Z57" i="15"/>
  <c r="N59" i="15"/>
  <c r="V59" i="15"/>
  <c r="AD59" i="15"/>
  <c r="J60" i="15"/>
  <c r="R60" i="15"/>
  <c r="Z60" i="15"/>
  <c r="M51" i="15"/>
  <c r="U51" i="15"/>
  <c r="AC51" i="15"/>
  <c r="M53" i="15"/>
  <c r="U53" i="15"/>
  <c r="AC53" i="15"/>
  <c r="Y54" i="15"/>
  <c r="M55" i="15"/>
  <c r="U55" i="15"/>
  <c r="AC55" i="15"/>
  <c r="I56" i="15"/>
  <c r="Q56" i="15"/>
  <c r="Y56" i="15"/>
  <c r="M57" i="15"/>
  <c r="U57" i="15"/>
  <c r="AC57" i="15"/>
  <c r="I59" i="15"/>
  <c r="Q59" i="15"/>
  <c r="Y59" i="15"/>
  <c r="M60" i="15"/>
  <c r="U60" i="15"/>
  <c r="AC60" i="15"/>
  <c r="N51" i="15"/>
  <c r="V51" i="15"/>
  <c r="AD51" i="15"/>
  <c r="N53" i="15"/>
  <c r="V53" i="15"/>
  <c r="AD53" i="15"/>
  <c r="N55" i="15"/>
  <c r="V55" i="15"/>
  <c r="AD55" i="15"/>
  <c r="R56" i="15"/>
  <c r="Z56" i="15"/>
  <c r="N57" i="15"/>
  <c r="V57" i="15"/>
  <c r="AD57" i="15"/>
  <c r="J59" i="15"/>
  <c r="R59" i="15"/>
  <c r="Z59" i="15"/>
  <c r="N60" i="15"/>
  <c r="V60" i="15"/>
  <c r="AD60" i="15"/>
  <c r="G51" i="15"/>
  <c r="O51" i="15"/>
  <c r="W51" i="15"/>
  <c r="AE51" i="15"/>
  <c r="K52" i="15"/>
  <c r="S52" i="15"/>
  <c r="G53" i="15"/>
  <c r="O53" i="15"/>
  <c r="W53" i="15"/>
  <c r="AE53" i="15"/>
  <c r="K54" i="15"/>
  <c r="S54" i="15"/>
  <c r="AA54" i="15"/>
  <c r="G55" i="15"/>
  <c r="O55" i="15"/>
  <c r="W55" i="15"/>
  <c r="AE55" i="15"/>
  <c r="K56" i="15"/>
  <c r="S56" i="15"/>
  <c r="AA56" i="15"/>
  <c r="G57" i="15"/>
  <c r="O57" i="15"/>
  <c r="W57" i="15"/>
  <c r="AE57" i="15"/>
  <c r="K59" i="15"/>
  <c r="S59" i="15"/>
  <c r="AA59" i="15"/>
  <c r="G60" i="15"/>
  <c r="O60" i="15"/>
  <c r="W60" i="15"/>
  <c r="AE60" i="15"/>
  <c r="I51" i="15"/>
  <c r="Q51" i="15"/>
  <c r="I53" i="15"/>
  <c r="Q53" i="15"/>
  <c r="I55" i="15"/>
  <c r="Q55" i="15"/>
  <c r="M56" i="15"/>
  <c r="U56" i="15"/>
  <c r="I57" i="15"/>
  <c r="Q57" i="15"/>
  <c r="M59" i="15"/>
  <c r="U59" i="15"/>
  <c r="I60" i="15"/>
  <c r="Q60" i="15"/>
  <c r="M32" i="15"/>
  <c r="I33" i="15"/>
  <c r="AF32" i="15"/>
  <c r="J32" i="15"/>
  <c r="G32" i="15"/>
  <c r="W35" i="15"/>
  <c r="U35" i="15"/>
  <c r="K31" i="15"/>
  <c r="Y28" i="15"/>
  <c r="AA34" i="15"/>
  <c r="AF29" i="15"/>
  <c r="V28" i="15"/>
  <c r="AE33" i="15"/>
  <c r="G34" i="15"/>
  <c r="AB33" i="15"/>
  <c r="N28" i="15"/>
  <c r="AA38" i="15"/>
  <c r="N37" i="15"/>
  <c r="M35" i="15"/>
  <c r="P34" i="15"/>
  <c r="T33" i="15"/>
  <c r="X32" i="15"/>
  <c r="AA31" i="15"/>
  <c r="X29" i="15"/>
  <c r="H28" i="15"/>
  <c r="K28" i="15"/>
  <c r="X38" i="15"/>
  <c r="AE35" i="15"/>
  <c r="J35" i="15"/>
  <c r="N34" i="15"/>
  <c r="Q33" i="15"/>
  <c r="U32" i="15"/>
  <c r="V31" i="15"/>
  <c r="U29" i="15"/>
  <c r="AD28" i="15"/>
  <c r="I28" i="15"/>
  <c r="U38" i="15"/>
  <c r="AC35" i="15"/>
  <c r="AF34" i="15"/>
  <c r="K34" i="15"/>
  <c r="O33" i="15"/>
  <c r="R32" i="15"/>
  <c r="S31" i="15"/>
  <c r="S29" i="15"/>
  <c r="X34" i="15"/>
  <c r="AA28" i="15"/>
  <c r="G38" i="15"/>
  <c r="S38" i="15"/>
  <c r="Z35" i="15"/>
  <c r="AD34" i="15"/>
  <c r="H34" i="15"/>
  <c r="L33" i="15"/>
  <c r="P32" i="15"/>
  <c r="N31" i="15"/>
  <c r="P29" i="15"/>
  <c r="M29" i="15"/>
  <c r="K29" i="15"/>
  <c r="S28" i="15"/>
  <c r="AF38" i="15"/>
  <c r="K38" i="15"/>
  <c r="R35" i="15"/>
  <c r="V34" i="15"/>
  <c r="Y33" i="15"/>
  <c r="AC32" i="15"/>
  <c r="H32" i="15"/>
  <c r="AC29" i="15"/>
  <c r="H29" i="15"/>
  <c r="Q28" i="15"/>
  <c r="AC38" i="15"/>
  <c r="H38" i="15"/>
  <c r="O35" i="15"/>
  <c r="S34" i="15"/>
  <c r="W33" i="15"/>
  <c r="Z32" i="15"/>
  <c r="AD31" i="15"/>
  <c r="AA29" i="15"/>
  <c r="K30" i="15"/>
  <c r="S30" i="15"/>
  <c r="AA30" i="15"/>
  <c r="L30" i="15"/>
  <c r="AB30" i="15"/>
  <c r="M30" i="15"/>
  <c r="U30" i="15"/>
  <c r="AC30" i="15"/>
  <c r="O30" i="15"/>
  <c r="N30" i="15"/>
  <c r="V30" i="15"/>
  <c r="AD30" i="15"/>
  <c r="W30" i="15"/>
  <c r="AE30" i="15"/>
  <c r="H30" i="15"/>
  <c r="P30" i="15"/>
  <c r="X30" i="15"/>
  <c r="AF30" i="15"/>
  <c r="G30" i="15"/>
  <c r="T30" i="15"/>
  <c r="I30" i="15"/>
  <c r="Q30" i="15"/>
  <c r="Y30" i="15"/>
  <c r="J30" i="15"/>
  <c r="R30" i="15"/>
  <c r="Z30" i="15"/>
  <c r="M37" i="15"/>
  <c r="U37" i="15"/>
  <c r="AC37" i="15"/>
  <c r="O37" i="15"/>
  <c r="W37" i="15"/>
  <c r="AE37" i="15"/>
  <c r="Q37" i="15"/>
  <c r="H37" i="15"/>
  <c r="P37" i="15"/>
  <c r="X37" i="15"/>
  <c r="AF37" i="15"/>
  <c r="G37" i="15"/>
  <c r="I37" i="15"/>
  <c r="Y37" i="15"/>
  <c r="J37" i="15"/>
  <c r="R37" i="15"/>
  <c r="Z37" i="15"/>
  <c r="L37" i="15"/>
  <c r="AB37" i="15"/>
  <c r="K37" i="15"/>
  <c r="S37" i="15"/>
  <c r="AA37" i="15"/>
  <c r="T37" i="15"/>
  <c r="V37" i="15"/>
  <c r="Y31" i="15"/>
  <c r="I31" i="15"/>
  <c r="AF28" i="15"/>
  <c r="X28" i="15"/>
  <c r="P28" i="15"/>
  <c r="G28" i="15"/>
  <c r="G31" i="15"/>
  <c r="Z38" i="15"/>
  <c r="R38" i="15"/>
  <c r="J38" i="15"/>
  <c r="AB35" i="15"/>
  <c r="T35" i="15"/>
  <c r="L35" i="15"/>
  <c r="AC34" i="15"/>
  <c r="U34" i="15"/>
  <c r="M34" i="15"/>
  <c r="AD33" i="15"/>
  <c r="V33" i="15"/>
  <c r="N33" i="15"/>
  <c r="AE32" i="15"/>
  <c r="W32" i="15"/>
  <c r="O32" i="15"/>
  <c r="AF31" i="15"/>
  <c r="X31" i="15"/>
  <c r="P31" i="15"/>
  <c r="H31" i="15"/>
  <c r="Z29" i="15"/>
  <c r="R29" i="15"/>
  <c r="J29" i="15"/>
  <c r="Q31" i="15"/>
  <c r="AE28" i="15"/>
  <c r="W28" i="15"/>
  <c r="O28" i="15"/>
  <c r="G29" i="15"/>
  <c r="Y38" i="15"/>
  <c r="Q38" i="15"/>
  <c r="I38" i="15"/>
  <c r="AA35" i="15"/>
  <c r="S35" i="15"/>
  <c r="K35" i="15"/>
  <c r="AB34" i="15"/>
  <c r="T34" i="15"/>
  <c r="L34" i="15"/>
  <c r="AC33" i="15"/>
  <c r="U33" i="15"/>
  <c r="M33" i="15"/>
  <c r="AD32" i="15"/>
  <c r="V32" i="15"/>
  <c r="N32" i="15"/>
  <c r="AE31" i="15"/>
  <c r="W31" i="15"/>
  <c r="O31" i="15"/>
  <c r="Y29" i="15"/>
  <c r="Q29" i="15"/>
  <c r="I29" i="15"/>
  <c r="AC28" i="15"/>
  <c r="U28" i="15"/>
  <c r="M28" i="15"/>
  <c r="AE38" i="15"/>
  <c r="W38" i="15"/>
  <c r="O38" i="15"/>
  <c r="Y35" i="15"/>
  <c r="Q35" i="15"/>
  <c r="I35" i="15"/>
  <c r="Z34" i="15"/>
  <c r="R34" i="15"/>
  <c r="J34" i="15"/>
  <c r="AA33" i="15"/>
  <c r="S33" i="15"/>
  <c r="K33" i="15"/>
  <c r="AB32" i="15"/>
  <c r="T32" i="15"/>
  <c r="L32" i="15"/>
  <c r="AC31" i="15"/>
  <c r="U31" i="15"/>
  <c r="M31" i="15"/>
  <c r="AE29" i="15"/>
  <c r="W29" i="15"/>
  <c r="O29" i="15"/>
  <c r="AB28" i="15"/>
  <c r="T28" i="15"/>
  <c r="L28" i="15"/>
  <c r="G35" i="15"/>
  <c r="AD38" i="15"/>
  <c r="V38" i="15"/>
  <c r="N38" i="15"/>
  <c r="AF35" i="15"/>
  <c r="X35" i="15"/>
  <c r="P35" i="15"/>
  <c r="H35" i="15"/>
  <c r="Y34" i="15"/>
  <c r="Q34" i="15"/>
  <c r="I34" i="15"/>
  <c r="Z33" i="15"/>
  <c r="R33" i="15"/>
  <c r="J33" i="15"/>
  <c r="AA32" i="15"/>
  <c r="S32" i="15"/>
  <c r="K32" i="15"/>
  <c r="AB31" i="15"/>
  <c r="T31" i="15"/>
  <c r="L31" i="15"/>
  <c r="AD29" i="15"/>
  <c r="V29" i="15"/>
  <c r="N29" i="15"/>
  <c r="Z28" i="15"/>
  <c r="R28" i="15"/>
  <c r="G33" i="15"/>
  <c r="AB38" i="15"/>
  <c r="T38" i="15"/>
  <c r="AD35" i="15"/>
  <c r="V35" i="15"/>
  <c r="AE34" i="15"/>
  <c r="W34" i="15"/>
  <c r="AF33" i="15"/>
  <c r="X33" i="15"/>
  <c r="P33" i="15"/>
  <c r="Y32" i="15"/>
  <c r="Q32" i="15"/>
  <c r="Z31" i="15"/>
  <c r="R31" i="15"/>
  <c r="AB29" i="15"/>
  <c r="T2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AG8" i="15"/>
  <c r="AG28" i="15" s="1"/>
  <c r="AG50" i="15" s="1"/>
  <c r="AG9" i="15"/>
  <c r="AG29" i="15" s="1"/>
  <c r="AG51" i="15" s="1"/>
  <c r="F10" i="15"/>
  <c r="AG10" i="15"/>
  <c r="AG30" i="15" s="1"/>
  <c r="AG52" i="15" s="1"/>
  <c r="AG11" i="15"/>
  <c r="AG31" i="15" s="1"/>
  <c r="AG53" i="15" s="1"/>
  <c r="F12" i="15"/>
  <c r="AG12" i="15"/>
  <c r="AG32" i="15" s="1"/>
  <c r="AG54" i="15" s="1"/>
  <c r="F13" i="15"/>
  <c r="AG13" i="15"/>
  <c r="AG33" i="15" s="1"/>
  <c r="AG55" i="15" s="1"/>
  <c r="F14" i="15"/>
  <c r="AG14" i="15"/>
  <c r="AG34" i="15" s="1"/>
  <c r="AG56" i="15" s="1"/>
  <c r="AG15" i="15"/>
  <c r="AG35" i="15" s="1"/>
  <c r="AG57" i="15" s="1"/>
  <c r="F17" i="15"/>
  <c r="AG17" i="15"/>
  <c r="AG37" i="15" s="1"/>
  <c r="AG18" i="15"/>
  <c r="AG38" i="15" s="1"/>
  <c r="AG60" i="15" s="1"/>
  <c r="AG59" i="15" l="1"/>
  <c r="H17" i="15"/>
  <c r="P17" i="15"/>
  <c r="X17" i="15"/>
  <c r="AF17" i="15"/>
  <c r="I17" i="15"/>
  <c r="Q17" i="15"/>
  <c r="Y17" i="15"/>
  <c r="J17" i="15"/>
  <c r="Z17" i="15"/>
  <c r="K17" i="15"/>
  <c r="S17" i="15"/>
  <c r="AA17" i="15"/>
  <c r="U17" i="15"/>
  <c r="AC17" i="15"/>
  <c r="L17" i="15"/>
  <c r="T17" i="15"/>
  <c r="AB17" i="15"/>
  <c r="M17" i="15"/>
  <c r="N17" i="15"/>
  <c r="V17" i="15"/>
  <c r="AD17" i="15"/>
  <c r="R17" i="15"/>
  <c r="G17" i="15"/>
  <c r="O17" i="15"/>
  <c r="W17" i="15"/>
  <c r="AE17" i="15"/>
  <c r="H12" i="15"/>
  <c r="P12" i="15"/>
  <c r="X12" i="15"/>
  <c r="AF12" i="15"/>
  <c r="I12" i="15"/>
  <c r="Q12" i="15"/>
  <c r="Y12" i="15"/>
  <c r="J12" i="15"/>
  <c r="R12" i="15"/>
  <c r="Z12" i="15"/>
  <c r="K12" i="15"/>
  <c r="S12" i="15"/>
  <c r="AA12" i="15"/>
  <c r="U12" i="15"/>
  <c r="L12" i="15"/>
  <c r="T12" i="15"/>
  <c r="AB12" i="15"/>
  <c r="M12" i="15"/>
  <c r="AC12" i="15"/>
  <c r="N12" i="15"/>
  <c r="V12" i="15"/>
  <c r="AD12" i="15"/>
  <c r="G12" i="15"/>
  <c r="O12" i="15"/>
  <c r="W12" i="15"/>
  <c r="AE12" i="15"/>
  <c r="AA8" i="15"/>
  <c r="J8" i="15"/>
  <c r="T8" i="15"/>
  <c r="AB8" i="15"/>
  <c r="K8" i="15"/>
  <c r="AC8" i="15"/>
  <c r="N8" i="15"/>
  <c r="V8" i="15"/>
  <c r="AD8" i="15"/>
  <c r="M8" i="15"/>
  <c r="P8" i="15"/>
  <c r="AF8" i="15"/>
  <c r="O8" i="15"/>
  <c r="W8" i="15"/>
  <c r="AE8" i="15"/>
  <c r="G8" i="15"/>
  <c r="X8" i="15"/>
  <c r="Q8" i="15"/>
  <c r="Y8" i="15"/>
  <c r="H8" i="15"/>
  <c r="S8" i="15"/>
  <c r="U8" i="15"/>
  <c r="L8" i="15"/>
  <c r="R8" i="15"/>
  <c r="Z8" i="15"/>
  <c r="I8" i="15"/>
  <c r="J15" i="15"/>
  <c r="R15" i="15"/>
  <c r="Z15" i="15"/>
  <c r="K15" i="15"/>
  <c r="S15" i="15"/>
  <c r="AA15" i="15"/>
  <c r="L15" i="15"/>
  <c r="T15" i="15"/>
  <c r="AB15" i="15"/>
  <c r="M15" i="15"/>
  <c r="U15" i="15"/>
  <c r="AC15" i="15"/>
  <c r="G15" i="15"/>
  <c r="W15" i="15"/>
  <c r="AE15" i="15"/>
  <c r="N15" i="15"/>
  <c r="V15" i="15"/>
  <c r="AD15" i="15"/>
  <c r="O15" i="15"/>
  <c r="H15" i="15"/>
  <c r="P15" i="15"/>
  <c r="X15" i="15"/>
  <c r="AF15" i="15"/>
  <c r="I15" i="15"/>
  <c r="Q15" i="15"/>
  <c r="Y15" i="15"/>
  <c r="J11" i="15"/>
  <c r="R11" i="15"/>
  <c r="Z11" i="15"/>
  <c r="K11" i="15"/>
  <c r="S11" i="15"/>
  <c r="AA11" i="15"/>
  <c r="L11" i="15"/>
  <c r="T11" i="15"/>
  <c r="AB11" i="15"/>
  <c r="M11" i="15"/>
  <c r="U11" i="15"/>
  <c r="AC11" i="15"/>
  <c r="G11" i="15"/>
  <c r="AE11" i="15"/>
  <c r="N11" i="15"/>
  <c r="V11" i="15"/>
  <c r="AD11" i="15"/>
  <c r="O11" i="15"/>
  <c r="W11" i="15"/>
  <c r="H11" i="15"/>
  <c r="P11" i="15"/>
  <c r="X11" i="15"/>
  <c r="AF11" i="15"/>
  <c r="I11" i="15"/>
  <c r="Q11" i="15"/>
  <c r="Y11" i="15"/>
  <c r="L14" i="15"/>
  <c r="T14" i="15"/>
  <c r="AB14" i="15"/>
  <c r="M14" i="15"/>
  <c r="U14" i="15"/>
  <c r="AC14" i="15"/>
  <c r="N14" i="15"/>
  <c r="V14" i="15"/>
  <c r="AD14" i="15"/>
  <c r="G14" i="15"/>
  <c r="O14" i="15"/>
  <c r="W14" i="15"/>
  <c r="AE14" i="15"/>
  <c r="I14" i="15"/>
  <c r="Y14" i="15"/>
  <c r="H14" i="15"/>
  <c r="P14" i="15"/>
  <c r="X14" i="15"/>
  <c r="AF14" i="15"/>
  <c r="Q14" i="15"/>
  <c r="J14" i="15"/>
  <c r="R14" i="15"/>
  <c r="Z14" i="15"/>
  <c r="K14" i="15"/>
  <c r="S14" i="15"/>
  <c r="AA14" i="15"/>
  <c r="L10" i="15"/>
  <c r="T10" i="15"/>
  <c r="AB10" i="15"/>
  <c r="M10" i="15"/>
  <c r="U10" i="15"/>
  <c r="AC10" i="15"/>
  <c r="N10" i="15"/>
  <c r="V10" i="15"/>
  <c r="AD10" i="15"/>
  <c r="G10" i="15"/>
  <c r="O10" i="15"/>
  <c r="W10" i="15"/>
  <c r="AE10" i="15"/>
  <c r="H10" i="15"/>
  <c r="P10" i="15"/>
  <c r="X10" i="15"/>
  <c r="AF10" i="15"/>
  <c r="I10" i="15"/>
  <c r="Q10" i="15"/>
  <c r="Y10" i="15"/>
  <c r="J10" i="15"/>
  <c r="R10" i="15"/>
  <c r="Z10" i="15"/>
  <c r="K10" i="15"/>
  <c r="S10" i="15"/>
  <c r="AA10" i="15"/>
  <c r="N18" i="15"/>
  <c r="V18" i="15"/>
  <c r="G18" i="15"/>
  <c r="O18" i="15"/>
  <c r="W18" i="15"/>
  <c r="AE18" i="15"/>
  <c r="H18" i="15"/>
  <c r="X18" i="15"/>
  <c r="AF18" i="15"/>
  <c r="I18" i="15"/>
  <c r="Q18" i="15"/>
  <c r="Y18" i="15"/>
  <c r="S18" i="15"/>
  <c r="J18" i="15"/>
  <c r="R18" i="15"/>
  <c r="Z18" i="15"/>
  <c r="K18" i="15"/>
  <c r="AA18" i="15"/>
  <c r="L18" i="15"/>
  <c r="T18" i="15"/>
  <c r="AB18" i="15"/>
  <c r="P18" i="15"/>
  <c r="M18" i="15"/>
  <c r="U18" i="15"/>
  <c r="AC18" i="15"/>
  <c r="AD18" i="15"/>
  <c r="N13" i="15"/>
  <c r="V13" i="15"/>
  <c r="AD13" i="15"/>
  <c r="G13" i="15"/>
  <c r="O13" i="15"/>
  <c r="W13" i="15"/>
  <c r="AE13" i="15"/>
  <c r="H13" i="15"/>
  <c r="P13" i="15"/>
  <c r="X13" i="15"/>
  <c r="AF13" i="15"/>
  <c r="I13" i="15"/>
  <c r="Q13" i="15"/>
  <c r="Y13" i="15"/>
  <c r="K13" i="15"/>
  <c r="AA13" i="15"/>
  <c r="J13" i="15"/>
  <c r="R13" i="15"/>
  <c r="Z13" i="15"/>
  <c r="S13" i="15"/>
  <c r="L13" i="15"/>
  <c r="T13" i="15"/>
  <c r="AB13" i="15"/>
  <c r="M13" i="15"/>
  <c r="U13" i="15"/>
  <c r="AC13" i="15"/>
  <c r="N9" i="15"/>
  <c r="V9" i="15"/>
  <c r="AD9" i="15"/>
  <c r="G9" i="15"/>
  <c r="O9" i="15"/>
  <c r="W9" i="15"/>
  <c r="AE9" i="15"/>
  <c r="H9" i="15"/>
  <c r="P9" i="15"/>
  <c r="X9" i="15"/>
  <c r="AF9" i="15"/>
  <c r="I9" i="15"/>
  <c r="Q9" i="15"/>
  <c r="Y9" i="15"/>
  <c r="AA9" i="15"/>
  <c r="J9" i="15"/>
  <c r="R9" i="15"/>
  <c r="Z9" i="15"/>
  <c r="S9" i="15"/>
  <c r="K9" i="15"/>
  <c r="L9" i="15"/>
  <c r="T9" i="15"/>
  <c r="AB9" i="15"/>
  <c r="M9" i="15"/>
  <c r="U9" i="15"/>
  <c r="AC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47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<sst xmlns="http://schemas.openxmlformats.org/spreadsheetml/2006/main" count="1348" uniqueCount="542">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</sst>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</cellStyleXfs>
  <cellXfs count="40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2" fontId="36" fillId="0" borderId="0" xfId="1" applyNumberFormat="1" applyFont="1"/>
    <xf numFmtId="2" fontId="36" fillId="0" borderId="1" xfId="1" applyNumberFormat="1" applyFont="1" applyBorder="1"/>
    <xf numFmtId="40" fontId="31" fillId="0" borderId="0" xfId="0" applyNumberFormat="1" applyFon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9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 3" xfId="7" xr:uid="{22D2E928-986C-4D22-B30B-3620E5107C72}"/>
    <cellStyle name="Normal 4" xfId="8" xr:uid="{7D3B7D6E-00BE-46DD-9A51-0CF1296B8FC9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8671875" defaultRowHeight="14.4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>
      <c r="A1" s="58"/>
      <c r="B1" s="58"/>
      <c r="C1" s="58"/>
      <c r="D1" s="58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>
      <c r="A2" s="58"/>
      <c r="B2" s="58"/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>
      <c r="A3" s="58"/>
      <c r="B3" s="58"/>
      <c r="C3" s="58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>
      <c r="A4" s="58"/>
      <c r="B4" s="58"/>
      <c r="C4" s="58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>
      <c r="A5" s="58"/>
      <c r="B5" s="58"/>
      <c r="C5" s="58"/>
      <c r="D5" s="5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>
      <c r="A6" s="58"/>
      <c r="B6" s="58"/>
      <c r="C6" s="58"/>
      <c r="D6" s="5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>
      <c r="A7" s="58"/>
      <c r="B7" s="58"/>
      <c r="C7" s="58"/>
      <c r="D7" s="5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>
      <c r="A8" s="58"/>
      <c r="B8" s="58"/>
      <c r="C8" s="58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>
      <c r="A9" s="58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>
      <c r="A10" s="58"/>
      <c r="B10" s="58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>
      <c r="A11" s="58"/>
      <c r="B11" s="58"/>
      <c r="C11" s="58"/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>
      <c r="A12" s="58"/>
      <c r="B12" s="58"/>
      <c r="C12" s="58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>
      <c r="A13" s="58"/>
      <c r="B13" s="58"/>
      <c r="C13" s="58"/>
      <c r="D13" s="5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>
      <c r="A14" s="58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>
      <c r="A15" s="58"/>
      <c r="B15" s="58"/>
      <c r="C15" s="58"/>
      <c r="D15" s="58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02.75" customHeight="1">
      <c r="A16" s="400" t="s">
        <v>404</v>
      </c>
      <c r="B16" s="400"/>
      <c r="C16" s="400"/>
      <c r="D16" s="400"/>
      <c r="E16" s="60"/>
      <c r="F16" s="60"/>
      <c r="G16" s="61"/>
      <c r="H16" s="61"/>
      <c r="I16" s="61"/>
      <c r="J16" s="61"/>
      <c r="K16" s="61"/>
      <c r="L16" s="61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7.25" customHeight="1">
      <c r="A17" s="62"/>
      <c r="B17" s="62"/>
      <c r="C17" s="62"/>
      <c r="D17" s="62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7.25" customHeight="1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7.25" customHeight="1">
      <c r="A19" s="65" t="s">
        <v>405</v>
      </c>
      <c r="B19" s="399" t="s">
        <v>416</v>
      </c>
      <c r="C19" s="399"/>
      <c r="D19" s="399"/>
      <c r="E19" s="66"/>
      <c r="F19" s="66"/>
      <c r="G19" s="67"/>
      <c r="H19" s="67"/>
      <c r="I19" s="67"/>
      <c r="J19" s="67"/>
      <c r="K19" s="67"/>
      <c r="L19" s="67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7.25" customHeight="1">
      <c r="A20" s="65" t="s">
        <v>406</v>
      </c>
      <c r="B20" s="399" t="s">
        <v>419</v>
      </c>
      <c r="C20" s="399"/>
      <c r="D20" s="399"/>
      <c r="E20" s="66"/>
      <c r="F20" s="66"/>
      <c r="G20" s="67"/>
      <c r="H20" s="67"/>
      <c r="I20" s="67"/>
      <c r="J20" s="67"/>
      <c r="K20" s="67"/>
      <c r="L20" s="67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7.25" customHeight="1">
      <c r="A21" s="65" t="s">
        <v>407</v>
      </c>
      <c r="B21" s="68" t="s">
        <v>420</v>
      </c>
      <c r="C21" s="68"/>
      <c r="D21" s="68"/>
      <c r="E21" s="66"/>
      <c r="F21" s="66"/>
      <c r="G21" s="67"/>
      <c r="H21" s="67"/>
      <c r="I21" s="67"/>
      <c r="J21" s="67"/>
      <c r="K21" s="67"/>
      <c r="L21" s="67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7.25" customHeight="1">
      <c r="A22" s="65"/>
      <c r="B22" s="68"/>
      <c r="C22" s="68"/>
      <c r="D22" s="68"/>
      <c r="E22" s="66"/>
      <c r="F22" s="66"/>
      <c r="G22" s="67"/>
      <c r="H22" s="67"/>
      <c r="I22" s="67"/>
      <c r="J22" s="67"/>
      <c r="K22" s="67"/>
      <c r="L22" s="67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7.25" customHeight="1">
      <c r="A23" s="65" t="s">
        <v>408</v>
      </c>
      <c r="B23" s="399" t="s">
        <v>418</v>
      </c>
      <c r="C23" s="399"/>
      <c r="D23" s="39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7.25" customHeight="1">
      <c r="A24" s="65"/>
      <c r="B24" s="399" t="s">
        <v>417</v>
      </c>
      <c r="C24" s="399"/>
      <c r="D24" s="39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7.25" customHeight="1">
      <c r="A25" s="65"/>
      <c r="B25" s="68" t="s">
        <v>421</v>
      </c>
      <c r="C25" s="68"/>
      <c r="D25" s="68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7.25" customHeight="1">
      <c r="A26" s="65" t="s">
        <v>409</v>
      </c>
      <c r="B26" s="399" t="s">
        <v>418</v>
      </c>
      <c r="C26" s="399"/>
      <c r="D26" s="39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7.25" customHeight="1">
      <c r="A27" s="65"/>
      <c r="B27" s="68"/>
      <c r="C27" s="68"/>
      <c r="D27" s="6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7.25" customHeight="1">
      <c r="A28" s="65"/>
      <c r="B28" s="68"/>
      <c r="C28" s="68"/>
      <c r="D28" s="6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7.25" customHeight="1">
      <c r="A29" s="65" t="s">
        <v>410</v>
      </c>
      <c r="B29" s="69">
        <v>1</v>
      </c>
      <c r="C29" s="68"/>
      <c r="D29" s="68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7.25" customHeight="1">
      <c r="A30" s="65" t="s">
        <v>411</v>
      </c>
      <c r="B30" s="401" t="s">
        <v>412</v>
      </c>
      <c r="C30" s="399"/>
      <c r="D30" s="399"/>
      <c r="E30" s="70"/>
      <c r="F30" s="70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7.25" customHeight="1">
      <c r="A31" s="65" t="s">
        <v>413</v>
      </c>
      <c r="B31" s="399" t="s">
        <v>414</v>
      </c>
      <c r="C31" s="399"/>
      <c r="D31" s="399"/>
      <c r="E31" s="70"/>
      <c r="F31" s="7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7.25" customHeight="1">
      <c r="A32" s="71"/>
      <c r="B32" s="72" t="s">
        <v>415</v>
      </c>
      <c r="C32" s="71"/>
      <c r="D32" s="71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>
      <c r="A33" s="58"/>
      <c r="B33" s="58"/>
      <c r="C33" s="58"/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>
      <c r="A34" s="58"/>
      <c r="B34" s="58"/>
      <c r="C34" s="58"/>
      <c r="D34" s="58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>
      <c r="A35" s="58"/>
      <c r="B35" s="58"/>
      <c r="C35" s="58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>
      <c r="A36" s="58"/>
      <c r="B36" s="58"/>
      <c r="C36" s="58"/>
      <c r="D36" s="58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>
      <c r="A37" s="58"/>
      <c r="B37" s="58"/>
      <c r="C37" s="58"/>
      <c r="D37" s="58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>
      <c r="A38" s="58"/>
      <c r="B38" s="58"/>
      <c r="C38" s="58"/>
      <c r="D38" s="58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>
      <c r="A39" s="58"/>
      <c r="B39" s="58"/>
      <c r="C39" s="58"/>
      <c r="D39" s="58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>
      <c r="A40" s="58"/>
      <c r="B40" s="58"/>
      <c r="C40" s="58"/>
      <c r="D40" s="58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>
      <c r="A41" s="58"/>
      <c r="B41" s="58"/>
      <c r="C41" s="58"/>
      <c r="D41" s="58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>
      <c r="A42" s="58"/>
      <c r="B42" s="58"/>
      <c r="C42" s="58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4.4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" bestFit="1" customWidth="1"/>
    <col min="14" max="14" width="6.6640625" bestFit="1" customWidth="1"/>
    <col min="15" max="15" width="6.5546875" bestFit="1" customWidth="1"/>
    <col min="16" max="16" width="7.109375" bestFit="1" customWidth="1"/>
    <col min="17" max="17" width="5.6640625" bestFit="1" customWidth="1"/>
    <col min="18" max="18" width="6" bestFit="1" customWidth="1"/>
    <col min="19" max="19" width="5.8867187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5" bestFit="1" customWidth="1"/>
    <col min="24" max="24" width="7.5546875" customWidth="1"/>
    <col min="25" max="25" width="6.6640625" bestFit="1" customWidth="1"/>
    <col min="26" max="28" width="6" bestFit="1" customWidth="1"/>
    <col min="29" max="29" width="5.6640625" bestFit="1" customWidth="1"/>
    <col min="30" max="30" width="6.66406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7"/>
  <sheetViews>
    <sheetView zoomScaleNormal="100" workbookViewId="0">
      <selection activeCell="D30" sqref="D30"/>
    </sheetView>
  </sheetViews>
  <sheetFormatPr defaultRowHeight="14.4"/>
  <cols>
    <col min="2" max="2" width="30" bestFit="1" customWidth="1"/>
    <col min="3" max="3" width="10" bestFit="1" customWidth="1"/>
    <col min="4" max="4" width="8.88671875" bestFit="1" customWidth="1"/>
    <col min="5" max="5" width="16.44140625" bestFit="1" customWidth="1"/>
    <col min="6" max="6" width="5.5546875" bestFit="1" customWidth="1"/>
    <col min="7" max="7" width="8.88671875" bestFit="1" customWidth="1"/>
    <col min="8" max="8" width="14.33203125" bestFit="1" customWidth="1"/>
    <col min="9" max="9" width="12.33203125" bestFit="1" customWidth="1"/>
    <col min="10" max="10" width="12" bestFit="1" customWidth="1"/>
    <col min="11" max="11" width="27.88671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_xlfn.TEXTJOIN(",",TRUE,Regions!C3,Regions!D3)</f>
        <v>~UC_Sets: R_E: IE,National</v>
      </c>
    </row>
    <row r="3" spans="1:11">
      <c r="B3" s="376" t="s">
        <v>459</v>
      </c>
    </row>
    <row r="4" spans="1:11">
      <c r="H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492</v>
      </c>
      <c r="E5" s="378" t="s">
        <v>225</v>
      </c>
      <c r="F5" s="378" t="s">
        <v>226</v>
      </c>
      <c r="G5" s="378" t="s">
        <v>227</v>
      </c>
      <c r="H5" s="378" t="s">
        <v>486</v>
      </c>
      <c r="I5" s="379" t="s">
        <v>488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1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2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2">
        <f>Conversions!$B$2*'EB2019'!$AO$3</f>
        <v>7.8478965511531191</v>
      </c>
    </row>
    <row r="9" spans="1:11">
      <c r="F9">
        <v>2020</v>
      </c>
      <c r="G9" t="s">
        <v>223</v>
      </c>
      <c r="J9" s="382">
        <f>Conversions!$B$2*'EB2020'!$AO$3</f>
        <v>6.3411436804464003</v>
      </c>
    </row>
    <row r="10" spans="1:11">
      <c r="F10">
        <v>2021</v>
      </c>
      <c r="G10" t="s">
        <v>223</v>
      </c>
      <c r="J10" s="382">
        <f>Conversions!$B$2*'EB2021'!$AO$3</f>
        <v>8.8241634675727223</v>
      </c>
    </row>
    <row r="11" spans="1:11">
      <c r="F11">
        <v>2022</v>
      </c>
      <c r="G11" t="s">
        <v>223</v>
      </c>
      <c r="J11" s="398">
        <v>5.8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504</v>
      </c>
      <c r="C13" t="s">
        <v>493</v>
      </c>
      <c r="D13" t="s">
        <v>494</v>
      </c>
      <c r="E13" t="s">
        <v>496</v>
      </c>
      <c r="F13">
        <v>2018</v>
      </c>
      <c r="G13" t="s">
        <v>223</v>
      </c>
      <c r="H13" t="s">
        <v>498</v>
      </c>
      <c r="I13">
        <v>1</v>
      </c>
      <c r="J13" s="382">
        <f>Conversions!$B$2*'EB2018'!$AO$4</f>
        <v>5.9383641411770398</v>
      </c>
      <c r="K13" t="s">
        <v>491</v>
      </c>
    </row>
    <row r="14" spans="1:11">
      <c r="F14">
        <v>2019</v>
      </c>
      <c r="G14" t="s">
        <v>223</v>
      </c>
      <c r="J14" s="382">
        <f>Conversions!$B$2*'EB2019'!$AO$4</f>
        <v>5.5271334489739186</v>
      </c>
    </row>
    <row r="15" spans="1:11">
      <c r="F15">
        <v>2020</v>
      </c>
      <c r="G15" t="s">
        <v>223</v>
      </c>
      <c r="J15" s="382">
        <f>Conversions!$B$2*'EB2020'!$AO$4</f>
        <v>6.8879157977152801</v>
      </c>
    </row>
    <row r="16" spans="1:11">
      <c r="F16">
        <v>2021</v>
      </c>
      <c r="G16" t="s">
        <v>223</v>
      </c>
      <c r="J16" s="382">
        <f>Conversions!$B$2*'EB2021'!$AO$4</f>
        <v>3.1077995112374399</v>
      </c>
    </row>
    <row r="17" spans="2:11">
      <c r="F17">
        <v>2022</v>
      </c>
      <c r="G17" t="s">
        <v>223</v>
      </c>
      <c r="J17" s="398">
        <v>4.4000000000000004</v>
      </c>
    </row>
    <row r="18" spans="2:11">
      <c r="F18">
        <v>0</v>
      </c>
      <c r="G18" t="s">
        <v>223</v>
      </c>
      <c r="J18">
        <v>1</v>
      </c>
    </row>
    <row r="21" spans="2:11">
      <c r="H21" t="s">
        <v>460</v>
      </c>
    </row>
    <row r="22" spans="2:11">
      <c r="B22" s="377" t="s">
        <v>461</v>
      </c>
      <c r="C22" s="378" t="s">
        <v>474</v>
      </c>
      <c r="D22" s="378" t="s">
        <v>492</v>
      </c>
      <c r="E22" s="378" t="s">
        <v>225</v>
      </c>
      <c r="F22" s="378" t="s">
        <v>226</v>
      </c>
      <c r="G22" s="378" t="s">
        <v>227</v>
      </c>
      <c r="H22" s="378" t="s">
        <v>486</v>
      </c>
      <c r="I22" t="s">
        <v>499</v>
      </c>
      <c r="J22" s="380" t="s">
        <v>462</v>
      </c>
      <c r="K22" s="377" t="s">
        <v>463</v>
      </c>
    </row>
    <row r="23" spans="2:11">
      <c r="B23" t="s">
        <v>503</v>
      </c>
      <c r="C23" t="s">
        <v>500</v>
      </c>
      <c r="F23">
        <v>2018</v>
      </c>
      <c r="G23" t="s">
        <v>501</v>
      </c>
      <c r="I23">
        <v>1</v>
      </c>
      <c r="J23" s="19">
        <f>Conversions!$B$2*'EB2018'!$AH$2</f>
        <v>0.70393223471436184</v>
      </c>
      <c r="K23" t="s">
        <v>502</v>
      </c>
    </row>
    <row r="24" spans="2:11">
      <c r="F24">
        <v>2019</v>
      </c>
      <c r="G24" t="s">
        <v>501</v>
      </c>
      <c r="J24" s="19">
        <f>Conversions!$B$2*'EB2019'!$AH$2</f>
        <v>0.78962633124536741</v>
      </c>
    </row>
    <row r="25" spans="2:11">
      <c r="F25">
        <v>2020</v>
      </c>
      <c r="G25" t="s">
        <v>501</v>
      </c>
      <c r="J25" s="19">
        <f>Conversions!$B$2*'EB2020'!$AH$2</f>
        <v>0.87833840712769273</v>
      </c>
    </row>
    <row r="26" spans="2:11">
      <c r="F26">
        <v>2021</v>
      </c>
      <c r="G26" t="s">
        <v>501</v>
      </c>
      <c r="J26" s="19">
        <f>Conversions!$B$2*'EB2021'!$AH$2</f>
        <v>0.94933194191684911</v>
      </c>
    </row>
    <row r="27" spans="2:11">
      <c r="F27">
        <v>0</v>
      </c>
      <c r="G27" t="s">
        <v>501</v>
      </c>
      <c r="J27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Y9" sqref="Y9"/>
    </sheetView>
  </sheetViews>
  <sheetFormatPr defaultRowHeight="14.4"/>
  <cols>
    <col min="2" max="3" width="12.5546875" bestFit="1" customWidth="1"/>
    <col min="4" max="4" width="9.33203125" bestFit="1" customWidth="1"/>
    <col min="5" max="5" width="10.6640625" bestFit="1" customWidth="1"/>
  </cols>
  <sheetData>
    <row r="2" spans="2:11">
      <c r="B2" s="28" t="s">
        <v>199</v>
      </c>
      <c r="D2" s="18"/>
    </row>
    <row r="3" spans="2:11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5">
        <f>I6</f>
        <v>28.200000000000003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75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75">
        <f>I12</f>
        <v>3</v>
      </c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4.4"/>
  <cols>
    <col min="2" max="2" width="24.5546875" bestFit="1" customWidth="1"/>
    <col min="3" max="3" width="11.88671875" bestFit="1" customWidth="1"/>
    <col min="4" max="4" width="5" bestFit="1" customWidth="1"/>
    <col min="5" max="5" width="8.44140625" bestFit="1" customWidth="1"/>
    <col min="6" max="6" width="8.109375" bestFit="1" customWidth="1"/>
    <col min="7" max="7" width="11.109375" bestFit="1" customWidth="1"/>
    <col min="8" max="8" width="31.664062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3" t="s">
        <v>466</v>
      </c>
      <c r="C8" s="373" t="s">
        <v>467</v>
      </c>
      <c r="D8" s="373">
        <v>2019</v>
      </c>
      <c r="E8" s="373" t="s">
        <v>223</v>
      </c>
      <c r="F8" s="373">
        <v>1</v>
      </c>
      <c r="G8" s="374">
        <f>4.015-0.025</f>
        <v>3.9899999999999998</v>
      </c>
      <c r="H8" s="373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2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2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2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3" t="s">
        <v>469</v>
      </c>
      <c r="C13" s="373" t="s">
        <v>472</v>
      </c>
      <c r="D13" s="373">
        <v>2019</v>
      </c>
      <c r="E13" s="373" t="s">
        <v>223</v>
      </c>
      <c r="F13" s="373">
        <v>1</v>
      </c>
      <c r="G13" s="374">
        <v>0.02</v>
      </c>
      <c r="H13" s="373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2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2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2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4.4"/>
  <cols>
    <col min="2" max="2" width="9" customWidth="1"/>
    <col min="3" max="3" width="11.88671875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4.4"/>
  <cols>
    <col min="2" max="2" width="9" customWidth="1"/>
    <col min="3" max="3" width="11.88671875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4.4"/>
  <cols>
    <col min="2" max="2" width="9" customWidth="1"/>
    <col min="3" max="3" width="11.88671875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workbookViewId="0">
      <selection activeCell="R21" sqref="R21"/>
    </sheetView>
  </sheetViews>
  <sheetFormatPr defaultRowHeight="14.4"/>
  <cols>
    <col min="2" max="2" width="9.33203125" customWidth="1"/>
    <col min="3" max="3" width="11" bestFit="1" customWidth="1"/>
    <col min="4" max="4" width="9.33203125" bestFit="1" customWidth="1"/>
    <col min="5" max="5" width="10.6640625" bestFit="1" customWidth="1"/>
  </cols>
  <sheetData>
    <row r="2" spans="2:10">
      <c r="B2" s="28" t="s">
        <v>199</v>
      </c>
      <c r="D2" s="18"/>
    </row>
    <row r="3" spans="2:10" ht="1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4"/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M38" sqref="M38"/>
    </sheetView>
  </sheetViews>
  <sheetFormatPr defaultRowHeight="14.4"/>
  <cols>
    <col min="2" max="2" width="29.88671875" customWidth="1"/>
    <col min="3" max="3" width="10.44140625" bestFit="1" customWidth="1"/>
    <col min="4" max="4" width="9.33203125" bestFit="1" customWidth="1"/>
    <col min="5" max="5" width="10.6640625" bestFit="1" customWidth="1"/>
    <col min="8" max="8" width="12.6640625" bestFit="1" customWidth="1"/>
    <col min="9" max="9" width="10.6640625" bestFit="1" customWidth="1"/>
  </cols>
  <sheetData>
    <row r="2" spans="2:10">
      <c r="B2" s="376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6" t="s">
        <v>459</v>
      </c>
    </row>
    <row r="4" spans="2:10">
      <c r="G4" t="str">
        <f>IF(RIGHT(B2,1)&lt;&gt;" ","~UC_T","")</f>
        <v>~UC_T</v>
      </c>
    </row>
    <row r="5" spans="2:10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499</v>
      </c>
      <c r="I5" s="380" t="s">
        <v>480</v>
      </c>
      <c r="J5" s="377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3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3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5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3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3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3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60"/>
  <sheetViews>
    <sheetView tabSelected="1" topLeftCell="A38" zoomScaleNormal="100" workbookViewId="0">
      <selection activeCell="F60" sqref="F60"/>
    </sheetView>
  </sheetViews>
  <sheetFormatPr defaultRowHeight="14.4"/>
  <cols>
    <col min="2" max="2" width="10.109375" bestFit="1" customWidth="1"/>
    <col min="3" max="3" width="8.88671875" bestFit="1" customWidth="1"/>
    <col min="4" max="4" width="10.88671875" bestFit="1" customWidth="1"/>
    <col min="5" max="5" width="8.6640625" customWidth="1"/>
    <col min="6" max="6" width="10.6640625" bestFit="1" customWidth="1"/>
    <col min="7" max="32" width="6.88671875" customWidth="1"/>
    <col min="33" max="33" width="21.6640625" customWidth="1"/>
  </cols>
  <sheetData>
    <row r="1" spans="1:34" ht="21">
      <c r="A1" s="40" t="s">
        <v>231</v>
      </c>
    </row>
    <row r="4" spans="1:34">
      <c r="A4" t="s">
        <v>230</v>
      </c>
    </row>
    <row r="5" spans="1:34">
      <c r="B5" s="39" t="s">
        <v>229</v>
      </c>
      <c r="G5" s="38"/>
      <c r="H5" s="37"/>
      <c r="I5" s="37"/>
      <c r="J5" s="37"/>
      <c r="K5" s="37"/>
      <c r="M5" s="37"/>
      <c r="N5" s="37"/>
    </row>
    <row r="6" spans="1:34" ht="15" thickBot="1">
      <c r="B6" s="36" t="s">
        <v>228</v>
      </c>
      <c r="C6" s="36" t="s">
        <v>227</v>
      </c>
      <c r="D6" s="36" t="s">
        <v>198</v>
      </c>
      <c r="E6" s="36" t="s">
        <v>226</v>
      </c>
      <c r="F6" s="35" t="str">
        <f>Regions!C$3</f>
        <v>IE</v>
      </c>
      <c r="G6" s="35" t="str">
        <f>Regions!E$3</f>
        <v>IE-CW</v>
      </c>
      <c r="H6" s="35" t="str">
        <f>Regions!F$3</f>
        <v>IE-D</v>
      </c>
      <c r="I6" s="35" t="str">
        <f>Regions!G$3</f>
        <v>IE-KE</v>
      </c>
      <c r="J6" s="35" t="str">
        <f>Regions!H$3</f>
        <v>IE-KK</v>
      </c>
      <c r="K6" s="35" t="str">
        <f>Regions!I$3</f>
        <v>IE-LS</v>
      </c>
      <c r="L6" s="35" t="str">
        <f>Regions!J$3</f>
        <v>IE-LD</v>
      </c>
      <c r="M6" s="35" t="str">
        <f>Regions!K$3</f>
        <v>IE-LH</v>
      </c>
      <c r="N6" s="35" t="str">
        <f>Regions!L$3</f>
        <v>IE-MH</v>
      </c>
      <c r="O6" s="35" t="str">
        <f>Regions!M$3</f>
        <v>IE-OY</v>
      </c>
      <c r="P6" s="35" t="str">
        <f>Regions!N$3</f>
        <v>IE-WH</v>
      </c>
      <c r="Q6" s="35" t="str">
        <f>Regions!O$3</f>
        <v>IE-WX</v>
      </c>
      <c r="R6" s="35" t="str">
        <f>Regions!P$3</f>
        <v>IE-WW</v>
      </c>
      <c r="S6" s="35" t="str">
        <f>Regions!Q$3</f>
        <v>IE-CE</v>
      </c>
      <c r="T6" s="35" t="str">
        <f>Regions!R$3</f>
        <v>IE-CO</v>
      </c>
      <c r="U6" s="35" t="str">
        <f>Regions!S$3</f>
        <v>IE-KY</v>
      </c>
      <c r="V6" s="35" t="str">
        <f>Regions!T$3</f>
        <v>IE-LK</v>
      </c>
      <c r="W6" s="35" t="str">
        <f>Regions!U$3</f>
        <v>IE-TA</v>
      </c>
      <c r="X6" s="35" t="str">
        <f>Regions!V$3</f>
        <v>IE-WD</v>
      </c>
      <c r="Y6" s="35" t="str">
        <f>Regions!W$3</f>
        <v>IE-G</v>
      </c>
      <c r="Z6" s="35" t="str">
        <f>Regions!X$3</f>
        <v>IE-LM</v>
      </c>
      <c r="AA6" s="35" t="str">
        <f>Regions!Y$3</f>
        <v>IE-MO</v>
      </c>
      <c r="AB6" s="35" t="str">
        <f>Regions!Z$3</f>
        <v>IE-RN</v>
      </c>
      <c r="AC6" s="35" t="str">
        <f>Regions!AA$3</f>
        <v>IE-SO</v>
      </c>
      <c r="AD6" s="35" t="str">
        <f>Regions!AB$3</f>
        <v>IE-CN</v>
      </c>
      <c r="AE6" s="35" t="str">
        <f>Regions!AC$3</f>
        <v>IE-DL</v>
      </c>
      <c r="AF6" s="35" t="str">
        <f>Regions!AD$3</f>
        <v>IE-MN</v>
      </c>
      <c r="AG6" s="34" t="s">
        <v>225</v>
      </c>
      <c r="AH6" s="34" t="s">
        <v>224</v>
      </c>
    </row>
    <row r="7" spans="1:34">
      <c r="C7" t="s">
        <v>223</v>
      </c>
      <c r="D7" t="str">
        <f>D49</f>
        <v>NCAP_BND</v>
      </c>
      <c r="E7">
        <v>2020</v>
      </c>
      <c r="F7">
        <f t="shared" ref="F7:AH7" si="0">F49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 t="s">
        <v>541</v>
      </c>
      <c r="AH7" t="str">
        <f t="shared" si="0"/>
        <v>*New</v>
      </c>
    </row>
    <row r="8" spans="1:34">
      <c r="C8" t="s">
        <v>223</v>
      </c>
      <c r="D8" t="s">
        <v>222</v>
      </c>
      <c r="E8">
        <v>2020</v>
      </c>
      <c r="F8" s="396">
        <v>0</v>
      </c>
      <c r="G8" s="392">
        <f>$F8*'New vehicle sales'!D$43</f>
        <v>0</v>
      </c>
      <c r="H8" s="392">
        <f>$F8*'New vehicle sales'!E$43</f>
        <v>0</v>
      </c>
      <c r="I8" s="392">
        <f>$F8*'New vehicle sales'!F$43</f>
        <v>0</v>
      </c>
      <c r="J8" s="392">
        <f>$F8*'New vehicle sales'!G$43</f>
        <v>0</v>
      </c>
      <c r="K8" s="392">
        <f>$F8*'New vehicle sales'!H$43</f>
        <v>0</v>
      </c>
      <c r="L8" s="392">
        <f>$F8*'New vehicle sales'!I$43</f>
        <v>0</v>
      </c>
      <c r="M8" s="392">
        <f>$F8*'New vehicle sales'!J$43</f>
        <v>0</v>
      </c>
      <c r="N8" s="392">
        <f>$F8*'New vehicle sales'!K$43</f>
        <v>0</v>
      </c>
      <c r="O8" s="392">
        <f>$F8*'New vehicle sales'!L$43</f>
        <v>0</v>
      </c>
      <c r="P8" s="392">
        <f>$F8*'New vehicle sales'!M$43</f>
        <v>0</v>
      </c>
      <c r="Q8" s="392">
        <f>$F8*'New vehicle sales'!N$43</f>
        <v>0</v>
      </c>
      <c r="R8" s="392">
        <f>$F8*'New vehicle sales'!O$43</f>
        <v>0</v>
      </c>
      <c r="S8" s="392">
        <f>$F8*'New vehicle sales'!P$43</f>
        <v>0</v>
      </c>
      <c r="T8" s="392">
        <f>$F8*'New vehicle sales'!Q$43</f>
        <v>0</v>
      </c>
      <c r="U8" s="392">
        <f>$F8*'New vehicle sales'!R$43</f>
        <v>0</v>
      </c>
      <c r="V8" s="392">
        <f>$F8*'New vehicle sales'!S$43</f>
        <v>0</v>
      </c>
      <c r="W8" s="392">
        <f>$F8*'New vehicle sales'!T$43</f>
        <v>0</v>
      </c>
      <c r="X8" s="392">
        <f>$F8*'New vehicle sales'!U$43</f>
        <v>0</v>
      </c>
      <c r="Y8" s="392">
        <f>$F8*'New vehicle sales'!V$43</f>
        <v>0</v>
      </c>
      <c r="Z8" s="392">
        <f>$F8*'New vehicle sales'!W$43</f>
        <v>0</v>
      </c>
      <c r="AA8" s="392">
        <f>$F8*'New vehicle sales'!X$43</f>
        <v>0</v>
      </c>
      <c r="AB8" s="392">
        <f>$F8*'New vehicle sales'!Y$43</f>
        <v>0</v>
      </c>
      <c r="AC8" s="392">
        <f>$F8*'New vehicle sales'!Z$43</f>
        <v>0</v>
      </c>
      <c r="AD8" s="392">
        <f>$F8*'New vehicle sales'!AA$43</f>
        <v>0</v>
      </c>
      <c r="AE8" s="392">
        <f>$F8*'New vehicle sales'!AB$43</f>
        <v>0</v>
      </c>
      <c r="AF8" s="392">
        <f>$F8*'New vehicle sales'!AC$43</f>
        <v>0</v>
      </c>
      <c r="AG8" t="str">
        <f>'New vehicle sales'!B57</f>
        <v>T-CAR-ICE_DST21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96">
        <v>0</v>
      </c>
      <c r="G9" s="392">
        <f>$F9*'New vehicle sales'!D$43</f>
        <v>0</v>
      </c>
      <c r="H9" s="392">
        <f>$F9*'New vehicle sales'!E$43</f>
        <v>0</v>
      </c>
      <c r="I9" s="392">
        <f>$F9*'New vehicle sales'!F$43</f>
        <v>0</v>
      </c>
      <c r="J9" s="392">
        <f>$F9*'New vehicle sales'!G$43</f>
        <v>0</v>
      </c>
      <c r="K9" s="392">
        <f>$F9*'New vehicle sales'!H$43</f>
        <v>0</v>
      </c>
      <c r="L9" s="392">
        <f>$F9*'New vehicle sales'!I$43</f>
        <v>0</v>
      </c>
      <c r="M9" s="392">
        <f>$F9*'New vehicle sales'!J$43</f>
        <v>0</v>
      </c>
      <c r="N9" s="392">
        <f>$F9*'New vehicle sales'!K$43</f>
        <v>0</v>
      </c>
      <c r="O9" s="392">
        <f>$F9*'New vehicle sales'!L$43</f>
        <v>0</v>
      </c>
      <c r="P9" s="392">
        <f>$F9*'New vehicle sales'!M$43</f>
        <v>0</v>
      </c>
      <c r="Q9" s="392">
        <f>$F9*'New vehicle sales'!N$43</f>
        <v>0</v>
      </c>
      <c r="R9" s="392">
        <f>$F9*'New vehicle sales'!O$43</f>
        <v>0</v>
      </c>
      <c r="S9" s="392">
        <f>$F9*'New vehicle sales'!P$43</f>
        <v>0</v>
      </c>
      <c r="T9" s="392">
        <f>$F9*'New vehicle sales'!Q$43</f>
        <v>0</v>
      </c>
      <c r="U9" s="392">
        <f>$F9*'New vehicle sales'!R$43</f>
        <v>0</v>
      </c>
      <c r="V9" s="392">
        <f>$F9*'New vehicle sales'!S$43</f>
        <v>0</v>
      </c>
      <c r="W9" s="392">
        <f>$F9*'New vehicle sales'!T$43</f>
        <v>0</v>
      </c>
      <c r="X9" s="392">
        <f>$F9*'New vehicle sales'!U$43</f>
        <v>0</v>
      </c>
      <c r="Y9" s="392">
        <f>$F9*'New vehicle sales'!V$43</f>
        <v>0</v>
      </c>
      <c r="Z9" s="392">
        <f>$F9*'New vehicle sales'!W$43</f>
        <v>0</v>
      </c>
      <c r="AA9" s="392">
        <f>$F9*'New vehicle sales'!X$43</f>
        <v>0</v>
      </c>
      <c r="AB9" s="392">
        <f>$F9*'New vehicle sales'!Y$43</f>
        <v>0</v>
      </c>
      <c r="AC9" s="392">
        <f>$F9*'New vehicle sales'!Z$43</f>
        <v>0</v>
      </c>
      <c r="AD9" s="392">
        <f>$F9*'New vehicle sales'!AA$43</f>
        <v>0</v>
      </c>
      <c r="AE9" s="392">
        <f>$F9*'New vehicle sales'!AB$43</f>
        <v>0</v>
      </c>
      <c r="AF9" s="392">
        <f>$F9*'New vehicle sales'!AC$43</f>
        <v>0</v>
      </c>
      <c r="AG9" t="str">
        <f>'New vehicle sales'!B56</f>
        <v>T-CAR-ICE_GSL21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3">
        <f>'New vehicle sales'!C8/1000</f>
        <v>10.474</v>
      </c>
      <c r="G10" s="392">
        <f>$F10*'New vehicle sales'!D$43</f>
        <v>0.12522525691089512</v>
      </c>
      <c r="H10" s="392">
        <f>$F10*'New vehicle sales'!E$43</f>
        <v>2.9635947608762563</v>
      </c>
      <c r="I10" s="392">
        <f>$F10*'New vehicle sales'!F$43</f>
        <v>0.4894105347379647</v>
      </c>
      <c r="J10" s="392">
        <f>$F10*'New vehicle sales'!G$43</f>
        <v>0.21826657580590783</v>
      </c>
      <c r="K10" s="392">
        <f>$F10*'New vehicle sales'!H$43</f>
        <v>0.18629599495155771</v>
      </c>
      <c r="L10" s="392">
        <f>$F10*'New vehicle sales'!I$43</f>
        <v>8.9902549106284979E-2</v>
      </c>
      <c r="M10" s="392">
        <f>$F10*'New vehicle sales'!J$43</f>
        <v>0.28348788048380186</v>
      </c>
      <c r="N10" s="392">
        <f>$F10*'New vehicle sales'!K$43</f>
        <v>0.42901066199902738</v>
      </c>
      <c r="O10" s="392">
        <f>$F10*'New vehicle sales'!L$43</f>
        <v>0.17147976979607768</v>
      </c>
      <c r="P10" s="392">
        <f>$F10*'New vehicle sales'!M$43</f>
        <v>0.19525479617754793</v>
      </c>
      <c r="Q10" s="392">
        <f>$F10*'New vehicle sales'!N$43</f>
        <v>0.32932227772101874</v>
      </c>
      <c r="R10" s="392">
        <f>$F10*'New vehicle sales'!O$43</f>
        <v>0.31327210032203745</v>
      </c>
      <c r="S10" s="392">
        <f>$F10*'New vehicle sales'!P$43</f>
        <v>0.26134492641013535</v>
      </c>
      <c r="T10" s="392">
        <f>$F10*'New vehicle sales'!Q$43</f>
        <v>1.1940698512032568</v>
      </c>
      <c r="U10" s="392">
        <f>$F10*'New vehicle sales'!R$43</f>
        <v>0.32489016761289935</v>
      </c>
      <c r="V10" s="392">
        <f>$F10*'New vehicle sales'!S$43</f>
        <v>0.4286917260359121</v>
      </c>
      <c r="W10" s="392">
        <f>$F10*'New vehicle sales'!T$43</f>
        <v>0.35094613602023556</v>
      </c>
      <c r="X10" s="392">
        <f>$F10*'New vehicle sales'!U$43</f>
        <v>0.2555358927647044</v>
      </c>
      <c r="Y10" s="392">
        <f>$F10*'New vehicle sales'!V$43</f>
        <v>0.56761363289383426</v>
      </c>
      <c r="Z10" s="392">
        <f>$F10*'New vehicle sales'!W$43</f>
        <v>7.0482648290113165E-2</v>
      </c>
      <c r="AA10" s="392">
        <f>$F10*'New vehicle sales'!X$43</f>
        <v>0.28705776371232683</v>
      </c>
      <c r="AB10" s="392">
        <f>$F10*'New vehicle sales'!Y$43</f>
        <v>0.14196829519526477</v>
      </c>
      <c r="AC10" s="392">
        <f>$F10*'New vehicle sales'!Z$43</f>
        <v>0.14414805753628032</v>
      </c>
      <c r="AD10" s="392">
        <f>$F10*'New vehicle sales'!AA$43</f>
        <v>0.16755355811221012</v>
      </c>
      <c r="AE10" s="392">
        <f>$F10*'New vehicle sales'!AB$43</f>
        <v>0.3501520954499967</v>
      </c>
      <c r="AF10" s="392">
        <f>$F10*'New vehicle sales'!AC$43</f>
        <v>0.13502208987445036</v>
      </c>
      <c r="AG10" t="str">
        <f>'New vehicle sales'!B62</f>
        <v>T-CAR-HEV_GSL21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3">
        <f>'New vehicle sales'!C9/1000</f>
        <v>4.0129999999999999</v>
      </c>
      <c r="G11" s="392">
        <f>$F11*'New vehicle sales'!D$43</f>
        <v>4.7978704982186565E-2</v>
      </c>
      <c r="H11" s="392">
        <f>$F11*'New vehicle sales'!E$43</f>
        <v>1.135469331238917</v>
      </c>
      <c r="I11" s="392">
        <f>$F11*'New vehicle sales'!F$43</f>
        <v>0.18751236164821961</v>
      </c>
      <c r="J11" s="392">
        <f>$F11*'New vehicle sales'!G$43</f>
        <v>8.3626481641121644E-2</v>
      </c>
      <c r="K11" s="392">
        <f>$F11*'New vehicle sales'!H$43</f>
        <v>7.1377298810445008E-2</v>
      </c>
      <c r="L11" s="392">
        <f>$F11*'New vehicle sales'!I$43</f>
        <v>3.4445190907344055E-2</v>
      </c>
      <c r="M11" s="392">
        <f>$F11*'New vehicle sales'!J$43</f>
        <v>0.10861532025792409</v>
      </c>
      <c r="N11" s="392">
        <f>$F11*'New vehicle sales'!K$43</f>
        <v>0.16437080261620171</v>
      </c>
      <c r="O11" s="392">
        <f>$F11*'New vehicle sales'!L$43</f>
        <v>6.570062213019473E-2</v>
      </c>
      <c r="P11" s="392">
        <f>$F11*'New vehicle sales'!M$43</f>
        <v>7.4809766761552404E-2</v>
      </c>
      <c r="Q11" s="392">
        <f>$F11*'New vehicle sales'!N$43</f>
        <v>0.12617627463189307</v>
      </c>
      <c r="R11" s="392">
        <f>$F11*'New vehicle sales'!O$43</f>
        <v>0.12002682247396756</v>
      </c>
      <c r="S11" s="392">
        <f>$F11*'New vehicle sales'!P$43</f>
        <v>0.10013148650791226</v>
      </c>
      <c r="T11" s="392">
        <f>$F11*'New vehicle sales'!Q$43</f>
        <v>0.45749496972299686</v>
      </c>
      <c r="U11" s="392">
        <f>$F11*'New vehicle sales'!R$43</f>
        <v>0.12447815950263176</v>
      </c>
      <c r="V11" s="392">
        <f>$F11*'New vehicle sales'!S$43</f>
        <v>0.16424860574585784</v>
      </c>
      <c r="W11" s="392">
        <f>$F11*'New vehicle sales'!T$43</f>
        <v>0.13446122244120728</v>
      </c>
      <c r="X11" s="392">
        <f>$F11*'New vehicle sales'!U$43</f>
        <v>9.7905817993580169E-2</v>
      </c>
      <c r="Y11" s="392">
        <f>$F11*'New vehicle sales'!V$43</f>
        <v>0.21747503425653589</v>
      </c>
      <c r="Z11" s="392">
        <f>$F11*'New vehicle sales'!W$43</f>
        <v>2.7004665608957815E-2</v>
      </c>
      <c r="AA11" s="392">
        <f>$F11*'New vehicle sales'!X$43</f>
        <v>0.10998308246873854</v>
      </c>
      <c r="AB11" s="392">
        <f>$F11*'New vehicle sales'!Y$43</f>
        <v>5.4393619306721167E-2</v>
      </c>
      <c r="AC11" s="392">
        <f>$F11*'New vehicle sales'!Z$43</f>
        <v>5.5228771710243735E-2</v>
      </c>
      <c r="AD11" s="392">
        <f>$F11*'New vehicle sales'!AA$43</f>
        <v>6.4196336519409883E-2</v>
      </c>
      <c r="AE11" s="392">
        <f>$F11*'New vehicle sales'!AB$43</f>
        <v>0.13415699437090289</v>
      </c>
      <c r="AF11" s="392">
        <f>$F11*'New vehicle sales'!AC$43</f>
        <v>5.1732255744335424E-2</v>
      </c>
      <c r="AG11" t="str">
        <f>'New vehicle sales'!B70</f>
        <v>T-CAR-BEV100_ELC21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3">
        <f>'New vehicle sales'!C10/1000</f>
        <v>2.4590000000000001</v>
      </c>
      <c r="G12" s="392">
        <f>$F12*'New vehicle sales'!D$43</f>
        <v>2.9399360964664036E-2</v>
      </c>
      <c r="H12" s="392">
        <f>$F12*'New vehicle sales'!E$43</f>
        <v>0.69576852367717346</v>
      </c>
      <c r="I12" s="392">
        <f>$F12*'New vehicle sales'!F$43</f>
        <v>0.11489979997332969</v>
      </c>
      <c r="J12" s="392">
        <f>$F12*'New vehicle sales'!G$43</f>
        <v>5.1242840357716951E-2</v>
      </c>
      <c r="K12" s="392">
        <f>$F12*'New vehicle sales'!H$43</f>
        <v>4.3737049034359404E-2</v>
      </c>
      <c r="L12" s="392">
        <f>$F12*'New vehicle sales'!I$43</f>
        <v>2.1106584709982317E-2</v>
      </c>
      <c r="M12" s="392">
        <f>$F12*'New vehicle sales'!J$43</f>
        <v>6.6554964493953483E-2</v>
      </c>
      <c r="N12" s="392">
        <f>$F12*'New vehicle sales'!K$43</f>
        <v>0.10071961216876153</v>
      </c>
      <c r="O12" s="392">
        <f>$F12*'New vehicle sales'!L$43</f>
        <v>4.0258616949451501E-2</v>
      </c>
      <c r="P12" s="392">
        <f>$F12*'New vehicle sales'!M$43</f>
        <v>4.5840323066697573E-2</v>
      </c>
      <c r="Q12" s="392">
        <f>$F12*'New vehicle sales'!N$43</f>
        <v>7.7315589165169479E-2</v>
      </c>
      <c r="R12" s="392">
        <f>$F12*'New vehicle sales'!O$43</f>
        <v>7.3547459871289869E-2</v>
      </c>
      <c r="S12" s="392">
        <f>$F12*'New vehicle sales'!P$43</f>
        <v>6.135642295613164E-2</v>
      </c>
      <c r="T12" s="392">
        <f>$F12*'New vehicle sales'!Q$43</f>
        <v>0.28033394730845984</v>
      </c>
      <c r="U12" s="392">
        <f>$F12*'New vehicle sales'!R$43</f>
        <v>7.6275054626706085E-2</v>
      </c>
      <c r="V12" s="392">
        <f>$F12*'New vehicle sales'!S$43</f>
        <v>0.10064473499353713</v>
      </c>
      <c r="W12" s="392">
        <f>$F12*'New vehicle sales'!T$43</f>
        <v>8.2392261645384685E-2</v>
      </c>
      <c r="X12" s="392">
        <f>$F12*'New vehicle sales'!U$43</f>
        <v>5.9992625578423532E-2</v>
      </c>
      <c r="Y12" s="392">
        <f>$F12*'New vehicle sales'!V$43</f>
        <v>0.13325968333835578</v>
      </c>
      <c r="Z12" s="392">
        <f>$F12*'New vehicle sales'!W$43</f>
        <v>1.6547339330283396E-2</v>
      </c>
      <c r="AA12" s="392">
        <f>$F12*'New vehicle sales'!X$43</f>
        <v>6.7393072462155021E-2</v>
      </c>
      <c r="AB12" s="392">
        <f>$F12*'New vehicle sales'!Y$43</f>
        <v>3.3330154466789774E-2</v>
      </c>
      <c r="AC12" s="392">
        <f>$F12*'New vehicle sales'!Z$43</f>
        <v>3.3841901229875244E-2</v>
      </c>
      <c r="AD12" s="392">
        <f>$F12*'New vehicle sales'!AA$43</f>
        <v>3.9336853102723376E-2</v>
      </c>
      <c r="AE12" s="392">
        <f>$F12*'New vehicle sales'!AB$43</f>
        <v>8.2205843298791478E-2</v>
      </c>
      <c r="AF12" s="392">
        <f>$F12*'New vehicle sales'!AC$43</f>
        <v>3.1699381229833248E-2</v>
      </c>
      <c r="AG12" t="str">
        <f>'New vehicle sales'!B66</f>
        <v>T-CAR-PHEV40_GSL21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3">
        <f>'New vehicle sales'!C11/1000</f>
        <v>0.51200000000000001</v>
      </c>
      <c r="G13" s="392">
        <f>$F13*'New vehicle sales'!D$43</f>
        <v>6.1213797535209372E-3</v>
      </c>
      <c r="H13" s="392">
        <f>$F13*'New vehicle sales'!E$43</f>
        <v>0.14486924933823211</v>
      </c>
      <c r="I13" s="392">
        <f>$F13*'New vehicle sales'!F$43</f>
        <v>2.3923829843979179E-2</v>
      </c>
      <c r="J13" s="392">
        <f>$F13*'New vehicle sales'!G$43</f>
        <v>1.0669513730439641E-2</v>
      </c>
      <c r="K13" s="392">
        <f>$F13*'New vehicle sales'!H$43</f>
        <v>9.106697480923959E-3</v>
      </c>
      <c r="L13" s="392">
        <f>$F13*'New vehicle sales'!I$43</f>
        <v>4.3947016557588231E-3</v>
      </c>
      <c r="M13" s="392">
        <f>$F13*'New vehicle sales'!J$43</f>
        <v>1.3857723391990314E-2</v>
      </c>
      <c r="N13" s="392">
        <f>$F13*'New vehicle sales'!K$43</f>
        <v>2.0971305990405004E-2</v>
      </c>
      <c r="O13" s="392">
        <f>$F13*'New vehicle sales'!L$43</f>
        <v>8.3824367133465503E-3</v>
      </c>
      <c r="P13" s="392">
        <f>$F13*'New vehicle sales'!M$43</f>
        <v>9.544630097661308E-3</v>
      </c>
      <c r="Q13" s="392">
        <f>$F13*'New vehicle sales'!N$43</f>
        <v>1.6098243860336221E-2</v>
      </c>
      <c r="R13" s="392">
        <f>$F13*'New vehicle sales'!O$43</f>
        <v>1.5313663869093296E-2</v>
      </c>
      <c r="S13" s="392">
        <f>$F13*'New vehicle sales'!P$43</f>
        <v>1.2775310513842781E-2</v>
      </c>
      <c r="T13" s="392">
        <f>$F13*'New vehicle sales'!Q$43</f>
        <v>5.8369654746617095E-2</v>
      </c>
      <c r="U13" s="392">
        <f>$F13*'New vehicle sales'!R$43</f>
        <v>1.5881589251270239E-2</v>
      </c>
      <c r="V13" s="392">
        <f>$F13*'New vehicle sales'!S$43</f>
        <v>2.0955715460224077E-2</v>
      </c>
      <c r="W13" s="392">
        <f>$F13*'New vehicle sales'!T$43</f>
        <v>1.7155281806603074E-2</v>
      </c>
      <c r="X13" s="392">
        <f>$F13*'New vehicle sales'!U$43</f>
        <v>1.2491347822754311E-2</v>
      </c>
      <c r="Y13" s="392">
        <f>$F13*'New vehicle sales'!V$43</f>
        <v>2.7746627844342481E-2</v>
      </c>
      <c r="Z13" s="392">
        <f>$F13*'New vehicle sales'!W$43</f>
        <v>3.4453996490870675E-3</v>
      </c>
      <c r="AA13" s="392">
        <f>$F13*'New vehicle sales'!X$43</f>
        <v>1.4032229809118897E-2</v>
      </c>
      <c r="AB13" s="392">
        <f>$F13*'New vehicle sales'!Y$43</f>
        <v>6.939828827570705E-3</v>
      </c>
      <c r="AC13" s="392">
        <f>$F13*'New vehicle sales'!Z$43</f>
        <v>7.0463820372900065E-3</v>
      </c>
      <c r="AD13" s="392">
        <f>$F13*'New vehicle sales'!AA$43</f>
        <v>8.1905119107744482E-3</v>
      </c>
      <c r="AE13" s="392">
        <f>$F13*'New vehicle sales'!AB$43</f>
        <v>1.7116466762497454E-2</v>
      </c>
      <c r="AF13" s="392">
        <f>$F13*'New vehicle sales'!AC$43</f>
        <v>6.6002778323198952E-3</v>
      </c>
      <c r="AG13" t="str">
        <f>'New vehicle sales'!B63</f>
        <v>T-CAR-HEV_DST21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3">
        <f>'New vehicle sales'!C12/1000</f>
        <v>3.3000000000000002E-2</v>
      </c>
      <c r="G14" s="392">
        <f>$F14*'New vehicle sales'!D$43</f>
        <v>3.9454205442615418E-4</v>
      </c>
      <c r="H14" s="392">
        <f>$F14*'New vehicle sales'!E$43</f>
        <v>9.3372758362532428E-3</v>
      </c>
      <c r="I14" s="392">
        <f>$F14*'New vehicle sales'!F$43</f>
        <v>1.5419655954127206E-3</v>
      </c>
      <c r="J14" s="392">
        <f>$F14*'New vehicle sales'!G$43</f>
        <v>6.8768350215724257E-4</v>
      </c>
      <c r="K14" s="392">
        <f>$F14*'New vehicle sales'!H$43</f>
        <v>5.8695511107517706E-4</v>
      </c>
      <c r="L14" s="392">
        <f>$F14*'New vehicle sales'!I$43</f>
        <v>2.8325225515633037E-4</v>
      </c>
      <c r="M14" s="392">
        <f>$F14*'New vehicle sales'!J$43</f>
        <v>8.9317357799937572E-4</v>
      </c>
      <c r="N14" s="392">
        <f>$F14*'New vehicle sales'!K$43</f>
        <v>1.3516662064128224E-3</v>
      </c>
      <c r="O14" s="392">
        <f>$F14*'New vehicle sales'!L$43</f>
        <v>5.4027424128991436E-4</v>
      </c>
      <c r="P14" s="392">
        <f>$F14*'New vehicle sales'!M$43</f>
        <v>6.1518123676332652E-4</v>
      </c>
      <c r="Q14" s="392">
        <f>$F14*'New vehicle sales'!N$43</f>
        <v>1.0375821238107332E-3</v>
      </c>
      <c r="R14" s="392">
        <f>$F14*'New vehicle sales'!O$43</f>
        <v>9.8701349156265377E-4</v>
      </c>
      <c r="S14" s="392">
        <f>$F14*'New vehicle sales'!P$43</f>
        <v>8.2340868546252298E-4</v>
      </c>
      <c r="T14" s="392">
        <f>$F14*'New vehicle sales'!Q$43</f>
        <v>3.7621066535905552E-3</v>
      </c>
      <c r="U14" s="392">
        <f>$F14*'New vehicle sales'!R$43</f>
        <v>1.0236180572107771E-3</v>
      </c>
      <c r="V14" s="392">
        <f>$F14*'New vehicle sales'!S$43</f>
        <v>1.3506613480222551E-3</v>
      </c>
      <c r="W14" s="392">
        <f>$F14*'New vehicle sales'!T$43</f>
        <v>1.1057115226912138E-3</v>
      </c>
      <c r="X14" s="392">
        <f>$F14*'New vehicle sales'!U$43</f>
        <v>8.051064026384614E-4</v>
      </c>
      <c r="Y14" s="392">
        <f>$F14*'New vehicle sales'!V$43</f>
        <v>1.7883568727798866E-3</v>
      </c>
      <c r="Z14" s="392">
        <f>$F14*'New vehicle sales'!W$43</f>
        <v>2.2206677425756489E-4</v>
      </c>
      <c r="AA14" s="392">
        <f>$F14*'New vehicle sales'!X$43</f>
        <v>9.0442106191586651E-4</v>
      </c>
      <c r="AB14" s="392">
        <f>$F14*'New vehicle sales'!Y$43</f>
        <v>4.4729365490201812E-4</v>
      </c>
      <c r="AC14" s="392">
        <f>$F14*'New vehicle sales'!Z$43</f>
        <v>4.5416134224720743E-4</v>
      </c>
      <c r="AD14" s="392">
        <f>$F14*'New vehicle sales'!AA$43</f>
        <v>5.2790408799913439E-4</v>
      </c>
      <c r="AE14" s="392">
        <f>$F14*'New vehicle sales'!AB$43</f>
        <v>1.1032097718015937E-3</v>
      </c>
      <c r="AF14" s="392">
        <f>$F14*'New vehicle sales'!AC$43</f>
        <v>4.2540853216124324E-4</v>
      </c>
      <c r="AG14" t="str">
        <f>'New vehicle sales'!B69</f>
        <v>T-CAR-PHEV40_DST21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96">
        <v>0</v>
      </c>
      <c r="G15" s="392">
        <f>$F15*'New vehicle sales'!D$43</f>
        <v>0</v>
      </c>
      <c r="H15" s="392">
        <f>$F15*'New vehicle sales'!E$43</f>
        <v>0</v>
      </c>
      <c r="I15" s="392">
        <f>$F15*'New vehicle sales'!F$43</f>
        <v>0</v>
      </c>
      <c r="J15" s="392">
        <f>$F15*'New vehicle sales'!G$43</f>
        <v>0</v>
      </c>
      <c r="K15" s="392">
        <f>$F15*'New vehicle sales'!H$43</f>
        <v>0</v>
      </c>
      <c r="L15" s="392">
        <f>$F15*'New vehicle sales'!I$43</f>
        <v>0</v>
      </c>
      <c r="M15" s="392">
        <f>$F15*'New vehicle sales'!J$43</f>
        <v>0</v>
      </c>
      <c r="N15" s="392">
        <f>$F15*'New vehicle sales'!K$43</f>
        <v>0</v>
      </c>
      <c r="O15" s="392">
        <f>$F15*'New vehicle sales'!L$43</f>
        <v>0</v>
      </c>
      <c r="P15" s="392">
        <f>$F15*'New vehicle sales'!M$43</f>
        <v>0</v>
      </c>
      <c r="Q15" s="392">
        <f>$F15*'New vehicle sales'!N$43</f>
        <v>0</v>
      </c>
      <c r="R15" s="392">
        <f>$F15*'New vehicle sales'!O$43</f>
        <v>0</v>
      </c>
      <c r="S15" s="392">
        <f>$F15*'New vehicle sales'!P$43</f>
        <v>0</v>
      </c>
      <c r="T15" s="392">
        <f>$F15*'New vehicle sales'!Q$43</f>
        <v>0</v>
      </c>
      <c r="U15" s="392">
        <f>$F15*'New vehicle sales'!R$43</f>
        <v>0</v>
      </c>
      <c r="V15" s="392">
        <f>$F15*'New vehicle sales'!S$43</f>
        <v>0</v>
      </c>
      <c r="W15" s="392">
        <f>$F15*'New vehicle sales'!T$43</f>
        <v>0</v>
      </c>
      <c r="X15" s="392">
        <f>$F15*'New vehicle sales'!U$43</f>
        <v>0</v>
      </c>
      <c r="Y15" s="392">
        <f>$F15*'New vehicle sales'!V$43</f>
        <v>0</v>
      </c>
      <c r="Z15" s="392">
        <f>$F15*'New vehicle sales'!W$43</f>
        <v>0</v>
      </c>
      <c r="AA15" s="392">
        <f>$F15*'New vehicle sales'!X$43</f>
        <v>0</v>
      </c>
      <c r="AB15" s="392">
        <f>$F15*'New vehicle sales'!Y$43</f>
        <v>0</v>
      </c>
      <c r="AC15" s="392">
        <f>$F15*'New vehicle sales'!Z$43</f>
        <v>0</v>
      </c>
      <c r="AD15" s="392">
        <f>$F15*'New vehicle sales'!AA$43</f>
        <v>0</v>
      </c>
      <c r="AE15" s="392">
        <f>$F15*'New vehicle sales'!AB$43</f>
        <v>0</v>
      </c>
      <c r="AF15" s="392">
        <f>$F15*'New vehicle sales'!AC$43</f>
        <v>0</v>
      </c>
      <c r="AG15" t="str">
        <f>'New vehicle sales'!B107</f>
        <v>T-LGT-ICE_DST61</v>
      </c>
      <c r="AH15" t="s">
        <v>221</v>
      </c>
    </row>
    <row r="16" spans="1:34">
      <c r="C16" t="s">
        <v>223</v>
      </c>
      <c r="D16" t="s">
        <v>222</v>
      </c>
      <c r="E16">
        <v>2020</v>
      </c>
      <c r="F16" s="32">
        <f>'New vehicle sales'!C22/1000</f>
        <v>2.7E-2</v>
      </c>
      <c r="G16" s="392">
        <f>$F16*'New vehicle sales'!D$43</f>
        <v>3.2280713543958065E-4</v>
      </c>
      <c r="H16" s="392">
        <f>$F16*'New vehicle sales'!E$43</f>
        <v>7.6395893205708342E-3</v>
      </c>
      <c r="I16" s="392">
        <f>$F16*'New vehicle sales'!F$43</f>
        <v>1.2616082144285895E-3</v>
      </c>
      <c r="J16" s="392">
        <f>$F16*'New vehicle sales'!G$43</f>
        <v>5.6265013812865298E-4</v>
      </c>
      <c r="K16" s="392">
        <f>$F16*'New vehicle sales'!H$43</f>
        <v>4.8023599997059941E-4</v>
      </c>
      <c r="L16" s="392">
        <f>$F16*'New vehicle sales'!I$43</f>
        <v>2.3175184512790666E-4</v>
      </c>
      <c r="M16" s="392">
        <f>$F16*'New vehicle sales'!J$43</f>
        <v>7.3077838199948919E-4</v>
      </c>
      <c r="N16" s="392">
        <f>$F16*'New vehicle sales'!K$43</f>
        <v>1.1059087143377639E-3</v>
      </c>
      <c r="O16" s="392">
        <f>$F16*'New vehicle sales'!L$43</f>
        <v>4.4204256105538446E-4</v>
      </c>
      <c r="P16" s="392">
        <f>$F16*'New vehicle sales'!M$43</f>
        <v>5.0333010280635801E-4</v>
      </c>
      <c r="Q16" s="392">
        <f>$F16*'New vehicle sales'!N$43</f>
        <v>8.4893082857241794E-4</v>
      </c>
      <c r="R16" s="392">
        <f>$F16*'New vehicle sales'!O$43</f>
        <v>8.0755649309671674E-4</v>
      </c>
      <c r="S16" s="392">
        <f>$F16*'New vehicle sales'!P$43</f>
        <v>6.7369801537842794E-4</v>
      </c>
      <c r="T16" s="392">
        <f>$F16*'New vehicle sales'!Q$43</f>
        <v>3.078087262028636E-3</v>
      </c>
      <c r="U16" s="392">
        <f>$F16*'New vehicle sales'!R$43</f>
        <v>8.3750568317245394E-4</v>
      </c>
      <c r="V16" s="392">
        <f>$F16*'New vehicle sales'!S$43</f>
        <v>1.1050865574727541E-3</v>
      </c>
      <c r="W16" s="392">
        <f>$F16*'New vehicle sales'!T$43</f>
        <v>9.0467306402008398E-4</v>
      </c>
      <c r="X16" s="392">
        <f>$F16*'New vehicle sales'!U$43</f>
        <v>6.5872342034055929E-4</v>
      </c>
      <c r="Y16" s="392">
        <f>$F16*'New vehicle sales'!V$43</f>
        <v>1.4632010777289981E-3</v>
      </c>
      <c r="Z16" s="392">
        <f>$F16*'New vehicle sales'!W$43</f>
        <v>1.8169099711982581E-4</v>
      </c>
      <c r="AA16" s="392">
        <f>$F16*'New vehicle sales'!X$43</f>
        <v>7.399808688402543E-4</v>
      </c>
      <c r="AB16" s="392">
        <f>$F16*'New vehicle sales'!Y$43</f>
        <v>3.659675358289239E-4</v>
      </c>
      <c r="AC16" s="392">
        <f>$F16*'New vehicle sales'!Z$43</f>
        <v>3.7158655274771514E-4</v>
      </c>
      <c r="AD16" s="392">
        <f>$F16*'New vehicle sales'!AA$43</f>
        <v>4.3192152654474632E-4</v>
      </c>
      <c r="AE16" s="392">
        <f>$F16*'New vehicle sales'!AB$43</f>
        <v>9.0262617692857662E-4</v>
      </c>
      <c r="AF16" s="392">
        <f>$F16*'New vehicle sales'!AC$43</f>
        <v>3.4806152631374447E-4</v>
      </c>
      <c r="AG16" t="str">
        <f>'New vehicle sales'!B108</f>
        <v>T-LGT-HEV_DST61</v>
      </c>
      <c r="AH16" t="s">
        <v>221</v>
      </c>
    </row>
    <row r="17" spans="1:34">
      <c r="C17" t="s">
        <v>223</v>
      </c>
      <c r="D17" t="s">
        <v>222</v>
      </c>
      <c r="E17">
        <v>2020</v>
      </c>
      <c r="F17" s="32">
        <f>'New vehicle sales'!C20/1000</f>
        <v>0.72699999999999998</v>
      </c>
      <c r="G17" s="392">
        <f>$F17*'New vehicle sales'!D$43</f>
        <v>8.6918810172064865E-3</v>
      </c>
      <c r="H17" s="392">
        <f>$F17*'New vehicle sales'!E$43</f>
        <v>0.20570301615018505</v>
      </c>
      <c r="I17" s="392">
        <f>$F17*'New vehicle sales'!F$43</f>
        <v>3.3969969329243871E-2</v>
      </c>
      <c r="J17" s="392">
        <f>$F17*'New vehicle sales'!G$43</f>
        <v>1.51498759414641E-2</v>
      </c>
      <c r="K17" s="392">
        <f>$F17*'New vehicle sales'!H$43</f>
        <v>1.2930798962171324E-2</v>
      </c>
      <c r="L17" s="392">
        <f>$F17*'New vehicle sales'!I$43</f>
        <v>6.2401330151106724E-3</v>
      </c>
      <c r="M17" s="392">
        <f>$F17*'New vehicle sales'!J$43</f>
        <v>1.9676884581986246E-2</v>
      </c>
      <c r="N17" s="392">
        <f>$F17*'New vehicle sales'!K$43</f>
        <v>2.9777616123094604E-2</v>
      </c>
      <c r="O17" s="392">
        <f>$F17*'New vehicle sales'!L$43</f>
        <v>1.190240525508387E-2</v>
      </c>
      <c r="P17" s="392">
        <f>$F17*'New vehicle sales'!M$43</f>
        <v>1.3552629064452678E-2</v>
      </c>
      <c r="Q17" s="392">
        <f>$F17*'New vehicle sales'!N$43</f>
        <v>2.2858248606375847E-2</v>
      </c>
      <c r="R17" s="392">
        <f>$F17*'New vehicle sales'!O$43</f>
        <v>2.1744206314122706E-2</v>
      </c>
      <c r="S17" s="392">
        <f>$F17*'New vehicle sales'!P$43</f>
        <v>1.8139942858522856E-2</v>
      </c>
      <c r="T17" s="392">
        <f>$F17*'New vehicle sales'!Q$43</f>
        <v>8.2880349610919196E-2</v>
      </c>
      <c r="U17" s="392">
        <f>$F17*'New vehicle sales'!R$43</f>
        <v>2.2550615987643484E-2</v>
      </c>
      <c r="V17" s="392">
        <f>$F17*'New vehicle sales'!S$43</f>
        <v>2.9755478788247858E-2</v>
      </c>
      <c r="W17" s="392">
        <f>$F17*'New vehicle sales'!T$43</f>
        <v>2.4359159908985226E-2</v>
      </c>
      <c r="X17" s="392">
        <f>$F17*'New vehicle sales'!U$43</f>
        <v>1.7736738021762469E-2</v>
      </c>
      <c r="Y17" s="392">
        <f>$F17*'New vehicle sales'!V$43</f>
        <v>3.9398043833665984E-2</v>
      </c>
      <c r="Z17" s="392">
        <f>$F17*'New vehicle sales'!W$43</f>
        <v>4.8921983298560508E-3</v>
      </c>
      <c r="AA17" s="392">
        <f>$F17*'New vehicle sales'!X$43</f>
        <v>1.9924670060994996E-2</v>
      </c>
      <c r="AB17" s="392">
        <f>$F17*'New vehicle sales'!Y$43</f>
        <v>9.8540147610232456E-3</v>
      </c>
      <c r="AC17" s="392">
        <f>$F17*'New vehicle sales'!Z$43</f>
        <v>1.0005311994355144E-2</v>
      </c>
      <c r="AD17" s="392">
        <f>$F17*'New vehicle sales'!AA$43</f>
        <v>1.1629887029556687E-2</v>
      </c>
      <c r="AE17" s="392">
        <f>$F17*'New vehicle sales'!AB$43</f>
        <v>2.4304045578780561E-2</v>
      </c>
      <c r="AF17" s="392">
        <f>$F17*'New vehicle sales'!AC$43</f>
        <v>9.3718788751886006E-3</v>
      </c>
      <c r="AG17" t="str">
        <f>'New vehicle sales'!B113</f>
        <v>T-LGT-BEV_ELC61</v>
      </c>
      <c r="AH17" t="s">
        <v>221</v>
      </c>
    </row>
    <row r="18" spans="1:34">
      <c r="B18" s="30"/>
      <c r="C18" s="30" t="s">
        <v>223</v>
      </c>
      <c r="D18" s="30" t="s">
        <v>222</v>
      </c>
      <c r="E18" s="30">
        <v>2020</v>
      </c>
      <c r="F18" s="397">
        <v>0</v>
      </c>
      <c r="G18" s="393">
        <f>$F18*'New vehicle sales'!D$43</f>
        <v>0</v>
      </c>
      <c r="H18" s="393">
        <f>$F18*'New vehicle sales'!E$43</f>
        <v>0</v>
      </c>
      <c r="I18" s="393">
        <f>$F18*'New vehicle sales'!F$43</f>
        <v>0</v>
      </c>
      <c r="J18" s="393">
        <f>$F18*'New vehicle sales'!G$43</f>
        <v>0</v>
      </c>
      <c r="K18" s="393">
        <f>$F18*'New vehicle sales'!H$43</f>
        <v>0</v>
      </c>
      <c r="L18" s="393">
        <f>$F18*'New vehicle sales'!I$43</f>
        <v>0</v>
      </c>
      <c r="M18" s="393">
        <f>$F18*'New vehicle sales'!J$43</f>
        <v>0</v>
      </c>
      <c r="N18" s="393">
        <f>$F18*'New vehicle sales'!K$43</f>
        <v>0</v>
      </c>
      <c r="O18" s="393">
        <f>$F18*'New vehicle sales'!L$43</f>
        <v>0</v>
      </c>
      <c r="P18" s="393">
        <f>$F18*'New vehicle sales'!M$43</f>
        <v>0</v>
      </c>
      <c r="Q18" s="393">
        <f>$F18*'New vehicle sales'!N$43</f>
        <v>0</v>
      </c>
      <c r="R18" s="393">
        <f>$F18*'New vehicle sales'!O$43</f>
        <v>0</v>
      </c>
      <c r="S18" s="393">
        <f>$F18*'New vehicle sales'!P$43</f>
        <v>0</v>
      </c>
      <c r="T18" s="393">
        <f>$F18*'New vehicle sales'!Q$43</f>
        <v>0</v>
      </c>
      <c r="U18" s="393">
        <f>$F18*'New vehicle sales'!R$43</f>
        <v>0</v>
      </c>
      <c r="V18" s="393">
        <f>$F18*'New vehicle sales'!S$43</f>
        <v>0</v>
      </c>
      <c r="W18" s="393">
        <f>$F18*'New vehicle sales'!T$43</f>
        <v>0</v>
      </c>
      <c r="X18" s="393">
        <f>$F18*'New vehicle sales'!U$43</f>
        <v>0</v>
      </c>
      <c r="Y18" s="393">
        <f>$F18*'New vehicle sales'!V$43</f>
        <v>0</v>
      </c>
      <c r="Z18" s="393">
        <f>$F18*'New vehicle sales'!W$43</f>
        <v>0</v>
      </c>
      <c r="AA18" s="393">
        <f>$F18*'New vehicle sales'!X$43</f>
        <v>0</v>
      </c>
      <c r="AB18" s="393">
        <f>$F18*'New vehicle sales'!Y$43</f>
        <v>0</v>
      </c>
      <c r="AC18" s="393">
        <f>$F18*'New vehicle sales'!Z$43</f>
        <v>0</v>
      </c>
      <c r="AD18" s="393">
        <f>$F18*'New vehicle sales'!AA$43</f>
        <v>0</v>
      </c>
      <c r="AE18" s="393">
        <f>$F18*'New vehicle sales'!AB$43</f>
        <v>0</v>
      </c>
      <c r="AF18" s="393">
        <f>$F18*'New vehicle sales'!AC$43</f>
        <v>0</v>
      </c>
      <c r="AG18" s="30" t="str">
        <f>'New vehicle sales'!B123</f>
        <v>T-HGT-ICE_DST81</v>
      </c>
      <c r="AH18" s="30" t="s">
        <v>221</v>
      </c>
    </row>
    <row r="20" spans="1:34">
      <c r="F20" s="395"/>
      <c r="G20" s="394"/>
      <c r="H20" s="394"/>
      <c r="I20" s="375"/>
    </row>
    <row r="22" spans="1:34" ht="21">
      <c r="A22" s="40" t="s">
        <v>539</v>
      </c>
    </row>
    <row r="23" spans="1:34" ht="21">
      <c r="A23" s="40"/>
    </row>
    <row r="24" spans="1:34">
      <c r="A24" t="s">
        <v>230</v>
      </c>
    </row>
    <row r="25" spans="1:34">
      <c r="B25" s="39" t="s">
        <v>229</v>
      </c>
      <c r="G25" s="38"/>
      <c r="H25" s="37"/>
      <c r="I25" s="37"/>
      <c r="J25" s="37"/>
      <c r="K25" s="37"/>
      <c r="M25" s="37"/>
      <c r="N25" s="37"/>
    </row>
    <row r="26" spans="1:34" ht="15" thickBot="1">
      <c r="B26" s="36" t="s">
        <v>228</v>
      </c>
      <c r="C26" s="36" t="s">
        <v>227</v>
      </c>
      <c r="D26" s="36" t="s">
        <v>198</v>
      </c>
      <c r="E26" s="36" t="s">
        <v>226</v>
      </c>
      <c r="F26" s="35" t="str">
        <f>Regions!C$3</f>
        <v>IE</v>
      </c>
      <c r="G26" s="35" t="str">
        <f>Regions!E$3</f>
        <v>IE-CW</v>
      </c>
      <c r="H26" s="35" t="str">
        <f>Regions!F$3</f>
        <v>IE-D</v>
      </c>
      <c r="I26" s="35" t="str">
        <f>Regions!G$3</f>
        <v>IE-KE</v>
      </c>
      <c r="J26" s="35" t="str">
        <f>Regions!H$3</f>
        <v>IE-KK</v>
      </c>
      <c r="K26" s="35" t="str">
        <f>Regions!I$3</f>
        <v>IE-LS</v>
      </c>
      <c r="L26" s="35" t="str">
        <f>Regions!J$3</f>
        <v>IE-LD</v>
      </c>
      <c r="M26" s="35" t="str">
        <f>Regions!K$3</f>
        <v>IE-LH</v>
      </c>
      <c r="N26" s="35" t="str">
        <f>Regions!L$3</f>
        <v>IE-MH</v>
      </c>
      <c r="O26" s="35" t="str">
        <f>Regions!M$3</f>
        <v>IE-OY</v>
      </c>
      <c r="P26" s="35" t="str">
        <f>Regions!N$3</f>
        <v>IE-WH</v>
      </c>
      <c r="Q26" s="35" t="str">
        <f>Regions!O$3</f>
        <v>IE-WX</v>
      </c>
      <c r="R26" s="35" t="str">
        <f>Regions!P$3</f>
        <v>IE-WW</v>
      </c>
      <c r="S26" s="35" t="str">
        <f>Regions!Q$3</f>
        <v>IE-CE</v>
      </c>
      <c r="T26" s="35" t="str">
        <f>Regions!R$3</f>
        <v>IE-CO</v>
      </c>
      <c r="U26" s="35" t="str">
        <f>Regions!S$3</f>
        <v>IE-KY</v>
      </c>
      <c r="V26" s="35" t="str">
        <f>Regions!T$3</f>
        <v>IE-LK</v>
      </c>
      <c r="W26" s="35" t="str">
        <f>Regions!U$3</f>
        <v>IE-TA</v>
      </c>
      <c r="X26" s="35" t="str">
        <f>Regions!V$3</f>
        <v>IE-WD</v>
      </c>
      <c r="Y26" s="35" t="str">
        <f>Regions!W$3</f>
        <v>IE-G</v>
      </c>
      <c r="Z26" s="35" t="str">
        <f>Regions!X$3</f>
        <v>IE-LM</v>
      </c>
      <c r="AA26" s="35" t="str">
        <f>Regions!Y$3</f>
        <v>IE-MO</v>
      </c>
      <c r="AB26" s="35" t="str">
        <f>Regions!Z$3</f>
        <v>IE-RN</v>
      </c>
      <c r="AC26" s="35" t="str">
        <f>Regions!AA$3</f>
        <v>IE-SO</v>
      </c>
      <c r="AD26" s="35" t="str">
        <f>Regions!AB$3</f>
        <v>IE-CN</v>
      </c>
      <c r="AE26" s="35" t="str">
        <f>Regions!AC$3</f>
        <v>IE-DL</v>
      </c>
      <c r="AF26" s="35" t="str">
        <f>Regions!AD$3</f>
        <v>IE-MN</v>
      </c>
      <c r="AG26" s="34" t="s">
        <v>225</v>
      </c>
      <c r="AH26" s="34" t="s">
        <v>224</v>
      </c>
    </row>
    <row r="27" spans="1:34">
      <c r="C27" t="s">
        <v>223</v>
      </c>
      <c r="D27" t="str">
        <f t="shared" ref="D27:AH27" si="1">D49</f>
        <v>NCAP_BND</v>
      </c>
      <c r="E27">
        <v>2021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  <c r="AB27">
        <f t="shared" si="1"/>
        <v>0</v>
      </c>
      <c r="AC27">
        <f t="shared" si="1"/>
        <v>0</v>
      </c>
      <c r="AD27">
        <f t="shared" si="1"/>
        <v>0</v>
      </c>
      <c r="AE27">
        <f t="shared" si="1"/>
        <v>0</v>
      </c>
      <c r="AF27">
        <f t="shared" si="1"/>
        <v>0</v>
      </c>
      <c r="AG27" t="str">
        <f>AG7</f>
        <v>T-CAR*, T-LGT*, T-HGT*</v>
      </c>
      <c r="AH27" t="str">
        <f t="shared" si="1"/>
        <v>*New</v>
      </c>
    </row>
    <row r="28" spans="1:34">
      <c r="C28" t="s">
        <v>223</v>
      </c>
      <c r="D28" t="s">
        <v>222</v>
      </c>
      <c r="E28">
        <v>2021</v>
      </c>
      <c r="F28" s="33">
        <f>'New vehicle sales'!D139/1000</f>
        <v>34.165999999999997</v>
      </c>
      <c r="G28" s="392">
        <f>$F28*'New vehicle sales'!D$43</f>
        <v>0.40848254034921155</v>
      </c>
      <c r="H28" s="392">
        <f>$F$28*'New vehicle sales'!E$43</f>
        <v>9.6671929158008556</v>
      </c>
      <c r="I28" s="392">
        <f>$F$28*'New vehicle sales'!F$43</f>
        <v>1.5964483797839697</v>
      </c>
      <c r="J28" s="392">
        <f>$F$28*'New vehicle sales'!G$43</f>
        <v>0.71198165256679835</v>
      </c>
      <c r="K28" s="392">
        <f>$F$28*'New vehicle sales'!H$43</f>
        <v>0.60769419166649985</v>
      </c>
      <c r="L28" s="392">
        <f>$F$28*'New vehicle sales'!I$43</f>
        <v>0.29326050150518734</v>
      </c>
      <c r="M28" s="392">
        <f>$F$28*'New vehicle sales'!J$43</f>
        <v>0.92473237775535355</v>
      </c>
      <c r="N28" s="392">
        <f>$F$28*'New vehicle sales'!K$43</f>
        <v>1.3994250790394087</v>
      </c>
      <c r="O28" s="392">
        <f>$F$28*'New vehicle sales'!L$43</f>
        <v>0.55936393114882466</v>
      </c>
      <c r="P28" s="392">
        <f>$F$28*'New vehicle sales'!M$43</f>
        <v>0.63691764046229726</v>
      </c>
      <c r="Q28" s="392">
        <f>$F$28*'New vehicle sales'!N$43</f>
        <v>1.0742433588520455</v>
      </c>
      <c r="R28" s="392">
        <f>$F$28*'New vehicle sales'!O$43</f>
        <v>1.0218879682645341</v>
      </c>
      <c r="S28" s="392">
        <f>$F$28*'New vehicle sales'!P$43</f>
        <v>0.85250245901553201</v>
      </c>
      <c r="T28" s="392">
        <f>$F$28*'New vehicle sales'!Q$43</f>
        <v>3.8950344220174209</v>
      </c>
      <c r="U28" s="392">
        <f>$F$28*'New vehicle sales'!R$43</f>
        <v>1.0597858952322243</v>
      </c>
      <c r="V28" s="392">
        <f>$F$28*'New vehicle sales'!S$43</f>
        <v>1.3983847156523745</v>
      </c>
      <c r="W28" s="392">
        <f>$F$28*'New vehicle sales'!T$43</f>
        <v>1.1447799964929699</v>
      </c>
      <c r="X28" s="392">
        <f>$F$28*'New vehicle sales'!U$43</f>
        <v>0.83355349553168701</v>
      </c>
      <c r="Y28" s="392">
        <f>$F$28*'New vehicle sales'!V$43</f>
        <v>1.8515454822847757</v>
      </c>
      <c r="Z28" s="392">
        <f>$F$28*'New vehicle sales'!W$43</f>
        <v>0.22991313361466548</v>
      </c>
      <c r="AA28" s="392">
        <f>$F$28*'New vehicle sales'!X$43</f>
        <v>0.93637727277022698</v>
      </c>
      <c r="AB28" s="392">
        <f>$F$28*'New vehicle sales'!Y$43</f>
        <v>0.46309803070855599</v>
      </c>
      <c r="AC28" s="392">
        <f>$F$28*'New vehicle sales'!Z$43</f>
        <v>0.47020837633994206</v>
      </c>
      <c r="AD28" s="392">
        <f>$F$28*'New vehicle sales'!AA$43</f>
        <v>0.54655669910843707</v>
      </c>
      <c r="AE28" s="392">
        <f>$F$28*'New vehicle sales'!AB$43</f>
        <v>1.1421898504052499</v>
      </c>
      <c r="AF28" s="392">
        <f>$F$28*'New vehicle sales'!AC$43</f>
        <v>0.44043963363094046</v>
      </c>
      <c r="AG28" t="str">
        <f t="shared" ref="AG28:AG38" si="2">AG8</f>
        <v>T-CAR-ICE_DST21</v>
      </c>
      <c r="AH28" t="s">
        <v>221</v>
      </c>
    </row>
    <row r="29" spans="1:34">
      <c r="C29" t="s">
        <v>223</v>
      </c>
      <c r="D29" t="s">
        <v>222</v>
      </c>
      <c r="E29">
        <v>2021</v>
      </c>
      <c r="F29" s="33">
        <f>'New vehicle sales'!D138/1000</f>
        <v>32.798000000000002</v>
      </c>
      <c r="G29" s="392">
        <f>$F29*'New vehicle sales'!D$43</f>
        <v>0.39212697882027286</v>
      </c>
      <c r="H29" s="392">
        <f>$F29*'New vehicle sales'!E$43</f>
        <v>9.2801203902252691</v>
      </c>
      <c r="I29" s="392">
        <f>$F29*'New vehicle sales'!F$43</f>
        <v>1.5325268969195882</v>
      </c>
      <c r="J29" s="392">
        <f>$F29*'New vehicle sales'!G$43</f>
        <v>0.68347404556828006</v>
      </c>
      <c r="K29" s="392">
        <f>$F29*'New vehicle sales'!H$43</f>
        <v>0.58336223433465628</v>
      </c>
      <c r="L29" s="392">
        <f>$F29*'New vehicle sales'!I$43</f>
        <v>0.28151840801870681</v>
      </c>
      <c r="M29" s="392">
        <f>$F29*'New vehicle sales'!J$43</f>
        <v>0.88770627306737959</v>
      </c>
      <c r="N29" s="392">
        <f>$F29*'New vehicle sales'!K$43</f>
        <v>1.3433923708462956</v>
      </c>
      <c r="O29" s="392">
        <f>$F29*'New vehicle sales'!L$43</f>
        <v>0.53696710805535186</v>
      </c>
      <c r="P29" s="392">
        <f>$F29*'New vehicle sales'!M$43</f>
        <v>0.61141558192010859</v>
      </c>
      <c r="Q29" s="392">
        <f>$F29*'New vehicle sales'!N$43</f>
        <v>1.0312308635377099</v>
      </c>
      <c r="R29" s="392">
        <f>$F29*'New vehicle sales'!O$43</f>
        <v>0.98097177261430057</v>
      </c>
      <c r="S29" s="392">
        <f>$F29*'New vehicle sales'!P$43</f>
        <v>0.81836842623635853</v>
      </c>
      <c r="T29" s="392">
        <f>$F29*'New vehicle sales'!Q$43</f>
        <v>3.739078000741304</v>
      </c>
      <c r="U29" s="392">
        <f>$F29*'New vehicle sales'!R$43</f>
        <v>1.0173522739514869</v>
      </c>
      <c r="V29" s="392">
        <f>$F29*'New vehicle sales'!S$43</f>
        <v>1.3423936634070885</v>
      </c>
      <c r="W29" s="392">
        <f>$F29*'New vehicle sales'!T$43</f>
        <v>1.0989432279159526</v>
      </c>
      <c r="X29" s="392">
        <f>$F29*'New vehicle sales'!U$43</f>
        <v>0.80017817556776538</v>
      </c>
      <c r="Y29" s="392">
        <f>$F29*'New vehicle sales'!V$43</f>
        <v>1.7774099610131733</v>
      </c>
      <c r="Z29" s="392">
        <f>$F29*'New vehicle sales'!W$43</f>
        <v>0.22070745642726103</v>
      </c>
      <c r="AA29" s="392">
        <f>$F29*'New vehicle sales'!X$43</f>
        <v>0.89888490874898752</v>
      </c>
      <c r="AB29" s="392">
        <f>$F29*'New vehicle sales'!Y$43</f>
        <v>0.44455567555989062</v>
      </c>
      <c r="AC29" s="392">
        <f>$F29*'New vehicle sales'!Z$43</f>
        <v>0.45138132433405787</v>
      </c>
      <c r="AD29" s="392">
        <f>$F29*'New vehicle sales'!AA$43</f>
        <v>0.52467267509683668</v>
      </c>
      <c r="AE29" s="392">
        <f>$F29*'New vehicle sales'!AB$43</f>
        <v>1.0964567907742022</v>
      </c>
      <c r="AF29" s="392">
        <f>$F29*'New vehicle sales'!AC$43</f>
        <v>0.42280451629771082</v>
      </c>
      <c r="AG29" t="str">
        <f t="shared" si="2"/>
        <v>T-CAR-ICE_GSL21</v>
      </c>
      <c r="AH29" t="s">
        <v>221</v>
      </c>
    </row>
    <row r="30" spans="1:34">
      <c r="C30" t="s">
        <v>223</v>
      </c>
      <c r="D30" t="s">
        <v>222</v>
      </c>
      <c r="E30">
        <v>2021</v>
      </c>
      <c r="F30" s="33">
        <f>'New vehicle sales'!D140/1000</f>
        <v>16.423999999999999</v>
      </c>
      <c r="G30" s="392">
        <f>$F30*'New vehicle sales'!D$43</f>
        <v>0.19636238490591382</v>
      </c>
      <c r="H30" s="392">
        <f>$F30*'New vehicle sales'!E$43</f>
        <v>4.6471338889279767</v>
      </c>
      <c r="I30" s="392">
        <f>$F30*'New vehicle sales'!F$43</f>
        <v>0.76743160421389456</v>
      </c>
      <c r="J30" s="392">
        <f>$F30*'New vehicle sales'!G$43</f>
        <v>0.34225799513425914</v>
      </c>
      <c r="K30" s="392">
        <f>$F30*'New vehicle sales'!H$43</f>
        <v>0.29212578013026386</v>
      </c>
      <c r="L30" s="392">
        <f>$F30*'New vehicle sales'!I$43</f>
        <v>0.14097378905113847</v>
      </c>
      <c r="M30" s="392">
        <f>$F30*'New vehicle sales'!J$43</f>
        <v>0.4445297831836893</v>
      </c>
      <c r="N30" s="392">
        <f>$F30*'New vehicle sales'!K$43</f>
        <v>0.67272017497346048</v>
      </c>
      <c r="O30" s="392">
        <f>$F30*'New vehicle sales'!L$43</f>
        <v>0.26889285269531982</v>
      </c>
      <c r="P30" s="392">
        <f>$F30*'New vehicle sales'!M$43</f>
        <v>0.30617383735154163</v>
      </c>
      <c r="Q30" s="392">
        <f>$F30*'New vehicle sales'!N$43</f>
        <v>0.51640147883234788</v>
      </c>
      <c r="R30" s="392">
        <f>$F30*'New vehicle sales'!O$43</f>
        <v>0.49123362380075836</v>
      </c>
      <c r="S30" s="392">
        <f>$F30*'New vehicle sales'!P$43</f>
        <v>0.40980800757686292</v>
      </c>
      <c r="T30" s="392">
        <f>$F30*'New vehicle sales'!Q$43</f>
        <v>1.8723890811688264</v>
      </c>
      <c r="U30" s="392">
        <f>$F30*'New vehicle sales'!R$43</f>
        <v>0.50945160520090305</v>
      </c>
      <c r="V30" s="392">
        <f>$F30*'New vehicle sales'!S$43</f>
        <v>0.67222005999750045</v>
      </c>
      <c r="W30" s="392">
        <f>$F30*'New vehicle sales'!T$43</f>
        <v>0.55030927420243925</v>
      </c>
      <c r="X30" s="392">
        <f>$F30*'New vehicle sales'!U$43</f>
        <v>0.4006990168767906</v>
      </c>
      <c r="Y30" s="392">
        <f>$F30*'New vehicle sales'!V$43</f>
        <v>0.89005979631929866</v>
      </c>
      <c r="Z30" s="392">
        <f>$F30*'New vehicle sales'!W$43</f>
        <v>0.11052196061837108</v>
      </c>
      <c r="AA30" s="392">
        <f>$F30*'New vehicle sales'!X$43</f>
        <v>0.45012762184564209</v>
      </c>
      <c r="AB30" s="392">
        <f>$F30*'New vehicle sales'!Y$43</f>
        <v>0.22261669660941649</v>
      </c>
      <c r="AC30" s="392">
        <f>$F30*'New vehicle sales'!Z$43</f>
        <v>0.22603472378994346</v>
      </c>
      <c r="AD30" s="392">
        <f>$F30*'New vehicle sales'!AA$43</f>
        <v>0.2627362648878116</v>
      </c>
      <c r="AE30" s="392">
        <f>$F30*'New vehicle sales'!AB$43</f>
        <v>0.54906416036573857</v>
      </c>
      <c r="AF30" s="392">
        <f>$F30*'New vehicle sales'!AC$43</f>
        <v>0.21172453733988664</v>
      </c>
      <c r="AG30" t="str">
        <f t="shared" si="2"/>
        <v>T-CAR-HEV_GSL21</v>
      </c>
      <c r="AH30" t="s">
        <v>221</v>
      </c>
    </row>
    <row r="31" spans="1:34">
      <c r="C31" t="s">
        <v>223</v>
      </c>
      <c r="D31" t="s">
        <v>222</v>
      </c>
      <c r="E31">
        <v>2021</v>
      </c>
      <c r="F31" s="33">
        <f>'New vehicle sales'!D141/1000</f>
        <v>7.899</v>
      </c>
      <c r="G31" s="392">
        <f>$F31*'New vehicle sales'!D$43</f>
        <v>9.4439020845823993E-2</v>
      </c>
      <c r="H31" s="392">
        <f>$F31*'New vehicle sales'!E$43</f>
        <v>2.2350042978958897</v>
      </c>
      <c r="I31" s="392">
        <f>$F31*'New vehicle sales'!F$43</f>
        <v>0.36909049206560846</v>
      </c>
      <c r="J31" s="392">
        <f>$F31*'New vehicle sales'!G$43</f>
        <v>0.16460642374363815</v>
      </c>
      <c r="K31" s="392">
        <f>$F31*'New vehicle sales'!H$43</f>
        <v>0.14049570976917647</v>
      </c>
      <c r="L31" s="392">
        <f>$F31*'New vehicle sales'!I$43</f>
        <v>6.7800289802419811E-2</v>
      </c>
      <c r="M31" s="392">
        <f>$F31*'New vehicle sales'!J$43</f>
        <v>0.21379327553385058</v>
      </c>
      <c r="N31" s="392">
        <f>$F31*'New vehicle sales'!K$43</f>
        <v>0.32353973831681471</v>
      </c>
      <c r="O31" s="392">
        <f>$F31*'New vehicle sales'!L$43</f>
        <v>0.1293220070287586</v>
      </c>
      <c r="P31" s="392">
        <f>$F31*'New vehicle sales'!M$43</f>
        <v>0.14725201785434897</v>
      </c>
      <c r="Q31" s="392">
        <f>$F31*'New vehicle sales'!N$43</f>
        <v>0.24835943018124182</v>
      </c>
      <c r="R31" s="392">
        <f>$F31*'New vehicle sales'!O$43</f>
        <v>0.23625513848040613</v>
      </c>
      <c r="S31" s="392">
        <f>$F31*'New vehicle sales'!P$43</f>
        <v>0.19709409716571119</v>
      </c>
      <c r="T31" s="392">
        <f>$F31*'New vehicle sales'!Q$43</f>
        <v>0.90051152899126641</v>
      </c>
      <c r="U31" s="392">
        <f>$F31*'New vehicle sales'!R$43</f>
        <v>0.24501694042145236</v>
      </c>
      <c r="V31" s="392">
        <f>$F31*'New vehicle sales'!S$43</f>
        <v>0.32329921175841791</v>
      </c>
      <c r="W31" s="392">
        <f>$F31*'New vehicle sales'!T$43</f>
        <v>0.26466713084054233</v>
      </c>
      <c r="X31" s="392">
        <f>$F31*'New vehicle sales'!U$43</f>
        <v>0.19271319619518809</v>
      </c>
      <c r="Y31" s="392">
        <f>$F31*'New vehicle sales'!V$43</f>
        <v>0.42806760418449463</v>
      </c>
      <c r="Z31" s="392">
        <f>$F31*'New vehicle sales'!W$43</f>
        <v>5.3154710601833487E-2</v>
      </c>
      <c r="AA31" s="392">
        <f>$F31*'New vehicle sales'!X$43</f>
        <v>0.2164855141840433</v>
      </c>
      <c r="AB31" s="392">
        <f>$F31*'New vehicle sales'!Y$43</f>
        <v>0.10706583575972851</v>
      </c>
      <c r="AC31" s="392">
        <f>$F31*'New vehicle sales'!Z$43</f>
        <v>0.10870971037608156</v>
      </c>
      <c r="AD31" s="392">
        <f>$F31*'New vehicle sales'!AA$43</f>
        <v>0.1263610421547019</v>
      </c>
      <c r="AE31" s="392">
        <f>$F31*'New vehicle sales'!AB$43</f>
        <v>0.26406830265032694</v>
      </c>
      <c r="AF31" s="392">
        <f>$F31*'New vehicle sales'!AC$43</f>
        <v>0.10182733319823213</v>
      </c>
      <c r="AG31" t="str">
        <f t="shared" si="2"/>
        <v>T-CAR-BEV100_ELC21</v>
      </c>
      <c r="AH31" t="s">
        <v>221</v>
      </c>
    </row>
    <row r="32" spans="1:34">
      <c r="C32" t="s">
        <v>223</v>
      </c>
      <c r="D32" t="s">
        <v>222</v>
      </c>
      <c r="E32">
        <v>2021</v>
      </c>
      <c r="F32" s="33">
        <f>'New vehicle sales'!D142/1000</f>
        <v>7.2889999999999997</v>
      </c>
      <c r="G32" s="392">
        <f>$F32*'New vehicle sales'!D$43</f>
        <v>8.7145970748855689E-2</v>
      </c>
      <c r="H32" s="392">
        <f>$F32*'New vehicle sales'!E$43</f>
        <v>2.0624061688015116</v>
      </c>
      <c r="I32" s="392">
        <f>$F32*'New vehicle sales'!F$43</f>
        <v>0.34058749166555513</v>
      </c>
      <c r="J32" s="392">
        <f>$F32*'New vehicle sales'!G$43</f>
        <v>0.15189469840073153</v>
      </c>
      <c r="K32" s="392">
        <f>$F32*'New vehicle sales'!H$43</f>
        <v>0.12964593347354439</v>
      </c>
      <c r="L32" s="392">
        <f>$F32*'New vehicle sales'!I$43</f>
        <v>6.2564414782863398E-2</v>
      </c>
      <c r="M32" s="392">
        <f>$F32*'New vehicle sales'!J$43</f>
        <v>0.19728309727386209</v>
      </c>
      <c r="N32" s="392">
        <f>$F32*'New vehicle sales'!K$43</f>
        <v>0.29855439328918371</v>
      </c>
      <c r="O32" s="392">
        <f>$F32*'New vehicle sales'!L$43</f>
        <v>0.11933511953824805</v>
      </c>
      <c r="P32" s="392">
        <f>$F32*'New vehicle sales'!M$43</f>
        <v>0.13588048590205717</v>
      </c>
      <c r="Q32" s="392">
        <f>$F32*'New vehicle sales'!N$43</f>
        <v>0.22917988183201313</v>
      </c>
      <c r="R32" s="392">
        <f>$F32*'New vehicle sales'!O$43</f>
        <v>0.21801034363636917</v>
      </c>
      <c r="S32" s="392">
        <f>$F32*'New vehicle sales'!P$43</f>
        <v>0.18187351237382818</v>
      </c>
      <c r="T32" s="392">
        <f>$F32*'New vehicle sales'!Q$43</f>
        <v>0.8309695575158047</v>
      </c>
      <c r="U32" s="392">
        <f>$F32*'New vehicle sales'!R$43</f>
        <v>0.22609551572755618</v>
      </c>
      <c r="V32" s="392">
        <f>$F32*'New vehicle sales'!S$43</f>
        <v>0.29833244138588533</v>
      </c>
      <c r="W32" s="392">
        <f>$F32*'New vehicle sales'!T$43</f>
        <v>0.24422822087564416</v>
      </c>
      <c r="X32" s="392">
        <f>$F32*'New vehicle sales'!U$43</f>
        <v>0.17783092632823469</v>
      </c>
      <c r="Y32" s="392">
        <f>$F32*'New vehicle sales'!V$43</f>
        <v>0.39501009835432094</v>
      </c>
      <c r="Z32" s="392">
        <f>$F32*'New vehicle sales'!W$43</f>
        <v>4.9049839926163345E-2</v>
      </c>
      <c r="AA32" s="392">
        <f>$F32*'New vehicle sales'!X$43</f>
        <v>0.19976742788802274</v>
      </c>
      <c r="AB32" s="392">
        <f>$F32*'New vehicle sales'!Y$43</f>
        <v>9.879768032063059E-2</v>
      </c>
      <c r="AC32" s="392">
        <f>$F32*'New vehicle sales'!Z$43</f>
        <v>0.10031460677696651</v>
      </c>
      <c r="AD32" s="392">
        <f>$F32*'New vehicle sales'!AA$43</f>
        <v>0.11660281507350577</v>
      </c>
      <c r="AE32" s="392">
        <f>$F32*'New vehicle sales'!AB$43</f>
        <v>0.24367563717157018</v>
      </c>
      <c r="AF32" s="392">
        <f>$F32*'New vehicle sales'!AC$43</f>
        <v>9.3963720937069756E-2</v>
      </c>
      <c r="AG32" t="str">
        <f t="shared" si="2"/>
        <v>T-CAR-PHEV40_GSL21</v>
      </c>
      <c r="AH32" t="s">
        <v>221</v>
      </c>
    </row>
    <row r="33" spans="1:34">
      <c r="C33" t="s">
        <v>223</v>
      </c>
      <c r="D33" t="s">
        <v>222</v>
      </c>
      <c r="E33">
        <v>2021</v>
      </c>
      <c r="F33" s="33">
        <f>'New vehicle sales'!D143/1000</f>
        <v>2.1720000000000002</v>
      </c>
      <c r="G33" s="392">
        <f>$F33*'New vehicle sales'!D$43</f>
        <v>2.5968040673139604E-2</v>
      </c>
      <c r="H33" s="392">
        <f>$F33*'New vehicle sales'!E$43</f>
        <v>0.6145625186770316</v>
      </c>
      <c r="I33" s="392">
        <f>$F33*'New vehicle sales'!F$43</f>
        <v>0.10148937191625543</v>
      </c>
      <c r="J33" s="392">
        <f>$F33*'New vehicle sales'!G$43</f>
        <v>4.5262077778349417E-2</v>
      </c>
      <c r="K33" s="392">
        <f>$F33*'New vehicle sales'!H$43</f>
        <v>3.8632318219857111E-2</v>
      </c>
      <c r="L33" s="392">
        <f>$F33*'New vehicle sales'!I$43</f>
        <v>1.8643148430289382E-2</v>
      </c>
      <c r="M33" s="392">
        <f>$F33*'New vehicle sales'!J$43</f>
        <v>5.8787060951958917E-2</v>
      </c>
      <c r="N33" s="392">
        <f>$F33*'New vehicle sales'!K$43</f>
        <v>8.8964212131171228E-2</v>
      </c>
      <c r="O33" s="392">
        <f>$F33*'New vehicle sales'!L$43</f>
        <v>3.5559868244899817E-2</v>
      </c>
      <c r="P33" s="392">
        <f>$F33*'New vehicle sales'!M$43</f>
        <v>4.0490110492422585E-2</v>
      </c>
      <c r="Q33" s="392">
        <f>$F33*'New vehicle sales'!N$43</f>
        <v>6.8291768876270073E-2</v>
      </c>
      <c r="R33" s="392">
        <f>$F33*'New vehicle sales'!O$43</f>
        <v>6.4963433444669219E-2</v>
      </c>
      <c r="S33" s="392">
        <f>$F33*'New vehicle sales'!P$43</f>
        <v>5.4195262570442423E-2</v>
      </c>
      <c r="T33" s="392">
        <f>$F33*'New vehicle sales'!Q$43</f>
        <v>0.24761501974541472</v>
      </c>
      <c r="U33" s="392">
        <f>$F33*'New vehicle sales'!R$43</f>
        <v>6.737267940187297E-2</v>
      </c>
      <c r="V33" s="392">
        <f>$F33*'New vehicle sales'!S$43</f>
        <v>8.8898074178919331E-2</v>
      </c>
      <c r="W33" s="392">
        <f>$F33*'New vehicle sales'!T$43</f>
        <v>7.277592203894899E-2</v>
      </c>
      <c r="X33" s="392">
        <f>$F33*'New vehicle sales'!U$43</f>
        <v>5.2990639591840555E-2</v>
      </c>
      <c r="Y33" s="392">
        <f>$F33*'New vehicle sales'!V$43</f>
        <v>0.11770639780842163</v>
      </c>
      <c r="Z33" s="392">
        <f>$F33*'New vehicle sales'!W$43</f>
        <v>1.4616031323861545E-2</v>
      </c>
      <c r="AA33" s="392">
        <f>$F33*'New vehicle sales'!X$43</f>
        <v>5.9527349893371578E-2</v>
      </c>
      <c r="AB33" s="392">
        <f>$F33*'New vehicle sales'!Y$43</f>
        <v>2.94400551044601E-2</v>
      </c>
      <c r="AC33" s="392">
        <f>$F33*'New vehicle sales'!Z$43</f>
        <v>2.9892073798816199E-2</v>
      </c>
      <c r="AD33" s="392">
        <f>$F33*'New vehicle sales'!AA$43</f>
        <v>3.4745687246488487E-2</v>
      </c>
      <c r="AE33" s="392">
        <f>$F33*'New vehicle sales'!AB$43</f>
        <v>7.2611261344032174E-2</v>
      </c>
      <c r="AF33" s="392">
        <f>$F33*'New vehicle sales'!AC$43</f>
        <v>2.7999616116794555E-2</v>
      </c>
      <c r="AG33" t="str">
        <f t="shared" si="2"/>
        <v>T-CAR-HEV_DST21</v>
      </c>
      <c r="AH33" t="s">
        <v>221</v>
      </c>
    </row>
    <row r="34" spans="1:34">
      <c r="C34" t="s">
        <v>223</v>
      </c>
      <c r="D34" t="s">
        <v>222</v>
      </c>
      <c r="E34">
        <v>2021</v>
      </c>
      <c r="F34" s="33">
        <f>'New vehicle sales'!D145/1000</f>
        <v>0.22700000000000001</v>
      </c>
      <c r="G34" s="392">
        <f>$F34*'New vehicle sales'!D$43</f>
        <v>2.713971101658697E-3</v>
      </c>
      <c r="H34" s="392">
        <f>$F34*'New vehicle sales'!E$43</f>
        <v>6.4229139843317753E-2</v>
      </c>
      <c r="I34" s="392">
        <f>$F34*'New vehicle sales'!F$43</f>
        <v>1.0606854247232955E-2</v>
      </c>
      <c r="J34" s="392">
        <f>$F34*'New vehicle sales'!G$43</f>
        <v>4.730428939081638E-3</v>
      </c>
      <c r="K34" s="392">
        <f>$F34*'New vehicle sales'!H$43</f>
        <v>4.037539703456521E-3</v>
      </c>
      <c r="L34" s="392">
        <f>$F34*'New vehicle sales'!I$43</f>
        <v>1.9484321794086968E-3</v>
      </c>
      <c r="M34" s="392">
        <f>$F34*'New vehicle sales'!J$43</f>
        <v>6.1439515819957059E-3</v>
      </c>
      <c r="N34" s="392">
        <f>$F34*'New vehicle sales'!K$43</f>
        <v>9.2978251168397193E-3</v>
      </c>
      <c r="O34" s="392">
        <f>$F34*'New vehicle sales'!L$43</f>
        <v>3.7164319022063809E-3</v>
      </c>
      <c r="P34" s="392">
        <f>$F34*'New vehicle sales'!M$43</f>
        <v>4.2317012347053064E-3</v>
      </c>
      <c r="Q34" s="392">
        <f>$F34*'New vehicle sales'!N$43</f>
        <v>7.1373073365162548E-3</v>
      </c>
      <c r="R34" s="392">
        <f>$F34*'New vehicle sales'!O$43</f>
        <v>6.7894564419612854E-3</v>
      </c>
      <c r="S34" s="392">
        <f>$F34*'New vehicle sales'!P$43</f>
        <v>5.6640536848482645E-3</v>
      </c>
      <c r="T34" s="392">
        <f>$F34*'New vehicle sales'!Q$43</f>
        <v>2.587873364742594E-2</v>
      </c>
      <c r="U34" s="392">
        <f>$F34*'New vehicle sales'!R$43</f>
        <v>7.0412514844498909E-3</v>
      </c>
      <c r="V34" s="392">
        <f>$F34*'New vehicle sales'!S$43</f>
        <v>9.2909129091227841E-3</v>
      </c>
      <c r="W34" s="392">
        <f>$F34*'New vehicle sales'!T$43</f>
        <v>7.6059550197244107E-3</v>
      </c>
      <c r="X34" s="392">
        <f>$F34*'New vehicle sales'!U$43</f>
        <v>5.5381561636039618E-3</v>
      </c>
      <c r="Y34" s="392">
        <f>$F34*'New vehicle sales'!V$43</f>
        <v>1.230172757942528E-2</v>
      </c>
      <c r="Z34" s="392">
        <f>$F34*'New vehicle sales'!W$43</f>
        <v>1.5275502350444615E-3</v>
      </c>
      <c r="AA34" s="392">
        <f>$F34*'New vehicle sales'!X$43</f>
        <v>6.2213206380273235E-3</v>
      </c>
      <c r="AB34" s="392">
        <f>$F34*'New vehicle sales'!Y$43</f>
        <v>3.0768381715987306E-3</v>
      </c>
      <c r="AC34" s="392">
        <f>$F34*'New vehicle sales'!Z$43</f>
        <v>3.1240795360641237E-3</v>
      </c>
      <c r="AD34" s="392">
        <f>$F34*'New vehicle sales'!AA$43</f>
        <v>3.6313402416910156E-3</v>
      </c>
      <c r="AE34" s="392">
        <f>$F34*'New vehicle sales'!AB$43</f>
        <v>7.5887460060291446E-3</v>
      </c>
      <c r="AF34" s="392">
        <f>$F34*'New vehicle sales'!AC$43</f>
        <v>2.9262950545637036E-3</v>
      </c>
      <c r="AG34" t="str">
        <f t="shared" si="2"/>
        <v>T-CAR-PHEV40_DST21</v>
      </c>
      <c r="AH34" t="s">
        <v>221</v>
      </c>
    </row>
    <row r="35" spans="1:34">
      <c r="C35" t="s">
        <v>223</v>
      </c>
      <c r="D35" t="s">
        <v>222</v>
      </c>
      <c r="E35">
        <v>2021</v>
      </c>
      <c r="F35" s="396">
        <f>0.5*'New vehicle sales'!D156/1000</f>
        <v>12.922000000000001</v>
      </c>
      <c r="G35" s="392">
        <f>$F35*'New vehicle sales'!D$43</f>
        <v>0.1544931038574171</v>
      </c>
      <c r="H35" s="392">
        <f>$F35*'New vehicle sales'!E$43</f>
        <v>3.656250859274679</v>
      </c>
      <c r="I35" s="392">
        <f>$F35*'New vehicle sales'!F$43</f>
        <v>0.60379634617949018</v>
      </c>
      <c r="J35" s="392">
        <f>$F35*'New vehicle sales'!G$43</f>
        <v>0.26928018832957235</v>
      </c>
      <c r="K35" s="392">
        <f>$F35*'New vehicle sales'!H$43</f>
        <v>0.22983739228222538</v>
      </c>
      <c r="L35" s="392">
        <f>$F35*'New vehicle sales'!I$43</f>
        <v>0.11091471639788186</v>
      </c>
      <c r="M35" s="392">
        <f>$F35*'New vehicle sales'!J$43</f>
        <v>0.34974512045175554</v>
      </c>
      <c r="N35" s="392">
        <f>$F35*'New vehicle sales'!K$43</f>
        <v>0.52927971876565127</v>
      </c>
      <c r="O35" s="392">
        <f>$F35*'New vehicle sales'!L$43</f>
        <v>0.21155829533176587</v>
      </c>
      <c r="P35" s="392">
        <f>$F35*'New vehicle sales'!M$43</f>
        <v>0.24089005883199108</v>
      </c>
      <c r="Q35" s="392">
        <f>$F35*'New vehicle sales'!N$43</f>
        <v>0.40629200617825129</v>
      </c>
      <c r="R35" s="392">
        <f>$F35*'New vehicle sales'!O$43</f>
        <v>0.38649055569613977</v>
      </c>
      <c r="S35" s="392">
        <f>$F35*'New vehicle sales'!P$43</f>
        <v>0.32242687980444612</v>
      </c>
      <c r="T35" s="392">
        <f>$F35*'New vehicle sales'!Q$43</f>
        <v>1.4731497629605197</v>
      </c>
      <c r="U35" s="392">
        <f>$F35*'New vehicle sales'!R$43</f>
        <v>0.40082401622053521</v>
      </c>
      <c r="V35" s="392">
        <f>$F35*'New vehicle sales'!S$43</f>
        <v>0.52888624058010847</v>
      </c>
      <c r="W35" s="392">
        <f>$F35*'New vehicle sales'!T$43</f>
        <v>0.43296982715805654</v>
      </c>
      <c r="X35" s="392">
        <f>$F35*'New vehicle sales'!U$43</f>
        <v>0.31526014954224846</v>
      </c>
      <c r="Y35" s="392">
        <f>$F35*'New vehicle sales'!V$43</f>
        <v>0.70027719727459681</v>
      </c>
      <c r="Z35" s="392">
        <f>$F35*'New vehicle sales'!W$43</f>
        <v>8.6955965362310719E-2</v>
      </c>
      <c r="AA35" s="392">
        <f>$F35*'New vehicle sales'!X$43</f>
        <v>0.35414936248717654</v>
      </c>
      <c r="AB35" s="392">
        <f>$F35*'New vehicle sales'!Y$43</f>
        <v>0.17514935177708721</v>
      </c>
      <c r="AC35" s="392">
        <f>$F35*'New vehicle sales'!Z$43</f>
        <v>0.17783857165207317</v>
      </c>
      <c r="AD35" s="392">
        <f>$F35*'New vehicle sales'!AA$43</f>
        <v>0.20671444318560045</v>
      </c>
      <c r="AE35" s="392">
        <f>$F35*'New vehicle sales'!AB$43</f>
        <v>0.43199020215818767</v>
      </c>
      <c r="AF35" s="392">
        <f>$F35*'New vehicle sales'!AC$43</f>
        <v>0.16657966826022985</v>
      </c>
      <c r="AG35" t="str">
        <f t="shared" si="2"/>
        <v>T-LGT-ICE_DST61</v>
      </c>
      <c r="AH35" t="s">
        <v>221</v>
      </c>
    </row>
    <row r="36" spans="1:34">
      <c r="C36" t="s">
        <v>223</v>
      </c>
      <c r="D36" t="s">
        <v>222</v>
      </c>
      <c r="E36">
        <v>2021</v>
      </c>
      <c r="F36" s="32">
        <f>'New vehicle sales'!D159/1000</f>
        <v>0.154</v>
      </c>
      <c r="G36" s="392">
        <f>$F36*'New vehicle sales'!D$43</f>
        <v>1.8411962539887194E-3</v>
      </c>
      <c r="H36" s="392">
        <f>$F36*'New vehicle sales'!E$43</f>
        <v>4.3573953902515131E-2</v>
      </c>
      <c r="I36" s="392">
        <f>$F36*'New vehicle sales'!F$43</f>
        <v>7.1958394452593622E-3</v>
      </c>
      <c r="J36" s="392">
        <f>$F36*'New vehicle sales'!G$43</f>
        <v>3.2091896767337982E-3</v>
      </c>
      <c r="K36" s="392">
        <f>$F36*'New vehicle sales'!H$43</f>
        <v>2.7391238516841594E-3</v>
      </c>
      <c r="L36" s="392">
        <f>$F36*'New vehicle sales'!I$43</f>
        <v>1.3218438573962083E-3</v>
      </c>
      <c r="M36" s="392">
        <f>$F36*'New vehicle sales'!J$43</f>
        <v>4.1681433639970868E-3</v>
      </c>
      <c r="N36" s="392">
        <f>$F36*'New vehicle sales'!K$43</f>
        <v>6.3077756299265049E-3</v>
      </c>
      <c r="O36" s="392">
        <f>$F36*'New vehicle sales'!L$43</f>
        <v>2.5212797926862669E-3</v>
      </c>
      <c r="P36" s="392">
        <f>$F36*'New vehicle sales'!M$43</f>
        <v>2.8708457715621903E-3</v>
      </c>
      <c r="Q36" s="392">
        <f>$F36*'New vehicle sales'!N$43</f>
        <v>4.8420499111167543E-3</v>
      </c>
      <c r="R36" s="392">
        <f>$F36*'New vehicle sales'!O$43</f>
        <v>4.606062960625718E-3</v>
      </c>
      <c r="S36" s="392">
        <f>$F36*'New vehicle sales'!P$43</f>
        <v>3.8425738654917739E-3</v>
      </c>
      <c r="T36" s="392">
        <f>$F36*'New vehicle sales'!Q$43</f>
        <v>1.7556497716755923E-2</v>
      </c>
      <c r="U36" s="392">
        <f>$F36*'New vehicle sales'!R$43</f>
        <v>4.7768842669836265E-3</v>
      </c>
      <c r="V36" s="392">
        <f>$F36*'New vehicle sales'!S$43</f>
        <v>6.3030862907705234E-3</v>
      </c>
      <c r="W36" s="392">
        <f>$F36*'New vehicle sales'!T$43</f>
        <v>5.1599871058923309E-3</v>
      </c>
      <c r="X36" s="392">
        <f>$F36*'New vehicle sales'!U$43</f>
        <v>3.7571632123128197E-3</v>
      </c>
      <c r="Y36" s="392">
        <f>$F36*'New vehicle sales'!V$43</f>
        <v>8.3456654063061367E-3</v>
      </c>
      <c r="Z36" s="392">
        <f>$F36*'New vehicle sales'!W$43</f>
        <v>1.0363116132019695E-3</v>
      </c>
      <c r="AA36" s="392">
        <f>$F36*'New vehicle sales'!X$43</f>
        <v>4.2206316222740429E-3</v>
      </c>
      <c r="AB36" s="392">
        <f>$F36*'New vehicle sales'!Y$43</f>
        <v>2.0873703895427512E-3</v>
      </c>
      <c r="AC36" s="392">
        <f>$F36*'New vehicle sales'!Z$43</f>
        <v>2.1194195971536347E-3</v>
      </c>
      <c r="AD36" s="392">
        <f>$F36*'New vehicle sales'!AA$43</f>
        <v>2.4635524106626271E-3</v>
      </c>
      <c r="AE36" s="392">
        <f>$F36*'New vehicle sales'!AB$43</f>
        <v>5.1483122684074373E-3</v>
      </c>
      <c r="AF36" s="392">
        <f>$F36*'New vehicle sales'!AC$43</f>
        <v>1.9852398167524684E-3</v>
      </c>
      <c r="AG36" t="str">
        <f t="shared" si="2"/>
        <v>T-LGT-HEV_DST61</v>
      </c>
      <c r="AH36" t="s">
        <v>221</v>
      </c>
    </row>
    <row r="37" spans="1:34">
      <c r="C37" t="s">
        <v>223</v>
      </c>
      <c r="D37" t="s">
        <v>222</v>
      </c>
      <c r="E37">
        <v>2021</v>
      </c>
      <c r="F37" s="32">
        <f>'New vehicle sales'!D157/1000</f>
        <v>0.61499999999999999</v>
      </c>
      <c r="G37" s="392">
        <f>$F37*'New vehicle sales'!D$43</f>
        <v>7.3528291961237821E-3</v>
      </c>
      <c r="H37" s="392">
        <f>$F37*'New vehicle sales'!E$43</f>
        <v>0.1740128678574468</v>
      </c>
      <c r="I37" s="392">
        <f>$F37*'New vehicle sales'!F$43</f>
        <v>2.8736631550873425E-2</v>
      </c>
      <c r="J37" s="392">
        <f>$F37*'New vehicle sales'!G$43</f>
        <v>1.2815919812930428E-2</v>
      </c>
      <c r="K37" s="392">
        <f>$F37*'New vehicle sales'!H$43</f>
        <v>1.0938708888219208E-2</v>
      </c>
      <c r="L37" s="392">
        <f>$F37*'New vehicle sales'!I$43</f>
        <v>5.2787920279134294E-3</v>
      </c>
      <c r="M37" s="392">
        <f>$F37*'New vehicle sales'!J$43</f>
        <v>1.6645507589988364E-2</v>
      </c>
      <c r="N37" s="392">
        <f>$F37*'New vehicle sales'!K$43</f>
        <v>2.5190142937693508E-2</v>
      </c>
      <c r="O37" s="392">
        <f>$F37*'New vehicle sales'!L$43</f>
        <v>1.0068747224039313E-2</v>
      </c>
      <c r="P37" s="392">
        <f>$F37*'New vehicle sales'!M$43</f>
        <v>1.1464741230589267E-2</v>
      </c>
      <c r="Q37" s="392">
        <f>$F37*'New vehicle sales'!N$43</f>
        <v>1.9336757761927299E-2</v>
      </c>
      <c r="R37" s="392">
        <f>$F37*'New vehicle sales'!O$43</f>
        <v>1.8394342342758548E-2</v>
      </c>
      <c r="S37" s="392">
        <f>$F37*'New vehicle sales'!P$43</f>
        <v>1.5345343683619747E-2</v>
      </c>
      <c r="T37" s="392">
        <f>$F37*'New vehicle sales'!Q$43</f>
        <v>7.0111987635096698E-2</v>
      </c>
      <c r="U37" s="392">
        <f>$F37*'New vehicle sales'!R$43</f>
        <v>1.9076518338928119E-2</v>
      </c>
      <c r="V37" s="392">
        <f>$F37*'New vehicle sales'!S$43</f>
        <v>2.5171416031323841E-2</v>
      </c>
      <c r="W37" s="392">
        <f>$F37*'New vehicle sales'!T$43</f>
        <v>2.0606442013790801E-2</v>
      </c>
      <c r="X37" s="392">
        <f>$F37*'New vehicle sales'!U$43</f>
        <v>1.5004255685534961E-2</v>
      </c>
      <c r="Y37" s="392">
        <f>$F37*'New vehicle sales'!V$43</f>
        <v>3.3328468992716062E-2</v>
      </c>
      <c r="Z37" s="392">
        <f>$F37*'New vehicle sales'!W$43</f>
        <v>4.1385171566182544E-3</v>
      </c>
      <c r="AA37" s="392">
        <f>$F37*'New vehicle sales'!X$43</f>
        <v>1.6855119790250239E-2</v>
      </c>
      <c r="AB37" s="392">
        <f>$F37*'New vehicle sales'!Y$43</f>
        <v>8.3359272049921551E-3</v>
      </c>
      <c r="AC37" s="392">
        <f>$F37*'New vehicle sales'!Z$43</f>
        <v>8.4639159236979556E-3</v>
      </c>
      <c r="AD37" s="392">
        <f>$F37*'New vehicle sales'!AA$43</f>
        <v>9.8382125490747777E-3</v>
      </c>
      <c r="AE37" s="392">
        <f>$F37*'New vehicle sales'!AB$43</f>
        <v>2.0559818474484244E-2</v>
      </c>
      <c r="AF37" s="392">
        <f>$F37*'New vehicle sales'!AC$43</f>
        <v>7.9280680993686244E-3</v>
      </c>
      <c r="AG37" t="str">
        <f t="shared" si="2"/>
        <v>T-LGT-BEV_ELC61</v>
      </c>
      <c r="AH37" t="s">
        <v>221</v>
      </c>
    </row>
    <row r="38" spans="1:34">
      <c r="B38" s="30"/>
      <c r="C38" s="30" t="s">
        <v>223</v>
      </c>
      <c r="D38" s="30" t="s">
        <v>222</v>
      </c>
      <c r="E38" s="30">
        <v>2021</v>
      </c>
      <c r="F38" s="393">
        <f>'New vehicle sales'!D173/1000</f>
        <v>2.1360000000000001</v>
      </c>
      <c r="G38" s="393">
        <f>$F38*'New vehicle sales'!D$43</f>
        <v>2.5537631159220163E-2</v>
      </c>
      <c r="H38" s="393">
        <f>$F38*'New vehicle sales'!E$43</f>
        <v>0.60437639958293721</v>
      </c>
      <c r="I38" s="393">
        <f>$F38*'New vehicle sales'!F$43</f>
        <v>9.9807227630350631E-2</v>
      </c>
      <c r="J38" s="393">
        <f>$F38*'New vehicle sales'!G$43</f>
        <v>4.4511877594177879E-2</v>
      </c>
      <c r="K38" s="393">
        <f>$F38*'New vehicle sales'!H$43</f>
        <v>3.7992003553229646E-2</v>
      </c>
      <c r="L38" s="393">
        <f>$F38*'New vehicle sales'!I$43</f>
        <v>1.8334145970118839E-2</v>
      </c>
      <c r="M38" s="393">
        <f>$F38*'New vehicle sales'!J$43</f>
        <v>5.7812689775959596E-2</v>
      </c>
      <c r="N38" s="393">
        <f>$F38*'New vehicle sales'!K$43</f>
        <v>8.7489667178720879E-2</v>
      </c>
      <c r="O38" s="393">
        <f>$F38*'New vehicle sales'!L$43</f>
        <v>3.4970478163492642E-2</v>
      </c>
      <c r="P38" s="393">
        <f>$F38*'New vehicle sales'!M$43</f>
        <v>3.9819003688680771E-2</v>
      </c>
      <c r="Q38" s="393">
        <f>$F38*'New vehicle sales'!N$43</f>
        <v>6.7159861104840179E-2</v>
      </c>
      <c r="R38" s="393">
        <f>$F38*'New vehicle sales'!O$43</f>
        <v>6.3886691453873601E-2</v>
      </c>
      <c r="S38" s="393">
        <f>$F38*'New vehicle sales'!P$43</f>
        <v>5.3296998549937857E-2</v>
      </c>
      <c r="T38" s="393">
        <f>$F38*'New vehicle sales'!Q$43</f>
        <v>0.2435109033960432</v>
      </c>
      <c r="U38" s="393">
        <f>$F38*'New vehicle sales'!R$43</f>
        <v>6.625600515764303E-2</v>
      </c>
      <c r="V38" s="393">
        <f>$F38*'New vehicle sales'!S$43</f>
        <v>8.7424625435622322E-2</v>
      </c>
      <c r="W38" s="393">
        <f>$F38*'New vehicle sales'!T$43</f>
        <v>7.1569691286922199E-2</v>
      </c>
      <c r="X38" s="393">
        <f>$F38*'New vehicle sales'!U$43</f>
        <v>5.2112341698053143E-2</v>
      </c>
      <c r="Y38" s="393">
        <f>$F38*'New vehicle sales'!V$43</f>
        <v>0.11575546303811629</v>
      </c>
      <c r="Z38" s="393">
        <f>$F38*'New vehicle sales'!W$43</f>
        <v>1.437377666103511E-2</v>
      </c>
      <c r="AA38" s="393">
        <f>$F38*'New vehicle sales'!X$43</f>
        <v>5.8540708734917901E-2</v>
      </c>
      <c r="AB38" s="393">
        <f>$F38*'New vehicle sales'!Y$43</f>
        <v>2.8952098390021535E-2</v>
      </c>
      <c r="AC38" s="393">
        <f>$F38*'New vehicle sales'!Z$43</f>
        <v>2.9396625061819247E-2</v>
      </c>
      <c r="AD38" s="393">
        <f>$F38*'New vehicle sales'!AA$43</f>
        <v>3.4169791877762153E-2</v>
      </c>
      <c r="AE38" s="393">
        <f>$F38*'New vehicle sales'!AB$43</f>
        <v>7.1407759774794063E-2</v>
      </c>
      <c r="AF38" s="393">
        <f>$F38*'New vehicle sales'!AC$43</f>
        <v>2.7535534081709563E-2</v>
      </c>
      <c r="AG38" s="30" t="str">
        <f t="shared" si="2"/>
        <v>T-HGT-ICE_DST81</v>
      </c>
      <c r="AH38" s="30" t="s">
        <v>221</v>
      </c>
    </row>
    <row r="44" spans="1:34" ht="21">
      <c r="A44" s="40" t="s">
        <v>540</v>
      </c>
    </row>
    <row r="45" spans="1:34" ht="21">
      <c r="A45" s="40"/>
    </row>
    <row r="46" spans="1:34">
      <c r="A46" t="s">
        <v>230</v>
      </c>
    </row>
    <row r="47" spans="1:34">
      <c r="B47" s="39" t="s">
        <v>229</v>
      </c>
      <c r="G47" s="38"/>
      <c r="H47" s="37"/>
      <c r="I47" s="37"/>
      <c r="J47" s="37"/>
      <c r="K47" s="37"/>
      <c r="M47" s="37"/>
      <c r="N47" s="37"/>
    </row>
    <row r="48" spans="1:34" ht="15" thickBot="1">
      <c r="B48" s="36" t="s">
        <v>228</v>
      </c>
      <c r="C48" s="36" t="s">
        <v>227</v>
      </c>
      <c r="D48" s="36" t="s">
        <v>198</v>
      </c>
      <c r="E48" s="36" t="s">
        <v>226</v>
      </c>
      <c r="F48" s="35" t="str">
        <f>Regions!C$3</f>
        <v>IE</v>
      </c>
      <c r="G48" s="35" t="str">
        <f>Regions!E$3</f>
        <v>IE-CW</v>
      </c>
      <c r="H48" s="35" t="str">
        <f>Regions!F$3</f>
        <v>IE-D</v>
      </c>
      <c r="I48" s="35" t="str">
        <f>Regions!G$3</f>
        <v>IE-KE</v>
      </c>
      <c r="J48" s="35" t="str">
        <f>Regions!H$3</f>
        <v>IE-KK</v>
      </c>
      <c r="K48" s="35" t="str">
        <f>Regions!I$3</f>
        <v>IE-LS</v>
      </c>
      <c r="L48" s="35" t="str">
        <f>Regions!J$3</f>
        <v>IE-LD</v>
      </c>
      <c r="M48" s="35" t="str">
        <f>Regions!K$3</f>
        <v>IE-LH</v>
      </c>
      <c r="N48" s="35" t="str">
        <f>Regions!L$3</f>
        <v>IE-MH</v>
      </c>
      <c r="O48" s="35" t="str">
        <f>Regions!M$3</f>
        <v>IE-OY</v>
      </c>
      <c r="P48" s="35" t="str">
        <f>Regions!N$3</f>
        <v>IE-WH</v>
      </c>
      <c r="Q48" s="35" t="str">
        <f>Regions!O$3</f>
        <v>IE-WX</v>
      </c>
      <c r="R48" s="35" t="str">
        <f>Regions!P$3</f>
        <v>IE-WW</v>
      </c>
      <c r="S48" s="35" t="str">
        <f>Regions!Q$3</f>
        <v>IE-CE</v>
      </c>
      <c r="T48" s="35" t="str">
        <f>Regions!R$3</f>
        <v>IE-CO</v>
      </c>
      <c r="U48" s="35" t="str">
        <f>Regions!S$3</f>
        <v>IE-KY</v>
      </c>
      <c r="V48" s="35" t="str">
        <f>Regions!T$3</f>
        <v>IE-LK</v>
      </c>
      <c r="W48" s="35" t="str">
        <f>Regions!U$3</f>
        <v>IE-TA</v>
      </c>
      <c r="X48" s="35" t="str">
        <f>Regions!V$3</f>
        <v>IE-WD</v>
      </c>
      <c r="Y48" s="35" t="str">
        <f>Regions!W$3</f>
        <v>IE-G</v>
      </c>
      <c r="Z48" s="35" t="str">
        <f>Regions!X$3</f>
        <v>IE-LM</v>
      </c>
      <c r="AA48" s="35" t="str">
        <f>Regions!Y$3</f>
        <v>IE-MO</v>
      </c>
      <c r="AB48" s="35" t="str">
        <f>Regions!Z$3</f>
        <v>IE-RN</v>
      </c>
      <c r="AC48" s="35" t="str">
        <f>Regions!AA$3</f>
        <v>IE-SO</v>
      </c>
      <c r="AD48" s="35" t="str">
        <f>Regions!AB$3</f>
        <v>IE-CN</v>
      </c>
      <c r="AE48" s="35" t="str">
        <f>Regions!AC$3</f>
        <v>IE-DL</v>
      </c>
      <c r="AF48" s="35" t="str">
        <f>Regions!AD$3</f>
        <v>IE-MN</v>
      </c>
      <c r="AG48" s="34" t="s">
        <v>225</v>
      </c>
      <c r="AH48" s="34" t="s">
        <v>224</v>
      </c>
    </row>
    <row r="49" spans="2:34">
      <c r="C49" t="s">
        <v>223</v>
      </c>
      <c r="D49" t="s">
        <v>222</v>
      </c>
      <c r="E49">
        <v>2019</v>
      </c>
      <c r="F49" s="33">
        <v>0</v>
      </c>
      <c r="G49" s="392">
        <f>F49</f>
        <v>0</v>
      </c>
      <c r="H49" s="392">
        <f t="shared" ref="H49:AF49" si="3">G49</f>
        <v>0</v>
      </c>
      <c r="I49" s="392">
        <f t="shared" si="3"/>
        <v>0</v>
      </c>
      <c r="J49" s="392">
        <f t="shared" si="3"/>
        <v>0</v>
      </c>
      <c r="K49" s="392">
        <f t="shared" si="3"/>
        <v>0</v>
      </c>
      <c r="L49" s="392">
        <f t="shared" si="3"/>
        <v>0</v>
      </c>
      <c r="M49" s="392">
        <f t="shared" si="3"/>
        <v>0</v>
      </c>
      <c r="N49" s="392">
        <f t="shared" si="3"/>
        <v>0</v>
      </c>
      <c r="O49" s="392">
        <f t="shared" si="3"/>
        <v>0</v>
      </c>
      <c r="P49" s="392">
        <f t="shared" si="3"/>
        <v>0</v>
      </c>
      <c r="Q49" s="392">
        <f t="shared" si="3"/>
        <v>0</v>
      </c>
      <c r="R49" s="392">
        <f t="shared" si="3"/>
        <v>0</v>
      </c>
      <c r="S49" s="392">
        <f t="shared" si="3"/>
        <v>0</v>
      </c>
      <c r="T49" s="392">
        <f t="shared" si="3"/>
        <v>0</v>
      </c>
      <c r="U49" s="392">
        <f t="shared" si="3"/>
        <v>0</v>
      </c>
      <c r="V49" s="392">
        <f t="shared" si="3"/>
        <v>0</v>
      </c>
      <c r="W49" s="392">
        <f t="shared" si="3"/>
        <v>0</v>
      </c>
      <c r="X49" s="392">
        <f t="shared" si="3"/>
        <v>0</v>
      </c>
      <c r="Y49" s="392">
        <f t="shared" si="3"/>
        <v>0</v>
      </c>
      <c r="Z49" s="392">
        <f t="shared" si="3"/>
        <v>0</v>
      </c>
      <c r="AA49" s="392">
        <f t="shared" si="3"/>
        <v>0</v>
      </c>
      <c r="AB49" s="392">
        <f t="shared" si="3"/>
        <v>0</v>
      </c>
      <c r="AC49" s="392">
        <f t="shared" si="3"/>
        <v>0</v>
      </c>
      <c r="AD49" s="392">
        <f t="shared" si="3"/>
        <v>0</v>
      </c>
      <c r="AE49" s="392">
        <f t="shared" si="3"/>
        <v>0</v>
      </c>
      <c r="AF49" s="392">
        <f t="shared" si="3"/>
        <v>0</v>
      </c>
      <c r="AG49" t="str">
        <f>AG27</f>
        <v>T-CAR*, T-LGT*, T-HGT*</v>
      </c>
      <c r="AH49" t="s">
        <v>221</v>
      </c>
    </row>
    <row r="50" spans="2:34">
      <c r="C50" t="s">
        <v>223</v>
      </c>
      <c r="D50" t="s">
        <v>222</v>
      </c>
      <c r="E50">
        <v>2019</v>
      </c>
      <c r="F50" s="396">
        <v>0</v>
      </c>
      <c r="G50" s="392">
        <f>$F50*'New vehicle sales'!D$43</f>
        <v>0</v>
      </c>
      <c r="H50" s="392">
        <f>$F$28*'New vehicle sales'!E$43</f>
        <v>9.6671929158008556</v>
      </c>
      <c r="I50" s="392">
        <f>$F$28*'New vehicle sales'!F$43</f>
        <v>1.5964483797839697</v>
      </c>
      <c r="J50" s="392">
        <f>$F$28*'New vehicle sales'!G$43</f>
        <v>0.71198165256679835</v>
      </c>
      <c r="K50" s="392">
        <f>$F$28*'New vehicle sales'!H$43</f>
        <v>0.60769419166649985</v>
      </c>
      <c r="L50" s="392">
        <f>$F$28*'New vehicle sales'!I$43</f>
        <v>0.29326050150518734</v>
      </c>
      <c r="M50" s="392">
        <f>$F$28*'New vehicle sales'!J$43</f>
        <v>0.92473237775535355</v>
      </c>
      <c r="N50" s="392">
        <f>$F$28*'New vehicle sales'!K$43</f>
        <v>1.3994250790394087</v>
      </c>
      <c r="O50" s="392">
        <f>$F$28*'New vehicle sales'!L$43</f>
        <v>0.55936393114882466</v>
      </c>
      <c r="P50" s="392">
        <f>$F$28*'New vehicle sales'!M$43</f>
        <v>0.63691764046229726</v>
      </c>
      <c r="Q50" s="392">
        <f>$F$28*'New vehicle sales'!N$43</f>
        <v>1.0742433588520455</v>
      </c>
      <c r="R50" s="392">
        <f>$F$28*'New vehicle sales'!O$43</f>
        <v>1.0218879682645341</v>
      </c>
      <c r="S50" s="392">
        <f>$F$28*'New vehicle sales'!P$43</f>
        <v>0.85250245901553201</v>
      </c>
      <c r="T50" s="392">
        <f>$F$28*'New vehicle sales'!Q$43</f>
        <v>3.8950344220174209</v>
      </c>
      <c r="U50" s="392">
        <f>$F$28*'New vehicle sales'!R$43</f>
        <v>1.0597858952322243</v>
      </c>
      <c r="V50" s="392">
        <f>$F$28*'New vehicle sales'!S$43</f>
        <v>1.3983847156523745</v>
      </c>
      <c r="W50" s="392">
        <f>$F$28*'New vehicle sales'!T$43</f>
        <v>1.1447799964929699</v>
      </c>
      <c r="X50" s="392">
        <f>$F$28*'New vehicle sales'!U$43</f>
        <v>0.83355349553168701</v>
      </c>
      <c r="Y50" s="392">
        <f>$F$28*'New vehicle sales'!V$43</f>
        <v>1.8515454822847757</v>
      </c>
      <c r="Z50" s="392">
        <f>$F$28*'New vehicle sales'!W$43</f>
        <v>0.22991313361466548</v>
      </c>
      <c r="AA50" s="392">
        <f>$F$28*'New vehicle sales'!X$43</f>
        <v>0.93637727277022698</v>
      </c>
      <c r="AB50" s="392">
        <f>$F$28*'New vehicle sales'!Y$43</f>
        <v>0.46309803070855599</v>
      </c>
      <c r="AC50" s="392">
        <f>$F$28*'New vehicle sales'!Z$43</f>
        <v>0.47020837633994206</v>
      </c>
      <c r="AD50" s="392">
        <f>$F$28*'New vehicle sales'!AA$43</f>
        <v>0.54655669910843707</v>
      </c>
      <c r="AE50" s="392">
        <f>$F$28*'New vehicle sales'!AB$43</f>
        <v>1.1421898504052499</v>
      </c>
      <c r="AF50" s="392">
        <f>$F$28*'New vehicle sales'!AC$43</f>
        <v>0.44043963363094046</v>
      </c>
      <c r="AG50" t="str">
        <f t="shared" ref="AG50:AG60" si="4">AG28</f>
        <v>T-CAR-ICE_DST21</v>
      </c>
      <c r="AH50" t="s">
        <v>221</v>
      </c>
    </row>
    <row r="51" spans="2:34">
      <c r="C51" t="s">
        <v>223</v>
      </c>
      <c r="D51" t="s">
        <v>222</v>
      </c>
      <c r="E51">
        <v>2019</v>
      </c>
      <c r="F51" s="396">
        <v>0</v>
      </c>
      <c r="G51" s="392">
        <f>$F51*'New vehicle sales'!D$43</f>
        <v>0</v>
      </c>
      <c r="H51" s="392">
        <f>$F51*'New vehicle sales'!E$43</f>
        <v>0</v>
      </c>
      <c r="I51" s="392">
        <f>$F51*'New vehicle sales'!F$43</f>
        <v>0</v>
      </c>
      <c r="J51" s="392">
        <f>$F51*'New vehicle sales'!G$43</f>
        <v>0</v>
      </c>
      <c r="K51" s="392">
        <f>$F51*'New vehicle sales'!H$43</f>
        <v>0</v>
      </c>
      <c r="L51" s="392">
        <f>$F51*'New vehicle sales'!I$43</f>
        <v>0</v>
      </c>
      <c r="M51" s="392">
        <f>$F51*'New vehicle sales'!J$43</f>
        <v>0</v>
      </c>
      <c r="N51" s="392">
        <f>$F51*'New vehicle sales'!K$43</f>
        <v>0</v>
      </c>
      <c r="O51" s="392">
        <f>$F51*'New vehicle sales'!L$43</f>
        <v>0</v>
      </c>
      <c r="P51" s="392">
        <f>$F51*'New vehicle sales'!M$43</f>
        <v>0</v>
      </c>
      <c r="Q51" s="392">
        <f>$F51*'New vehicle sales'!N$43</f>
        <v>0</v>
      </c>
      <c r="R51" s="392">
        <f>$F51*'New vehicle sales'!O$43</f>
        <v>0</v>
      </c>
      <c r="S51" s="392">
        <f>$F51*'New vehicle sales'!P$43</f>
        <v>0</v>
      </c>
      <c r="T51" s="392">
        <f>$F51*'New vehicle sales'!Q$43</f>
        <v>0</v>
      </c>
      <c r="U51" s="392">
        <f>$F51*'New vehicle sales'!R$43</f>
        <v>0</v>
      </c>
      <c r="V51" s="392">
        <f>$F51*'New vehicle sales'!S$43</f>
        <v>0</v>
      </c>
      <c r="W51" s="392">
        <f>$F51*'New vehicle sales'!T$43</f>
        <v>0</v>
      </c>
      <c r="X51" s="392">
        <f>$F51*'New vehicle sales'!U$43</f>
        <v>0</v>
      </c>
      <c r="Y51" s="392">
        <f>$F51*'New vehicle sales'!V$43</f>
        <v>0</v>
      </c>
      <c r="Z51" s="392">
        <f>$F51*'New vehicle sales'!W$43</f>
        <v>0</v>
      </c>
      <c r="AA51" s="392">
        <f>$F51*'New vehicle sales'!X$43</f>
        <v>0</v>
      </c>
      <c r="AB51" s="392">
        <f>$F51*'New vehicle sales'!Y$43</f>
        <v>0</v>
      </c>
      <c r="AC51" s="392">
        <f>$F51*'New vehicle sales'!Z$43</f>
        <v>0</v>
      </c>
      <c r="AD51" s="392">
        <f>$F51*'New vehicle sales'!AA$43</f>
        <v>0</v>
      </c>
      <c r="AE51" s="392">
        <f>$F51*'New vehicle sales'!AB$43</f>
        <v>0</v>
      </c>
      <c r="AF51" s="392">
        <f>$F51*'New vehicle sales'!AC$43</f>
        <v>0</v>
      </c>
      <c r="AG51" t="str">
        <f t="shared" si="4"/>
        <v>T-CAR-ICE_GSL21</v>
      </c>
      <c r="AH51" t="s">
        <v>221</v>
      </c>
    </row>
    <row r="52" spans="2:34">
      <c r="C52" t="s">
        <v>223</v>
      </c>
      <c r="D52" t="s">
        <v>222</v>
      </c>
      <c r="E52">
        <v>2019</v>
      </c>
      <c r="F52" s="33">
        <f>'New vehicle sales'!D8/1000</f>
        <v>10.193</v>
      </c>
      <c r="G52" s="392">
        <f>$F52*'New vehicle sales'!D$43</f>
        <v>0.12186567153835726</v>
      </c>
      <c r="H52" s="392">
        <f>$F52*'New vehicle sales'!E$43</f>
        <v>2.8840864423917969</v>
      </c>
      <c r="I52" s="392">
        <f>$F52*'New vehicle sales'!F$43</f>
        <v>0.47628046406187452</v>
      </c>
      <c r="J52" s="392">
        <f>$F52*'New vehicle sales'!G$43</f>
        <v>0.21241084659056886</v>
      </c>
      <c r="K52" s="392">
        <f>$F52*'New vehicle sales'!H$43</f>
        <v>0.18129798324815999</v>
      </c>
      <c r="L52" s="392">
        <f>$F52*'New vehicle sales'!I$43</f>
        <v>8.7490613236620468E-2</v>
      </c>
      <c r="M52" s="392">
        <f>$F52*'New vehicle sales'!J$43</f>
        <v>0.27588237213780714</v>
      </c>
      <c r="N52" s="392">
        <f>$F52*'New vehicle sales'!K$43</f>
        <v>0.41750101945351209</v>
      </c>
      <c r="O52" s="392">
        <f>$F52*'New vehicle sales'!L$43</f>
        <v>0.16687925277176052</v>
      </c>
      <c r="P52" s="392">
        <f>$F52*'New vehicle sales'!M$43</f>
        <v>0.1900164347372299</v>
      </c>
      <c r="Q52" s="392">
        <f>$F52*'New vehicle sales'!N$43</f>
        <v>0.32048710872735764</v>
      </c>
      <c r="R52" s="392">
        <f>$F52*'New vehicle sales'!O$43</f>
        <v>0.30486753089388274</v>
      </c>
      <c r="S52" s="392">
        <f>$F52*'New vehicle sales'!P$43</f>
        <v>0.25433347669453021</v>
      </c>
      <c r="T52" s="392">
        <f>$F52*'New vehicle sales'!Q$43</f>
        <v>1.1620349430317736</v>
      </c>
      <c r="U52" s="392">
        <f>$F52*'New vehicle sales'!R$43</f>
        <v>0.31617390476210455</v>
      </c>
      <c r="V52" s="392">
        <f>$F52*'New vehicle sales'!S$43</f>
        <v>0.41719064001184375</v>
      </c>
      <c r="W52" s="392">
        <f>$F52*'New vehicle sales'!T$43</f>
        <v>0.34153083487247093</v>
      </c>
      <c r="X52" s="392">
        <f>$F52*'New vehicle sales'!U$43</f>
        <v>0.24868028976041928</v>
      </c>
      <c r="Y52" s="392">
        <f>$F52*'New vehicle sales'!V$43</f>
        <v>0.55238550315895096</v>
      </c>
      <c r="Z52" s="392">
        <f>$F52*'New vehicle sales'!W$43</f>
        <v>6.8591716060829061E-2</v>
      </c>
      <c r="AA52" s="392">
        <f>$F52*'New vehicle sales'!X$43</f>
        <v>0.279356481336619</v>
      </c>
      <c r="AB52" s="392">
        <f>$F52*'New vehicle sales'!Y$43</f>
        <v>0.13815952195200817</v>
      </c>
      <c r="AC52" s="392">
        <f>$F52*'New vehicle sales'!Z$43</f>
        <v>0.14028080489472075</v>
      </c>
      <c r="AD52" s="392">
        <f>$F52*'New vehicle sales'!AA$43</f>
        <v>0.1630583748174296</v>
      </c>
      <c r="AE52" s="392">
        <f>$F52*'New vehicle sales'!AB$43</f>
        <v>0.3407580970901104</v>
      </c>
      <c r="AF52" s="392">
        <f>$F52*'New vehicle sales'!AC$43</f>
        <v>0.13139967176725914</v>
      </c>
      <c r="AG52" t="str">
        <f t="shared" si="4"/>
        <v>T-CAR-HEV_GSL21</v>
      </c>
      <c r="AH52" t="s">
        <v>221</v>
      </c>
    </row>
    <row r="53" spans="2:34">
      <c r="C53" t="s">
        <v>223</v>
      </c>
      <c r="D53" t="s">
        <v>222</v>
      </c>
      <c r="E53">
        <v>2019</v>
      </c>
      <c r="F53" s="33">
        <f>'New vehicle sales'!D9/1000</f>
        <v>3.444</v>
      </c>
      <c r="G53" s="392">
        <f>$F53*'New vehicle sales'!D$43</f>
        <v>4.1175843498293181E-2</v>
      </c>
      <c r="H53" s="392">
        <f>$F53*'New vehicle sales'!E$43</f>
        <v>0.97447206000170206</v>
      </c>
      <c r="I53" s="392">
        <f>$F53*'New vehicle sales'!F$43</f>
        <v>0.1609251366848912</v>
      </c>
      <c r="J53" s="392">
        <f>$F53*'New vehicle sales'!G$43</f>
        <v>7.1769150952410404E-2</v>
      </c>
      <c r="K53" s="392">
        <f>$F53*'New vehicle sales'!H$43</f>
        <v>6.1256769774027567E-2</v>
      </c>
      <c r="L53" s="392">
        <f>$F53*'New vehicle sales'!I$43</f>
        <v>2.9561235356315205E-2</v>
      </c>
      <c r="M53" s="392">
        <f>$F53*'New vehicle sales'!J$43</f>
        <v>9.3214842503934844E-2</v>
      </c>
      <c r="N53" s="392">
        <f>$F53*'New vehicle sales'!K$43</f>
        <v>0.14106480045108366</v>
      </c>
      <c r="O53" s="392">
        <f>$F53*'New vehicle sales'!L$43</f>
        <v>5.6384984454620153E-2</v>
      </c>
      <c r="P53" s="392">
        <f>$F53*'New vehicle sales'!M$43</f>
        <v>6.4202550891299892E-2</v>
      </c>
      <c r="Q53" s="392">
        <f>$F53*'New vehicle sales'!N$43</f>
        <v>0.10828584346679286</v>
      </c>
      <c r="R53" s="392">
        <f>$F53*'New vehicle sales'!O$43</f>
        <v>0.10300831711944787</v>
      </c>
      <c r="S53" s="392">
        <f>$F53*'New vehicle sales'!P$43</f>
        <v>8.5933924628270583E-2</v>
      </c>
      <c r="T53" s="392">
        <f>$F53*'New vehicle sales'!Q$43</f>
        <v>0.39262713075654154</v>
      </c>
      <c r="U53" s="392">
        <f>$F53*'New vehicle sales'!R$43</f>
        <v>0.10682850269799746</v>
      </c>
      <c r="V53" s="392">
        <f>$F53*'New vehicle sales'!S$43</f>
        <v>0.14095992977541352</v>
      </c>
      <c r="W53" s="392">
        <f>$F53*'New vehicle sales'!T$43</f>
        <v>0.11539607527722849</v>
      </c>
      <c r="X53" s="392">
        <f>$F53*'New vehicle sales'!U$43</f>
        <v>8.4023831838995783E-2</v>
      </c>
      <c r="Y53" s="392">
        <f>$F53*'New vehicle sales'!V$43</f>
        <v>0.18663942635920996</v>
      </c>
      <c r="Z53" s="392">
        <f>$F53*'New vehicle sales'!W$43</f>
        <v>2.3175696077062227E-2</v>
      </c>
      <c r="AA53" s="392">
        <f>$F53*'New vehicle sales'!X$43</f>
        <v>9.4388670825401325E-2</v>
      </c>
      <c r="AB53" s="392">
        <f>$F53*'New vehicle sales'!Y$43</f>
        <v>4.668119234795607E-2</v>
      </c>
      <c r="AC53" s="392">
        <f>$F53*'New vehicle sales'!Z$43</f>
        <v>4.7397929172708554E-2</v>
      </c>
      <c r="AD53" s="392">
        <f>$F53*'New vehicle sales'!AA$43</f>
        <v>5.5093990274818753E-2</v>
      </c>
      <c r="AE53" s="392">
        <f>$F53*'New vehicle sales'!AB$43</f>
        <v>0.11513498345711178</v>
      </c>
      <c r="AF53" s="392">
        <f>$F53*'New vehicle sales'!AC$43</f>
        <v>4.4397181356464289E-2</v>
      </c>
      <c r="AG53" t="str">
        <f t="shared" si="4"/>
        <v>T-CAR-BEV100_ELC21</v>
      </c>
      <c r="AH53" t="s">
        <v>221</v>
      </c>
    </row>
    <row r="54" spans="2:34">
      <c r="C54" t="s">
        <v>223</v>
      </c>
      <c r="D54" t="s">
        <v>222</v>
      </c>
      <c r="E54">
        <v>2019</v>
      </c>
      <c r="F54" s="33">
        <f>'New vehicle sales'!D10/1000</f>
        <v>1.343</v>
      </c>
      <c r="G54" s="392">
        <f>$F54*'New vehicle sales'!D$43</f>
        <v>1.6056666033161363E-2</v>
      </c>
      <c r="H54" s="392">
        <f>$F54*'New vehicle sales'!E$43</f>
        <v>0.37999883176024557</v>
      </c>
      <c r="I54" s="392">
        <f>$F54*'New vehicle sales'!F$43</f>
        <v>6.2753327110281323E-2</v>
      </c>
      <c r="J54" s="392">
        <f>$F54*'New vehicle sales'!G$43</f>
        <v>2.7986634648399292E-2</v>
      </c>
      <c r="K54" s="392">
        <f>$F54*'New vehicle sales'!H$43</f>
        <v>2.3887294368907963E-2</v>
      </c>
      <c r="L54" s="392">
        <f>$F54*'New vehicle sales'!I$43</f>
        <v>1.1527508444695505E-2</v>
      </c>
      <c r="M54" s="392">
        <f>$F54*'New vehicle sales'!J$43</f>
        <v>3.634945803797459E-2</v>
      </c>
      <c r="N54" s="392">
        <f>$F54*'New vehicle sales'!K$43</f>
        <v>5.5008718642800623E-2</v>
      </c>
      <c r="O54" s="392">
        <f>$F54*'New vehicle sales'!L$43</f>
        <v>2.1987524425828939E-2</v>
      </c>
      <c r="P54" s="392">
        <f>$F54*'New vehicle sales'!M$43</f>
        <v>2.5036012150701437E-2</v>
      </c>
      <c r="Q54" s="392">
        <f>$F54*'New vehicle sales'!N$43</f>
        <v>4.222644825084286E-2</v>
      </c>
      <c r="R54" s="392">
        <f>$F54*'New vehicle sales'!O$43</f>
        <v>4.0168458156625578E-2</v>
      </c>
      <c r="S54" s="392">
        <f>$F54*'New vehicle sales'!P$43</f>
        <v>3.3510238320489952E-2</v>
      </c>
      <c r="T54" s="392">
        <f>$F54*'New vehicle sales'!Q$43</f>
        <v>0.15310634047794289</v>
      </c>
      <c r="U54" s="392">
        <f>$F54*'New vehicle sales'!R$43</f>
        <v>4.165815305557799E-2</v>
      </c>
      <c r="V54" s="392">
        <f>$F54*'New vehicle sales'!S$43</f>
        <v>5.4967823951329951E-2</v>
      </c>
      <c r="W54" s="392">
        <f>$F54*'New vehicle sales'!T$43</f>
        <v>4.4999108332554549E-2</v>
      </c>
      <c r="X54" s="392">
        <f>$F54*'New vehicle sales'!U$43</f>
        <v>3.2765390871013746E-2</v>
      </c>
      <c r="Y54" s="392">
        <f>$F54*'New vehicle sales'!V$43</f>
        <v>7.2780705458890524E-2</v>
      </c>
      <c r="Z54" s="392">
        <f>$F54*'New vehicle sales'!W$43</f>
        <v>9.0374447826639288E-3</v>
      </c>
      <c r="AA54" s="392">
        <f>$F54*'New vehicle sales'!X$43</f>
        <v>3.6807196550091167E-2</v>
      </c>
      <c r="AB54" s="392">
        <f>$F54*'New vehicle sales'!Y$43</f>
        <v>1.820349631919425E-2</v>
      </c>
      <c r="AC54" s="392">
        <f>$F54*'New vehicle sales'!Z$43</f>
        <v>1.8482990382969685E-2</v>
      </c>
      <c r="AD54" s="392">
        <f>$F54*'New vehicle sales'!AA$43</f>
        <v>2.1484096672207197E-2</v>
      </c>
      <c r="AE54" s="392">
        <f>$F54*'New vehicle sales'!AB$43</f>
        <v>4.4897294652410311E-2</v>
      </c>
      <c r="AF54" s="392">
        <f>$F54*'New vehicle sales'!AC$43</f>
        <v>1.7312838142198476E-2</v>
      </c>
      <c r="AG54" t="str">
        <f t="shared" si="4"/>
        <v>T-CAR-PHEV40_GSL21</v>
      </c>
      <c r="AH54" t="s">
        <v>221</v>
      </c>
    </row>
    <row r="55" spans="2:34">
      <c r="C55" t="s">
        <v>223</v>
      </c>
      <c r="D55" t="s">
        <v>222</v>
      </c>
      <c r="E55">
        <v>2019</v>
      </c>
      <c r="F55" s="33">
        <f>'New vehicle sales'!D11/1000</f>
        <v>1E-3</v>
      </c>
      <c r="G55" s="392">
        <f>$F55*'New vehicle sales'!D$43</f>
        <v>1.195581983109558E-5</v>
      </c>
      <c r="H55" s="392">
        <f>$F55*'New vehicle sales'!E$43</f>
        <v>2.829477526137346E-4</v>
      </c>
      <c r="I55" s="392">
        <f>$F55*'New vehicle sales'!F$43</f>
        <v>4.6726230164021834E-5</v>
      </c>
      <c r="J55" s="392">
        <f>$F55*'New vehicle sales'!G$43</f>
        <v>2.0838894004764924E-5</v>
      </c>
      <c r="K55" s="392">
        <f>$F55*'New vehicle sales'!H$43</f>
        <v>1.7786518517429608E-5</v>
      </c>
      <c r="L55" s="392">
        <f>$F55*'New vehicle sales'!I$43</f>
        <v>8.5834016714039514E-6</v>
      </c>
      <c r="M55" s="392">
        <f>$F55*'New vehicle sales'!J$43</f>
        <v>2.7065865999981082E-5</v>
      </c>
      <c r="N55" s="392">
        <f>$F55*'New vehicle sales'!K$43</f>
        <v>4.0959582012509773E-5</v>
      </c>
      <c r="O55" s="392">
        <f>$F55*'New vehicle sales'!L$43</f>
        <v>1.6371946705754981E-5</v>
      </c>
      <c r="P55" s="392">
        <f>$F55*'New vehicle sales'!M$43</f>
        <v>1.8641855659494742E-5</v>
      </c>
      <c r="Q55" s="392">
        <f>$F55*'New vehicle sales'!N$43</f>
        <v>3.1441882539719181E-5</v>
      </c>
      <c r="R55" s="392">
        <f>$F55*'New vehicle sales'!O$43</f>
        <v>2.9909499744322843E-5</v>
      </c>
      <c r="S55" s="392">
        <f>$F55*'New vehicle sales'!P$43</f>
        <v>2.4951778347349181E-5</v>
      </c>
      <c r="T55" s="392">
        <f>$F55*'New vehicle sales'!Q$43</f>
        <v>1.1400323192698651E-4</v>
      </c>
      <c r="U55" s="392">
        <f>$F55*'New vehicle sales'!R$43</f>
        <v>3.1018729006387185E-5</v>
      </c>
      <c r="V55" s="392">
        <f>$F55*'New vehicle sales'!S$43</f>
        <v>4.0929131758250151E-5</v>
      </c>
      <c r="W55" s="392">
        <f>$F55*'New vehicle sales'!T$43</f>
        <v>3.3506409778521629E-5</v>
      </c>
      <c r="X55" s="392">
        <f>$F55*'New vehicle sales'!U$43</f>
        <v>2.4397163716317013E-5</v>
      </c>
      <c r="Y55" s="392">
        <f>$F55*'New vehicle sales'!V$43</f>
        <v>5.4192632508481408E-5</v>
      </c>
      <c r="Z55" s="392">
        <f>$F55*'New vehicle sales'!W$43</f>
        <v>6.7292961896231788E-6</v>
      </c>
      <c r="AA55" s="392">
        <f>$F55*'New vehicle sales'!X$43</f>
        <v>2.7406698845935346E-5</v>
      </c>
      <c r="AB55" s="392">
        <f>$F55*'New vehicle sales'!Y$43</f>
        <v>1.3554353178849033E-5</v>
      </c>
      <c r="AC55" s="392">
        <f>$F55*'New vehicle sales'!Z$43</f>
        <v>1.3762464916582044E-5</v>
      </c>
      <c r="AD55" s="392">
        <f>$F55*'New vehicle sales'!AA$43</f>
        <v>1.5997093575731344E-5</v>
      </c>
      <c r="AE55" s="392">
        <f>$F55*'New vehicle sales'!AB$43</f>
        <v>3.3430599145502841E-5</v>
      </c>
      <c r="AF55" s="392">
        <f>$F55*'New vehicle sales'!AC$43</f>
        <v>1.2891167641249795E-5</v>
      </c>
      <c r="AG55" t="str">
        <f t="shared" si="4"/>
        <v>T-CAR-HEV_DST21</v>
      </c>
      <c r="AH55" t="s">
        <v>221</v>
      </c>
    </row>
    <row r="56" spans="2:34">
      <c r="C56" t="s">
        <v>223</v>
      </c>
      <c r="D56" t="s">
        <v>222</v>
      </c>
      <c r="E56">
        <v>2019</v>
      </c>
      <c r="F56" s="33">
        <f>'New vehicle sales'!D12/1000</f>
        <v>3.0000000000000001E-3</v>
      </c>
      <c r="G56" s="392">
        <f>$F56*'New vehicle sales'!D$43</f>
        <v>3.5867459493286743E-5</v>
      </c>
      <c r="H56" s="392">
        <f>$F56*'New vehicle sales'!E$43</f>
        <v>8.4884325784120385E-4</v>
      </c>
      <c r="I56" s="392">
        <f>$F56*'New vehicle sales'!F$43</f>
        <v>1.4017869049206549E-4</v>
      </c>
      <c r="J56" s="392">
        <f>$F56*'New vehicle sales'!G$43</f>
        <v>6.251668201429478E-5</v>
      </c>
      <c r="K56" s="392">
        <f>$F56*'New vehicle sales'!H$43</f>
        <v>5.3359555552288826E-5</v>
      </c>
      <c r="L56" s="392">
        <f>$F56*'New vehicle sales'!I$43</f>
        <v>2.5750205014211854E-5</v>
      </c>
      <c r="M56" s="392">
        <f>$F56*'New vehicle sales'!J$43</f>
        <v>8.1197597999943253E-5</v>
      </c>
      <c r="N56" s="392">
        <f>$F56*'New vehicle sales'!K$43</f>
        <v>1.2287874603752932E-4</v>
      </c>
      <c r="O56" s="392">
        <f>$F56*'New vehicle sales'!L$43</f>
        <v>4.911584011726494E-5</v>
      </c>
      <c r="P56" s="392">
        <f>$F56*'New vehicle sales'!M$43</f>
        <v>5.5925566978484226E-5</v>
      </c>
      <c r="Q56" s="392">
        <f>$F56*'New vehicle sales'!N$43</f>
        <v>9.4325647619157549E-5</v>
      </c>
      <c r="R56" s="392">
        <f>$F56*'New vehicle sales'!O$43</f>
        <v>8.9728499232968528E-5</v>
      </c>
      <c r="S56" s="392">
        <f>$F56*'New vehicle sales'!P$43</f>
        <v>7.4855335042047546E-5</v>
      </c>
      <c r="T56" s="392">
        <f>$F56*'New vehicle sales'!Q$43</f>
        <v>3.4200969578095954E-4</v>
      </c>
      <c r="U56" s="392">
        <f>$F56*'New vehicle sales'!R$43</f>
        <v>9.3056187019161548E-5</v>
      </c>
      <c r="V56" s="392">
        <f>$F56*'New vehicle sales'!S$43</f>
        <v>1.2278739527475045E-4</v>
      </c>
      <c r="W56" s="392">
        <f>$F56*'New vehicle sales'!T$43</f>
        <v>1.0051922933556489E-4</v>
      </c>
      <c r="X56" s="392">
        <f>$F56*'New vehicle sales'!U$43</f>
        <v>7.3191491148951043E-5</v>
      </c>
      <c r="Y56" s="392">
        <f>$F56*'New vehicle sales'!V$43</f>
        <v>1.6257789752544422E-4</v>
      </c>
      <c r="Z56" s="392">
        <f>$F56*'New vehicle sales'!W$43</f>
        <v>2.0187888568869534E-5</v>
      </c>
      <c r="AA56" s="392">
        <f>$F56*'New vehicle sales'!X$43</f>
        <v>8.2220096537806038E-5</v>
      </c>
      <c r="AB56" s="392">
        <f>$F56*'New vehicle sales'!Y$43</f>
        <v>4.06630595365471E-5</v>
      </c>
      <c r="AC56" s="392">
        <f>$F56*'New vehicle sales'!Z$43</f>
        <v>4.1287394749746128E-5</v>
      </c>
      <c r="AD56" s="392">
        <f>$F56*'New vehicle sales'!AA$43</f>
        <v>4.7991280727194036E-5</v>
      </c>
      <c r="AE56" s="392">
        <f>$F56*'New vehicle sales'!AB$43</f>
        <v>1.0029179743650852E-4</v>
      </c>
      <c r="AF56" s="392">
        <f>$F56*'New vehicle sales'!AC$43</f>
        <v>3.8673502923749386E-5</v>
      </c>
      <c r="AG56" t="str">
        <f t="shared" si="4"/>
        <v>T-CAR-PHEV40_DST21</v>
      </c>
      <c r="AH56" t="s">
        <v>221</v>
      </c>
    </row>
    <row r="57" spans="2:34">
      <c r="C57" t="s">
        <v>223</v>
      </c>
      <c r="D57" t="s">
        <v>222</v>
      </c>
      <c r="E57">
        <v>2019</v>
      </c>
      <c r="F57" s="396">
        <v>0</v>
      </c>
      <c r="G57" s="392">
        <f>$F57*'New vehicle sales'!D$43</f>
        <v>0</v>
      </c>
      <c r="H57" s="392">
        <f>$F57*'New vehicle sales'!E$43</f>
        <v>0</v>
      </c>
      <c r="I57" s="392">
        <f>$F57*'New vehicle sales'!F$43</f>
        <v>0</v>
      </c>
      <c r="J57" s="392">
        <f>$F57*'New vehicle sales'!G$43</f>
        <v>0</v>
      </c>
      <c r="K57" s="392">
        <f>$F57*'New vehicle sales'!H$43</f>
        <v>0</v>
      </c>
      <c r="L57" s="392">
        <f>$F57*'New vehicle sales'!I$43</f>
        <v>0</v>
      </c>
      <c r="M57" s="392">
        <f>$F57*'New vehicle sales'!J$43</f>
        <v>0</v>
      </c>
      <c r="N57" s="392">
        <f>$F57*'New vehicle sales'!K$43</f>
        <v>0</v>
      </c>
      <c r="O57" s="392">
        <f>$F57*'New vehicle sales'!L$43</f>
        <v>0</v>
      </c>
      <c r="P57" s="392">
        <f>$F57*'New vehicle sales'!M$43</f>
        <v>0</v>
      </c>
      <c r="Q57" s="392">
        <f>$F57*'New vehicle sales'!N$43</f>
        <v>0</v>
      </c>
      <c r="R57" s="392">
        <f>$F57*'New vehicle sales'!O$43</f>
        <v>0</v>
      </c>
      <c r="S57" s="392">
        <f>$F57*'New vehicle sales'!P$43</f>
        <v>0</v>
      </c>
      <c r="T57" s="392">
        <f>$F57*'New vehicle sales'!Q$43</f>
        <v>0</v>
      </c>
      <c r="U57" s="392">
        <f>$F57*'New vehicle sales'!R$43</f>
        <v>0</v>
      </c>
      <c r="V57" s="392">
        <f>$F57*'New vehicle sales'!S$43</f>
        <v>0</v>
      </c>
      <c r="W57" s="392">
        <f>$F57*'New vehicle sales'!T$43</f>
        <v>0</v>
      </c>
      <c r="X57" s="392">
        <f>$F57*'New vehicle sales'!U$43</f>
        <v>0</v>
      </c>
      <c r="Y57" s="392">
        <f>$F57*'New vehicle sales'!V$43</f>
        <v>0</v>
      </c>
      <c r="Z57" s="392">
        <f>$F57*'New vehicle sales'!W$43</f>
        <v>0</v>
      </c>
      <c r="AA57" s="392">
        <f>$F57*'New vehicle sales'!X$43</f>
        <v>0</v>
      </c>
      <c r="AB57" s="392">
        <f>$F57*'New vehicle sales'!Y$43</f>
        <v>0</v>
      </c>
      <c r="AC57" s="392">
        <f>$F57*'New vehicle sales'!Z$43</f>
        <v>0</v>
      </c>
      <c r="AD57" s="392">
        <f>$F57*'New vehicle sales'!AA$43</f>
        <v>0</v>
      </c>
      <c r="AE57" s="392">
        <f>$F57*'New vehicle sales'!AB$43</f>
        <v>0</v>
      </c>
      <c r="AF57" s="392">
        <f>$F57*'New vehicle sales'!AC$43</f>
        <v>0</v>
      </c>
      <c r="AG57" t="str">
        <f t="shared" si="4"/>
        <v>T-LGT-ICE_DST61</v>
      </c>
      <c r="AH57" t="s">
        <v>221</v>
      </c>
    </row>
    <row r="58" spans="2:34">
      <c r="C58" t="s">
        <v>223</v>
      </c>
      <c r="D58" t="s">
        <v>222</v>
      </c>
      <c r="E58">
        <v>2019</v>
      </c>
      <c r="F58" s="32">
        <f>'New vehicle sales'!D22/1000</f>
        <v>5.0000000000000001E-3</v>
      </c>
      <c r="G58" s="392">
        <f>$F58*'New vehicle sales'!D$43</f>
        <v>5.9779099155477907E-5</v>
      </c>
      <c r="H58" s="392">
        <f>$F58*'New vehicle sales'!E$43</f>
        <v>1.4147387630686732E-3</v>
      </c>
      <c r="I58" s="392">
        <f>$F58*'New vehicle sales'!F$43</f>
        <v>2.3363115082010915E-4</v>
      </c>
      <c r="J58" s="392">
        <f>$F58*'New vehicle sales'!G$43</f>
        <v>1.0419447002382463E-4</v>
      </c>
      <c r="K58" s="392">
        <f>$F58*'New vehicle sales'!H$43</f>
        <v>8.8932592587148034E-5</v>
      </c>
      <c r="L58" s="392">
        <f>$F58*'New vehicle sales'!I$43</f>
        <v>4.2917008357019757E-5</v>
      </c>
      <c r="M58" s="392">
        <f>$F58*'New vehicle sales'!J$43</f>
        <v>1.3532932999990542E-4</v>
      </c>
      <c r="N58" s="392">
        <f>$F58*'New vehicle sales'!K$43</f>
        <v>2.0479791006254886E-4</v>
      </c>
      <c r="O58" s="392">
        <f>$F58*'New vehicle sales'!L$43</f>
        <v>8.1859733528774902E-5</v>
      </c>
      <c r="P58" s="392">
        <f>$F58*'New vehicle sales'!M$43</f>
        <v>9.3209278297473711E-5</v>
      </c>
      <c r="Q58" s="392">
        <f>$F58*'New vehicle sales'!N$43</f>
        <v>1.5720941269859592E-4</v>
      </c>
      <c r="R58" s="392">
        <f>$F58*'New vehicle sales'!O$43</f>
        <v>1.495474987216142E-4</v>
      </c>
      <c r="S58" s="392">
        <f>$F58*'New vehicle sales'!P$43</f>
        <v>1.247588917367459E-4</v>
      </c>
      <c r="T58" s="392">
        <f>$F58*'New vehicle sales'!Q$43</f>
        <v>5.7001615963493256E-4</v>
      </c>
      <c r="U58" s="392">
        <f>$F58*'New vehicle sales'!R$43</f>
        <v>1.5509364503193593E-4</v>
      </c>
      <c r="V58" s="392">
        <f>$F58*'New vehicle sales'!S$43</f>
        <v>2.0464565879125076E-4</v>
      </c>
      <c r="W58" s="392">
        <f>$F58*'New vehicle sales'!T$43</f>
        <v>1.6753204889260816E-4</v>
      </c>
      <c r="X58" s="392">
        <f>$F58*'New vehicle sales'!U$43</f>
        <v>1.2198581858158506E-4</v>
      </c>
      <c r="Y58" s="392">
        <f>$F58*'New vehicle sales'!V$43</f>
        <v>2.7096316254240704E-4</v>
      </c>
      <c r="Z58" s="392">
        <f>$F58*'New vehicle sales'!W$43</f>
        <v>3.364648094811589E-5</v>
      </c>
      <c r="AA58" s="392">
        <f>$F58*'New vehicle sales'!X$43</f>
        <v>1.3703349422967674E-4</v>
      </c>
      <c r="AB58" s="392">
        <f>$F58*'New vehicle sales'!Y$43</f>
        <v>6.7771765894245159E-5</v>
      </c>
      <c r="AC58" s="392">
        <f>$F58*'New vehicle sales'!Z$43</f>
        <v>6.8812324582910223E-5</v>
      </c>
      <c r="AD58" s="392">
        <f>$F58*'New vehicle sales'!AA$43</f>
        <v>7.9985467878656731E-5</v>
      </c>
      <c r="AE58" s="392">
        <f>$F58*'New vehicle sales'!AB$43</f>
        <v>1.671529957275142E-4</v>
      </c>
      <c r="AF58" s="392">
        <f>$F58*'New vehicle sales'!AC$43</f>
        <v>6.4455838206248976E-5</v>
      </c>
      <c r="AG58" t="str">
        <f t="shared" si="4"/>
        <v>T-LGT-HEV_DST61</v>
      </c>
      <c r="AH58" t="s">
        <v>221</v>
      </c>
    </row>
    <row r="59" spans="2:34">
      <c r="C59" t="s">
        <v>223</v>
      </c>
      <c r="D59" t="s">
        <v>222</v>
      </c>
      <c r="E59">
        <v>2019</v>
      </c>
      <c r="F59" s="32">
        <f>'New vehicle sales'!D20/1000</f>
        <v>0.32700000000000001</v>
      </c>
      <c r="G59" s="392">
        <f>$F59*'New vehicle sales'!D$43</f>
        <v>3.9095530847682554E-3</v>
      </c>
      <c r="H59" s="392">
        <f>$F59*'New vehicle sales'!E$43</f>
        <v>9.2523915104691226E-2</v>
      </c>
      <c r="I59" s="392">
        <f>$F59*'New vehicle sales'!F$43</f>
        <v>1.5279477263635139E-2</v>
      </c>
      <c r="J59" s="392">
        <f>$F59*'New vehicle sales'!G$43</f>
        <v>6.8143183395581305E-3</v>
      </c>
      <c r="K59" s="392">
        <f>$F59*'New vehicle sales'!H$43</f>
        <v>5.8161915551994819E-3</v>
      </c>
      <c r="L59" s="392">
        <f>$F59*'New vehicle sales'!I$43</f>
        <v>2.8067723465490919E-3</v>
      </c>
      <c r="M59" s="392">
        <f>$F59*'New vehicle sales'!J$43</f>
        <v>8.8505381819938139E-3</v>
      </c>
      <c r="N59" s="392">
        <f>$F59*'New vehicle sales'!K$43</f>
        <v>1.3393783318090696E-2</v>
      </c>
      <c r="O59" s="392">
        <f>$F59*'New vehicle sales'!L$43</f>
        <v>5.3536265727818786E-3</v>
      </c>
      <c r="P59" s="392">
        <f>$F59*'New vehicle sales'!M$43</f>
        <v>6.0958868006547812E-3</v>
      </c>
      <c r="Q59" s="392">
        <f>$F59*'New vehicle sales'!N$43</f>
        <v>1.0281495590488174E-2</v>
      </c>
      <c r="R59" s="392">
        <f>$F59*'New vehicle sales'!O$43</f>
        <v>9.7804064163935691E-3</v>
      </c>
      <c r="S59" s="392">
        <f>$F59*'New vehicle sales'!P$43</f>
        <v>8.1592315195831832E-3</v>
      </c>
      <c r="T59" s="392">
        <f>$F59*'New vehicle sales'!Q$43</f>
        <v>3.7279056840124593E-2</v>
      </c>
      <c r="U59" s="392">
        <f>$F59*'New vehicle sales'!R$43</f>
        <v>1.014312438508861E-2</v>
      </c>
      <c r="V59" s="392">
        <f>$F59*'New vehicle sales'!S$43</f>
        <v>1.33838260849478E-2</v>
      </c>
      <c r="W59" s="392">
        <f>$F59*'New vehicle sales'!T$43</f>
        <v>1.0956595997576573E-2</v>
      </c>
      <c r="X59" s="392">
        <f>$F59*'New vehicle sales'!U$43</f>
        <v>7.9778725352356635E-3</v>
      </c>
      <c r="Y59" s="392">
        <f>$F59*'New vehicle sales'!V$43</f>
        <v>1.7720990830273422E-2</v>
      </c>
      <c r="Z59" s="392">
        <f>$F59*'New vehicle sales'!W$43</f>
        <v>2.2004798540067793E-3</v>
      </c>
      <c r="AA59" s="392">
        <f>$F59*'New vehicle sales'!X$43</f>
        <v>8.9619905226208593E-3</v>
      </c>
      <c r="AB59" s="392">
        <f>$F59*'New vehicle sales'!Y$43</f>
        <v>4.4322734894836338E-3</v>
      </c>
      <c r="AC59" s="392">
        <f>$F59*'New vehicle sales'!Z$43</f>
        <v>4.5003260277223286E-3</v>
      </c>
      <c r="AD59" s="392">
        <f>$F59*'New vehicle sales'!AA$43</f>
        <v>5.2310495992641502E-3</v>
      </c>
      <c r="AE59" s="392">
        <f>$F59*'New vehicle sales'!AB$43</f>
        <v>1.0931805920579428E-2</v>
      </c>
      <c r="AF59" s="392">
        <f>$F59*'New vehicle sales'!AC$43</f>
        <v>4.2154118186886833E-3</v>
      </c>
      <c r="AG59" t="str">
        <f t="shared" si="4"/>
        <v>T-LGT-BEV_ELC61</v>
      </c>
      <c r="AH59" t="s">
        <v>221</v>
      </c>
    </row>
    <row r="60" spans="2:34">
      <c r="B60" s="30"/>
      <c r="C60" s="30" t="s">
        <v>223</v>
      </c>
      <c r="D60" s="30" t="s">
        <v>222</v>
      </c>
      <c r="E60" s="30">
        <v>2019</v>
      </c>
      <c r="F60" s="397">
        <f>0.5*'New vehicle sales'!D33/1000</f>
        <v>1.325</v>
      </c>
      <c r="G60" s="393">
        <f>$F60*'New vehicle sales'!D$43</f>
        <v>1.5841461276201643E-2</v>
      </c>
      <c r="H60" s="393">
        <f>$F60*'New vehicle sales'!E$43</f>
        <v>0.37490577221319837</v>
      </c>
      <c r="I60" s="393">
        <f>$F60*'New vehicle sales'!F$43</f>
        <v>6.1912254967328925E-2</v>
      </c>
      <c r="J60" s="393">
        <f>$F60*'New vehicle sales'!G$43</f>
        <v>2.7611534556313523E-2</v>
      </c>
      <c r="K60" s="393">
        <f>$F60*'New vehicle sales'!H$43</f>
        <v>2.3567137035594227E-2</v>
      </c>
      <c r="L60" s="393">
        <f>$F60*'New vehicle sales'!I$43</f>
        <v>1.1373007214610235E-2</v>
      </c>
      <c r="M60" s="393">
        <f>$F60*'New vehicle sales'!J$43</f>
        <v>3.5862272449974933E-2</v>
      </c>
      <c r="N60" s="393">
        <f>$F60*'New vehicle sales'!K$43</f>
        <v>5.4271446166575449E-2</v>
      </c>
      <c r="O60" s="393">
        <f>$F60*'New vehicle sales'!L$43</f>
        <v>2.1692829385125349E-2</v>
      </c>
      <c r="P60" s="393">
        <f>$F60*'New vehicle sales'!M$43</f>
        <v>2.4700458748830534E-2</v>
      </c>
      <c r="Q60" s="393">
        <f>$F60*'New vehicle sales'!N$43</f>
        <v>4.1660494365127913E-2</v>
      </c>
      <c r="R60" s="393">
        <f>$F60*'New vehicle sales'!O$43</f>
        <v>3.9630087161227762E-2</v>
      </c>
      <c r="S60" s="393">
        <f>$F60*'New vehicle sales'!P$43</f>
        <v>3.3061106310237662E-2</v>
      </c>
      <c r="T60" s="393">
        <f>$F60*'New vehicle sales'!Q$43</f>
        <v>0.15105428230325713</v>
      </c>
      <c r="U60" s="393">
        <f>$F60*'New vehicle sales'!R$43</f>
        <v>4.109981593346302E-2</v>
      </c>
      <c r="V60" s="393">
        <f>$F60*'New vehicle sales'!S$43</f>
        <v>5.4231099579681447E-2</v>
      </c>
      <c r="W60" s="393">
        <f>$F60*'New vehicle sales'!T$43</f>
        <v>4.4395992956541161E-2</v>
      </c>
      <c r="X60" s="393">
        <f>$F60*'New vehicle sales'!U$43</f>
        <v>3.2326241924120043E-2</v>
      </c>
      <c r="Y60" s="393">
        <f>$F60*'New vehicle sales'!V$43</f>
        <v>7.1805238073737856E-2</v>
      </c>
      <c r="Z60" s="393">
        <f>$F60*'New vehicle sales'!W$43</f>
        <v>8.9163174512507104E-3</v>
      </c>
      <c r="AA60" s="393">
        <f>$F60*'New vehicle sales'!X$43</f>
        <v>3.6313875970864336E-2</v>
      </c>
      <c r="AB60" s="393">
        <f>$F60*'New vehicle sales'!Y$43</f>
        <v>1.7959517961974966E-2</v>
      </c>
      <c r="AC60" s="393">
        <f>$F60*'New vehicle sales'!Z$43</f>
        <v>1.8235266014471205E-2</v>
      </c>
      <c r="AD60" s="393">
        <f>$F60*'New vehicle sales'!AA$43</f>
        <v>2.119614898784403E-2</v>
      </c>
      <c r="AE60" s="393">
        <f>$F60*'New vehicle sales'!AB$43</f>
        <v>4.4295543867791255E-2</v>
      </c>
      <c r="AF60" s="393">
        <f>$F60*'New vehicle sales'!AC$43</f>
        <v>1.7080797124655978E-2</v>
      </c>
      <c r="AG60" s="30" t="str">
        <f t="shared" si="4"/>
        <v>T-HGT-ICE_DST81</v>
      </c>
      <c r="AH60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4.4"/>
  <cols>
    <col min="2" max="2" width="14" bestFit="1" customWidth="1"/>
    <col min="3" max="3" width="21.6640625" bestFit="1" customWidth="1"/>
    <col min="11" max="11" width="10.554687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4.4"/>
  <cols>
    <col min="2" max="2" width="28.33203125" bestFit="1" customWidth="1"/>
    <col min="3" max="3" width="13.5546875" bestFit="1" customWidth="1"/>
    <col min="4" max="4" width="8.88671875" bestFit="1" customWidth="1"/>
    <col min="5" max="5" width="16.44140625" bestFit="1" customWidth="1"/>
    <col min="6" max="6" width="5.5546875" bestFit="1" customWidth="1"/>
    <col min="8" max="8" width="12.44140625" bestFit="1" customWidth="1"/>
    <col min="9" max="9" width="8.33203125" bestFit="1" customWidth="1"/>
    <col min="10" max="10" width="12" bestFit="1" customWidth="1"/>
    <col min="11" max="11" width="27.88671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_xlfn.TEXTJOIN(",",TRUE,Regions!C3)</f>
        <v>~UC_Sets: R_E: IE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1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4.4"/>
  <cols>
    <col min="2" max="2" width="27.33203125" customWidth="1"/>
    <col min="3" max="3" width="13.5546875" bestFit="1" customWidth="1"/>
    <col min="4" max="4" width="8.88671875" bestFit="1" customWidth="1"/>
    <col min="5" max="5" width="16.44140625" bestFit="1" customWidth="1"/>
    <col min="6" max="6" width="5.109375" bestFit="1" customWidth="1"/>
    <col min="7" max="7" width="8.88671875" bestFit="1" customWidth="1"/>
    <col min="8" max="8" width="12.44140625" bestFit="1" customWidth="1"/>
    <col min="9" max="9" width="8.33203125" bestFit="1" customWidth="1"/>
    <col min="10" max="10" width="10.6640625" bestFit="1" customWidth="1"/>
    <col min="11" max="11" width="26.5546875" bestFit="1" customWidth="1"/>
  </cols>
  <sheetData>
    <row r="1" spans="1:11">
      <c r="A1" t="s">
        <v>479</v>
      </c>
    </row>
    <row r="2" spans="1:11">
      <c r="B2" s="376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480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79"/>
  <sheetViews>
    <sheetView topLeftCell="A156" zoomScaleNormal="100" workbookViewId="0">
      <selection activeCell="D33" sqref="D33"/>
    </sheetView>
  </sheetViews>
  <sheetFormatPr defaultRowHeight="14.4"/>
  <cols>
    <col min="2" max="2" width="37.109375" bestFit="1" customWidth="1"/>
    <col min="3" max="3" width="11.6640625" customWidth="1"/>
    <col min="4" max="4" width="13" customWidth="1"/>
    <col min="5" max="7" width="12" customWidth="1"/>
  </cols>
  <sheetData>
    <row r="1" spans="1:4">
      <c r="A1" s="385" t="s">
        <v>403</v>
      </c>
    </row>
    <row r="2" spans="1:4" ht="15.6">
      <c r="A2" s="57" t="s">
        <v>402</v>
      </c>
    </row>
    <row r="4" spans="1:4" ht="15.6">
      <c r="A4" s="57" t="s">
        <v>401</v>
      </c>
    </row>
    <row r="5" spans="1:4" ht="15.6">
      <c r="A5" s="56" t="s">
        <v>393</v>
      </c>
      <c r="B5" s="56" t="s">
        <v>392</v>
      </c>
      <c r="C5" s="56">
        <v>2020</v>
      </c>
      <c r="D5" s="56">
        <v>2019</v>
      </c>
    </row>
    <row r="6" spans="1:4">
      <c r="A6">
        <v>1</v>
      </c>
      <c r="B6" t="s">
        <v>391</v>
      </c>
      <c r="C6">
        <v>38233</v>
      </c>
      <c r="D6" s="386">
        <v>54556</v>
      </c>
    </row>
    <row r="7" spans="1:4">
      <c r="A7">
        <v>2</v>
      </c>
      <c r="B7" t="s">
        <v>399</v>
      </c>
      <c r="C7">
        <v>32600</v>
      </c>
      <c r="D7" s="386">
        <v>47569</v>
      </c>
    </row>
    <row r="8" spans="1:4">
      <c r="A8">
        <v>3</v>
      </c>
      <c r="B8" t="s">
        <v>532</v>
      </c>
      <c r="C8">
        <v>10474</v>
      </c>
      <c r="D8" s="386">
        <v>10193</v>
      </c>
    </row>
    <row r="9" spans="1:4">
      <c r="A9">
        <v>4</v>
      </c>
      <c r="B9" t="s">
        <v>389</v>
      </c>
      <c r="C9">
        <v>4013</v>
      </c>
      <c r="D9" s="386">
        <v>3444</v>
      </c>
    </row>
    <row r="10" spans="1:4">
      <c r="A10">
        <v>5</v>
      </c>
      <c r="B10" t="s">
        <v>397</v>
      </c>
      <c r="C10">
        <v>2459</v>
      </c>
      <c r="D10" s="386">
        <v>1343</v>
      </c>
    </row>
    <row r="11" spans="1:4">
      <c r="A11">
        <v>6</v>
      </c>
      <c r="B11" t="s">
        <v>398</v>
      </c>
      <c r="C11">
        <v>512</v>
      </c>
      <c r="D11" s="386">
        <v>1</v>
      </c>
    </row>
    <row r="12" spans="1:4">
      <c r="A12">
        <v>7</v>
      </c>
      <c r="B12" t="s">
        <v>395</v>
      </c>
      <c r="C12">
        <v>33</v>
      </c>
      <c r="D12" s="386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5" ht="15.6">
      <c r="A17" s="57" t="s">
        <v>400</v>
      </c>
    </row>
    <row r="18" spans="1:5" ht="15.6">
      <c r="A18" s="56" t="s">
        <v>393</v>
      </c>
      <c r="B18" s="56" t="s">
        <v>392</v>
      </c>
      <c r="C18" s="56">
        <v>2020</v>
      </c>
      <c r="D18" s="56">
        <v>2019</v>
      </c>
    </row>
    <row r="19" spans="1:5">
      <c r="A19">
        <v>1</v>
      </c>
      <c r="B19" t="s">
        <v>391</v>
      </c>
      <c r="C19">
        <v>20928</v>
      </c>
      <c r="D19" s="386">
        <v>24959</v>
      </c>
      <c r="E19" s="386"/>
    </row>
    <row r="20" spans="1:5">
      <c r="A20">
        <v>2</v>
      </c>
      <c r="B20" t="s">
        <v>389</v>
      </c>
      <c r="C20">
        <v>727</v>
      </c>
      <c r="D20" s="386">
        <v>327</v>
      </c>
      <c r="E20" s="386"/>
    </row>
    <row r="21" spans="1:5">
      <c r="A21">
        <v>3</v>
      </c>
      <c r="B21" t="s">
        <v>399</v>
      </c>
      <c r="C21">
        <v>29</v>
      </c>
      <c r="D21" s="386">
        <v>44</v>
      </c>
      <c r="E21" s="386"/>
    </row>
    <row r="22" spans="1:5">
      <c r="A22">
        <v>4</v>
      </c>
      <c r="B22" t="s">
        <v>398</v>
      </c>
      <c r="C22">
        <v>27</v>
      </c>
      <c r="D22" s="386">
        <v>5</v>
      </c>
      <c r="E22" s="386"/>
    </row>
    <row r="23" spans="1:5">
      <c r="A23">
        <v>5</v>
      </c>
      <c r="B23" t="s">
        <v>397</v>
      </c>
      <c r="C23">
        <v>16</v>
      </c>
      <c r="D23" s="386">
        <v>1</v>
      </c>
      <c r="E23" s="386"/>
    </row>
    <row r="24" spans="1:5">
      <c r="A24">
        <v>6</v>
      </c>
      <c r="B24" t="s">
        <v>390</v>
      </c>
      <c r="C24">
        <v>2</v>
      </c>
    </row>
    <row r="25" spans="1:5">
      <c r="A25">
        <v>7</v>
      </c>
      <c r="B25" t="s">
        <v>396</v>
      </c>
      <c r="C25">
        <v>2</v>
      </c>
    </row>
    <row r="26" spans="1:5">
      <c r="A26">
        <v>8</v>
      </c>
      <c r="B26" t="s">
        <v>395</v>
      </c>
      <c r="C26">
        <v>1</v>
      </c>
    </row>
    <row r="27" spans="1:5">
      <c r="A27" s="30"/>
      <c r="B27" s="30" t="s">
        <v>387</v>
      </c>
      <c r="C27" s="30">
        <f>SUM(C19:C26)</f>
        <v>21732</v>
      </c>
      <c r="D27" s="30">
        <f>SUM(D19:D26)</f>
        <v>25336</v>
      </c>
    </row>
    <row r="31" spans="1:5" ht="15.6">
      <c r="A31" s="57" t="s">
        <v>394</v>
      </c>
    </row>
    <row r="32" spans="1:5" ht="15.6">
      <c r="A32" s="56" t="s">
        <v>393</v>
      </c>
      <c r="B32" s="56" t="s">
        <v>392</v>
      </c>
      <c r="C32" s="56">
        <v>2020</v>
      </c>
      <c r="D32" s="56">
        <v>2019</v>
      </c>
    </row>
    <row r="33" spans="1:29">
      <c r="A33">
        <v>1</v>
      </c>
      <c r="B33" t="s">
        <v>391</v>
      </c>
      <c r="C33">
        <v>2043</v>
      </c>
      <c r="D33">
        <v>2650</v>
      </c>
    </row>
    <row r="34" spans="1:29">
      <c r="A34">
        <v>2</v>
      </c>
      <c r="B34" t="s">
        <v>390</v>
      </c>
      <c r="C34">
        <v>16</v>
      </c>
      <c r="D34">
        <v>9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  <c r="D37" s="30">
        <f>SUM(D33:D36)</f>
        <v>2659</v>
      </c>
    </row>
    <row r="40" spans="1:29" ht="15.6">
      <c r="B40" s="55" t="s">
        <v>386</v>
      </c>
    </row>
    <row r="41" spans="1:29">
      <c r="B41" s="54"/>
      <c r="C41" s="54" t="s">
        <v>1</v>
      </c>
      <c r="D41" s="54" t="s">
        <v>7</v>
      </c>
      <c r="E41" s="54" t="s">
        <v>17</v>
      </c>
      <c r="F41" s="54" t="s">
        <v>23</v>
      </c>
      <c r="G41" s="54" t="s">
        <v>25</v>
      </c>
      <c r="H41" s="54" t="s">
        <v>27</v>
      </c>
      <c r="I41" s="54" t="s">
        <v>33</v>
      </c>
      <c r="J41" s="54" t="s">
        <v>35</v>
      </c>
      <c r="K41" s="54" t="s">
        <v>39</v>
      </c>
      <c r="L41" s="54" t="s">
        <v>43</v>
      </c>
      <c r="M41" s="54" t="s">
        <v>53</v>
      </c>
      <c r="N41" s="54" t="s">
        <v>55</v>
      </c>
      <c r="O41" s="54" t="s">
        <v>57</v>
      </c>
      <c r="P41" s="54" t="s">
        <v>11</v>
      </c>
      <c r="Q41" s="54" t="s">
        <v>13</v>
      </c>
      <c r="R41" s="54" t="s">
        <v>21</v>
      </c>
      <c r="S41" s="54" t="s">
        <v>31</v>
      </c>
      <c r="T41" s="54" t="s">
        <v>49</v>
      </c>
      <c r="U41" s="54" t="s">
        <v>51</v>
      </c>
      <c r="V41" s="54" t="s">
        <v>19</v>
      </c>
      <c r="W41" s="54" t="s">
        <v>29</v>
      </c>
      <c r="X41" s="54" t="s">
        <v>37</v>
      </c>
      <c r="Y41" s="54" t="s">
        <v>45</v>
      </c>
      <c r="Z41" s="54" t="s">
        <v>47</v>
      </c>
      <c r="AA41" s="54" t="s">
        <v>9</v>
      </c>
      <c r="AB41" s="54" t="s">
        <v>15</v>
      </c>
      <c r="AC41" s="54" t="s">
        <v>41</v>
      </c>
    </row>
    <row r="42" spans="1:29">
      <c r="B42" s="53" t="s">
        <v>385</v>
      </c>
      <c r="C42" s="52">
        <v>4857000.0000000037</v>
      </c>
      <c r="D42" s="52">
        <v>58069.41691963128</v>
      </c>
      <c r="E42" s="52">
        <v>1374277.23444491</v>
      </c>
      <c r="F42" s="52">
        <v>226949.29990665423</v>
      </c>
      <c r="G42" s="52">
        <v>101214.50818114332</v>
      </c>
      <c r="H42" s="52">
        <v>86389.120439155668</v>
      </c>
      <c r="I42" s="52">
        <v>41689.581918009018</v>
      </c>
      <c r="J42" s="52">
        <v>131458.91116190821</v>
      </c>
      <c r="K42" s="52">
        <v>198940.68983476012</v>
      </c>
      <c r="L42" s="52">
        <v>79518.545149851998</v>
      </c>
      <c r="M42" s="52">
        <v>90543.492938166033</v>
      </c>
      <c r="N42" s="52">
        <v>152713.2234954162</v>
      </c>
      <c r="O42" s="52">
        <v>145270.44025817615</v>
      </c>
      <c r="P42" s="52">
        <v>121190.78743307506</v>
      </c>
      <c r="Q42" s="52">
        <v>553713.69746937393</v>
      </c>
      <c r="R42" s="52">
        <v>150657.96678402266</v>
      </c>
      <c r="S42" s="52">
        <v>198792.79294982113</v>
      </c>
      <c r="T42" s="52">
        <v>162740.63229427967</v>
      </c>
      <c r="U42" s="52">
        <v>118497.02417015182</v>
      </c>
      <c r="V42" s="52">
        <v>263213.61609369441</v>
      </c>
      <c r="W42" s="52">
        <v>32684.191592999803</v>
      </c>
      <c r="X42" s="52">
        <v>133114.33629470808</v>
      </c>
      <c r="Y42" s="52">
        <v>65833.493389669806</v>
      </c>
      <c r="Z42" s="52">
        <v>66844.292099839033</v>
      </c>
      <c r="AA42" s="52">
        <v>77697.883497327202</v>
      </c>
      <c r="AB42" s="52">
        <v>162372.42004970741</v>
      </c>
      <c r="AC42" s="52">
        <v>62612.401233550299</v>
      </c>
    </row>
    <row r="43" spans="1:29">
      <c r="B43" s="50" t="s">
        <v>384</v>
      </c>
      <c r="C43" s="51">
        <v>0.99999999999999956</v>
      </c>
      <c r="D43" s="50">
        <v>1.1955819831095581E-2</v>
      </c>
      <c r="E43" s="50">
        <v>0.28294775261373462</v>
      </c>
      <c r="F43" s="50">
        <v>4.6726230164021831E-2</v>
      </c>
      <c r="G43" s="50">
        <v>2.0838894004764925E-2</v>
      </c>
      <c r="H43" s="50">
        <v>1.7786518517429607E-2</v>
      </c>
      <c r="I43" s="50">
        <v>8.5834016714039507E-3</v>
      </c>
      <c r="J43" s="50">
        <v>2.7065865999981082E-2</v>
      </c>
      <c r="K43" s="50">
        <v>4.0959582012509772E-2</v>
      </c>
      <c r="L43" s="50">
        <v>1.6371946705754981E-2</v>
      </c>
      <c r="M43" s="50">
        <v>1.8641855659494742E-2</v>
      </c>
      <c r="N43" s="50">
        <v>3.1441882539719183E-2</v>
      </c>
      <c r="O43" s="50">
        <v>2.9909499744322842E-2</v>
      </c>
      <c r="P43" s="50">
        <v>2.4951778347349182E-2</v>
      </c>
      <c r="Q43" s="50">
        <v>0.11400323192698651</v>
      </c>
      <c r="R43" s="50">
        <v>3.1018729006387184E-2</v>
      </c>
      <c r="S43" s="50">
        <v>4.0929131758250151E-2</v>
      </c>
      <c r="T43" s="50">
        <v>3.350640977852163E-2</v>
      </c>
      <c r="U43" s="50">
        <v>2.4397163716317012E-2</v>
      </c>
      <c r="V43" s="50">
        <v>5.4192632508481407E-2</v>
      </c>
      <c r="W43" s="50">
        <v>6.7292961896231783E-3</v>
      </c>
      <c r="X43" s="50">
        <v>2.7406698845935346E-2</v>
      </c>
      <c r="Y43" s="50">
        <v>1.3554353178849033E-2</v>
      </c>
      <c r="Z43" s="50">
        <v>1.3762464916582043E-2</v>
      </c>
      <c r="AA43" s="50">
        <v>1.5997093575731345E-2</v>
      </c>
      <c r="AB43" s="50">
        <v>3.3430599145502837E-2</v>
      </c>
      <c r="AC43" s="50">
        <v>1.2891167641249795E-2</v>
      </c>
    </row>
    <row r="44" spans="1:29">
      <c r="B44" s="49" t="s">
        <v>383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7"/>
    </row>
    <row r="49" spans="2:3" ht="21">
      <c r="B49" s="402" t="s">
        <v>382</v>
      </c>
      <c r="C49" s="402"/>
    </row>
    <row r="50" spans="2:3" ht="15" thickBot="1">
      <c r="B50" s="46" t="s">
        <v>381</v>
      </c>
      <c r="C50" s="46" t="s">
        <v>380</v>
      </c>
    </row>
    <row r="51" spans="2:3" ht="15" thickBot="1">
      <c r="B51" s="45" t="s">
        <v>379</v>
      </c>
      <c r="C51" s="44"/>
    </row>
    <row r="52" spans="2:3">
      <c r="B52" s="41" t="s">
        <v>378</v>
      </c>
      <c r="C52" s="41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1" t="s">
        <v>373</v>
      </c>
      <c r="C55" s="41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1" t="s">
        <v>334</v>
      </c>
      <c r="C75" s="41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1" t="s">
        <v>295</v>
      </c>
      <c r="C95" s="41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1" t="s">
        <v>284</v>
      </c>
      <c r="C101" s="41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3" t="s">
        <v>277</v>
      </c>
      <c r="C105" s="42"/>
    </row>
    <row r="106" spans="2:3">
      <c r="B106" s="41" t="s">
        <v>276</v>
      </c>
      <c r="C106" s="41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1" t="s">
        <v>261</v>
      </c>
      <c r="C114" s="41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1" t="s">
        <v>246</v>
      </c>
      <c r="C122" s="41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1:9">
      <c r="B129" s="21" t="s">
        <v>233</v>
      </c>
      <c r="C129" s="21" t="s">
        <v>232</v>
      </c>
    </row>
    <row r="130" spans="1:9">
      <c r="A130" s="391"/>
      <c r="B130" s="391"/>
      <c r="C130" s="391"/>
      <c r="D130" s="391"/>
      <c r="E130" s="391"/>
      <c r="F130" s="391"/>
      <c r="G130" s="391"/>
      <c r="H130" s="391"/>
      <c r="I130" s="391"/>
    </row>
    <row r="131" spans="1:9">
      <c r="A131" s="389" t="s">
        <v>403</v>
      </c>
      <c r="B131" s="389"/>
      <c r="C131" s="389"/>
      <c r="D131" s="389"/>
    </row>
    <row r="132" spans="1:9" ht="15.6">
      <c r="A132" s="390" t="s">
        <v>536</v>
      </c>
      <c r="B132" s="389"/>
      <c r="C132" s="389"/>
      <c r="D132" s="389"/>
    </row>
    <row r="134" spans="1:9" ht="15.6">
      <c r="A134" s="390" t="s">
        <v>401</v>
      </c>
      <c r="B134" s="389"/>
      <c r="C134" s="389"/>
      <c r="D134" s="389"/>
    </row>
    <row r="135" spans="1:9">
      <c r="A135" s="389" t="s">
        <v>537</v>
      </c>
      <c r="B135" s="389"/>
      <c r="C135" s="389"/>
      <c r="D135" s="389"/>
    </row>
    <row r="137" spans="1:9" ht="15.6">
      <c r="A137" s="387" t="s">
        <v>393</v>
      </c>
      <c r="B137" s="387" t="s">
        <v>392</v>
      </c>
      <c r="C137" s="388" t="s">
        <v>527</v>
      </c>
      <c r="D137" s="388" t="s">
        <v>528</v>
      </c>
      <c r="E137" s="388" t="s">
        <v>529</v>
      </c>
      <c r="F137" s="388" t="s">
        <v>530</v>
      </c>
      <c r="G137" s="388" t="s">
        <v>531</v>
      </c>
    </row>
    <row r="138" spans="1:9">
      <c r="A138" s="386">
        <v>1</v>
      </c>
      <c r="B138" s="386" t="s">
        <v>399</v>
      </c>
      <c r="C138" s="386">
        <v>30542</v>
      </c>
      <c r="D138" s="386">
        <v>32798</v>
      </c>
      <c r="E138" s="386">
        <v>-6.88</v>
      </c>
      <c r="F138" s="386">
        <v>30.1</v>
      </c>
      <c r="G138" s="386">
        <v>32.39</v>
      </c>
    </row>
    <row r="139" spans="1:9">
      <c r="A139" s="386">
        <v>2</v>
      </c>
      <c r="B139" s="386" t="s">
        <v>391</v>
      </c>
      <c r="C139" s="386">
        <v>27388</v>
      </c>
      <c r="D139" s="386">
        <v>34166</v>
      </c>
      <c r="E139" s="386">
        <v>-19.84</v>
      </c>
      <c r="F139" s="386">
        <v>26.99</v>
      </c>
      <c r="G139" s="386">
        <v>33.74</v>
      </c>
    </row>
    <row r="140" spans="1:9">
      <c r="A140" s="386">
        <v>3</v>
      </c>
      <c r="B140" s="386" t="s">
        <v>532</v>
      </c>
      <c r="C140" s="386">
        <v>19959</v>
      </c>
      <c r="D140" s="386">
        <v>16424</v>
      </c>
      <c r="E140" s="386">
        <v>21.52</v>
      </c>
      <c r="F140" s="386">
        <v>19.670000000000002</v>
      </c>
      <c r="G140" s="386">
        <v>16.22</v>
      </c>
    </row>
    <row r="141" spans="1:9">
      <c r="A141" s="386">
        <v>4</v>
      </c>
      <c r="B141" s="386" t="s">
        <v>389</v>
      </c>
      <c r="C141" s="386">
        <v>14508</v>
      </c>
      <c r="D141" s="386">
        <v>7899</v>
      </c>
      <c r="E141" s="386">
        <v>83.67</v>
      </c>
      <c r="F141" s="386">
        <v>14.3</v>
      </c>
      <c r="G141" s="386">
        <v>7.8</v>
      </c>
    </row>
    <row r="142" spans="1:9">
      <c r="A142" s="386">
        <v>5</v>
      </c>
      <c r="B142" s="386" t="s">
        <v>397</v>
      </c>
      <c r="C142" s="386">
        <v>6889</v>
      </c>
      <c r="D142" s="386">
        <v>7289</v>
      </c>
      <c r="E142" s="386">
        <v>-5.49</v>
      </c>
      <c r="F142" s="386">
        <v>6.79</v>
      </c>
      <c r="G142" s="386">
        <v>7.2</v>
      </c>
    </row>
    <row r="143" spans="1:9">
      <c r="A143" s="386">
        <v>6</v>
      </c>
      <c r="B143" s="386" t="s">
        <v>533</v>
      </c>
      <c r="C143" s="386">
        <v>927</v>
      </c>
      <c r="D143" s="386">
        <v>2172</v>
      </c>
      <c r="E143" s="386">
        <v>-57.32</v>
      </c>
      <c r="F143" s="386">
        <v>0.91</v>
      </c>
      <c r="G143" s="386">
        <v>2.14</v>
      </c>
    </row>
    <row r="144" spans="1:9">
      <c r="A144" s="386">
        <v>7</v>
      </c>
      <c r="B144" s="386" t="s">
        <v>534</v>
      </c>
      <c r="C144" s="386">
        <v>580</v>
      </c>
      <c r="D144" s="386">
        <v>294</v>
      </c>
      <c r="E144" s="386">
        <v>97.28</v>
      </c>
      <c r="F144" s="386">
        <v>0.56999999999999995</v>
      </c>
      <c r="G144" s="386">
        <v>0.28999999999999998</v>
      </c>
    </row>
    <row r="145" spans="1:9">
      <c r="A145" s="386">
        <v>8</v>
      </c>
      <c r="B145" s="386" t="s">
        <v>395</v>
      </c>
      <c r="C145" s="386">
        <v>549</v>
      </c>
      <c r="D145" s="386">
        <v>227</v>
      </c>
      <c r="E145" s="386">
        <v>141.85</v>
      </c>
      <c r="F145" s="386">
        <v>0.54</v>
      </c>
      <c r="G145" s="386">
        <v>0.22</v>
      </c>
    </row>
    <row r="146" spans="1:9">
      <c r="A146" s="386">
        <v>9</v>
      </c>
      <c r="B146" s="386" t="s">
        <v>390</v>
      </c>
      <c r="C146" s="386">
        <v>140</v>
      </c>
      <c r="D146" s="386">
        <v>0</v>
      </c>
      <c r="E146" s="386" t="s">
        <v>535</v>
      </c>
      <c r="F146" s="386">
        <v>0.14000000000000001</v>
      </c>
      <c r="G146" s="386">
        <v>0</v>
      </c>
    </row>
    <row r="148" spans="1:9">
      <c r="A148" s="391"/>
      <c r="B148" s="391"/>
      <c r="C148" s="391"/>
      <c r="D148" s="391"/>
      <c r="E148" s="391"/>
      <c r="F148" s="391"/>
      <c r="G148" s="391"/>
      <c r="H148" s="391"/>
      <c r="I148" s="391"/>
    </row>
    <row r="149" spans="1:9">
      <c r="A149" s="389" t="s">
        <v>403</v>
      </c>
      <c r="B149" s="389"/>
      <c r="C149" s="389"/>
      <c r="D149" s="389"/>
      <c r="E149" s="389"/>
      <c r="F149" s="389"/>
      <c r="G149" s="389"/>
    </row>
    <row r="150" spans="1:9" ht="15.6">
      <c r="A150" s="390" t="s">
        <v>536</v>
      </c>
      <c r="B150" s="389"/>
      <c r="C150" s="389"/>
      <c r="D150" s="389"/>
      <c r="E150" s="389"/>
      <c r="F150" s="389"/>
      <c r="G150" s="389"/>
    </row>
    <row r="152" spans="1:9" ht="15.6">
      <c r="A152" s="390" t="s">
        <v>400</v>
      </c>
      <c r="B152" s="389"/>
      <c r="C152" s="389"/>
      <c r="D152" s="389"/>
      <c r="E152" s="389"/>
      <c r="F152" s="389"/>
      <c r="G152" s="389"/>
    </row>
    <row r="153" spans="1:9">
      <c r="A153" s="389" t="s">
        <v>537</v>
      </c>
      <c r="B153" s="389"/>
      <c r="C153" s="389"/>
      <c r="D153" s="389"/>
      <c r="E153" s="389"/>
      <c r="F153" s="389"/>
      <c r="G153" s="389"/>
    </row>
    <row r="155" spans="1:9" ht="15.6">
      <c r="A155" s="390" t="s">
        <v>393</v>
      </c>
      <c r="B155" s="390" t="s">
        <v>392</v>
      </c>
      <c r="C155" s="390" t="s">
        <v>527</v>
      </c>
      <c r="D155" s="390" t="s">
        <v>528</v>
      </c>
      <c r="E155" s="390" t="s">
        <v>529</v>
      </c>
      <c r="F155" s="390" t="s">
        <v>530</v>
      </c>
      <c r="G155" s="390" t="s">
        <v>531</v>
      </c>
    </row>
    <row r="156" spans="1:9">
      <c r="A156" s="389">
        <v>1</v>
      </c>
      <c r="B156" s="389" t="s">
        <v>391</v>
      </c>
      <c r="C156" s="389">
        <v>20196</v>
      </c>
      <c r="D156" s="389">
        <v>25844</v>
      </c>
      <c r="E156" s="389">
        <v>-21.85</v>
      </c>
      <c r="F156" s="389">
        <v>96.33</v>
      </c>
      <c r="G156" s="389">
        <v>96.8</v>
      </c>
    </row>
    <row r="157" spans="1:9">
      <c r="A157" s="389">
        <v>2</v>
      </c>
      <c r="B157" s="389" t="s">
        <v>389</v>
      </c>
      <c r="C157" s="389">
        <v>366</v>
      </c>
      <c r="D157" s="389">
        <v>615</v>
      </c>
      <c r="E157" s="389">
        <v>-40.49</v>
      </c>
      <c r="F157" s="389">
        <v>1.75</v>
      </c>
      <c r="G157" s="389">
        <v>2.2999999999999998</v>
      </c>
    </row>
    <row r="158" spans="1:9">
      <c r="A158" s="389">
        <v>3</v>
      </c>
      <c r="B158" s="389" t="s">
        <v>399</v>
      </c>
      <c r="C158" s="389">
        <v>296</v>
      </c>
      <c r="D158" s="389">
        <v>55</v>
      </c>
      <c r="E158" s="389">
        <v>438.18</v>
      </c>
      <c r="F158" s="389">
        <v>1.41</v>
      </c>
      <c r="G158" s="389">
        <v>0.21</v>
      </c>
    </row>
    <row r="159" spans="1:9">
      <c r="A159" s="389">
        <v>4</v>
      </c>
      <c r="B159" s="389" t="s">
        <v>533</v>
      </c>
      <c r="C159" s="389">
        <v>80</v>
      </c>
      <c r="D159" s="389">
        <v>154</v>
      </c>
      <c r="E159" s="389">
        <v>-48.05</v>
      </c>
      <c r="F159" s="389">
        <v>0.38</v>
      </c>
      <c r="G159" s="389">
        <v>0.57999999999999996</v>
      </c>
    </row>
    <row r="160" spans="1:9">
      <c r="A160" s="389">
        <v>5</v>
      </c>
      <c r="B160" s="389" t="s">
        <v>532</v>
      </c>
      <c r="C160" s="389">
        <v>16</v>
      </c>
      <c r="D160" s="389">
        <v>9</v>
      </c>
      <c r="E160" s="389">
        <v>77.78</v>
      </c>
      <c r="F160" s="389">
        <v>0.08</v>
      </c>
      <c r="G160" s="389">
        <v>0.03</v>
      </c>
    </row>
    <row r="161" spans="1:9">
      <c r="A161" s="389">
        <v>6</v>
      </c>
      <c r="B161" s="389" t="s">
        <v>397</v>
      </c>
      <c r="C161" s="389">
        <v>7</v>
      </c>
      <c r="D161" s="389">
        <v>12</v>
      </c>
      <c r="E161" s="389">
        <v>-41.67</v>
      </c>
      <c r="F161" s="389">
        <v>0.03</v>
      </c>
      <c r="G161" s="389">
        <v>0.04</v>
      </c>
    </row>
    <row r="162" spans="1:9">
      <c r="A162" s="389">
        <v>7</v>
      </c>
      <c r="B162" s="389" t="s">
        <v>388</v>
      </c>
      <c r="C162" s="389">
        <v>5</v>
      </c>
      <c r="D162" s="389">
        <v>0</v>
      </c>
      <c r="E162" s="389" t="s">
        <v>535</v>
      </c>
      <c r="F162" s="389">
        <v>0.02</v>
      </c>
      <c r="G162" s="389">
        <v>0</v>
      </c>
    </row>
    <row r="163" spans="1:9">
      <c r="A163" s="389" t="s">
        <v>535</v>
      </c>
      <c r="B163" s="389" t="s">
        <v>395</v>
      </c>
      <c r="C163" s="389">
        <v>0</v>
      </c>
      <c r="D163" s="389">
        <v>9</v>
      </c>
      <c r="E163" s="389" t="s">
        <v>535</v>
      </c>
      <c r="F163" s="389">
        <v>0</v>
      </c>
      <c r="G163" s="389">
        <v>0.03</v>
      </c>
    </row>
    <row r="165" spans="1:9">
      <c r="A165" s="391"/>
      <c r="B165" s="391"/>
      <c r="C165" s="391"/>
      <c r="D165" s="391"/>
      <c r="E165" s="391"/>
      <c r="F165" s="391"/>
      <c r="G165" s="391"/>
      <c r="H165" s="391"/>
      <c r="I165" s="391"/>
    </row>
    <row r="166" spans="1:9">
      <c r="A166" s="385" t="s">
        <v>403</v>
      </c>
      <c r="B166" s="389"/>
      <c r="C166" s="389"/>
      <c r="D166" s="389"/>
      <c r="E166" s="389"/>
      <c r="F166" s="389"/>
      <c r="G166" s="389"/>
    </row>
    <row r="167" spans="1:9" ht="15.6">
      <c r="A167" s="390" t="s">
        <v>536</v>
      </c>
      <c r="B167" s="389"/>
      <c r="C167" s="389"/>
      <c r="D167" s="389"/>
      <c r="E167" s="389"/>
      <c r="F167" s="389"/>
      <c r="G167" s="389"/>
    </row>
    <row r="169" spans="1:9" ht="15.6">
      <c r="A169" s="390" t="s">
        <v>394</v>
      </c>
      <c r="B169" s="389"/>
      <c r="C169" s="389"/>
      <c r="D169" s="389"/>
      <c r="E169" s="389"/>
      <c r="F169" s="389"/>
      <c r="G169" s="389"/>
    </row>
    <row r="170" spans="1:9">
      <c r="A170" s="389" t="s">
        <v>537</v>
      </c>
      <c r="B170" s="389"/>
      <c r="C170" s="389"/>
      <c r="D170" s="389"/>
      <c r="E170" s="389"/>
      <c r="F170" s="389"/>
      <c r="G170" s="389"/>
    </row>
    <row r="172" spans="1:9" ht="15.6">
      <c r="A172" s="390" t="s">
        <v>393</v>
      </c>
      <c r="B172" s="390" t="s">
        <v>392</v>
      </c>
      <c r="C172" s="390" t="s">
        <v>527</v>
      </c>
      <c r="D172" s="390" t="s">
        <v>528</v>
      </c>
      <c r="E172" s="390" t="s">
        <v>529</v>
      </c>
      <c r="F172" s="390" t="s">
        <v>530</v>
      </c>
      <c r="G172" s="390" t="s">
        <v>531</v>
      </c>
    </row>
    <row r="173" spans="1:9">
      <c r="A173" s="389">
        <v>1</v>
      </c>
      <c r="B173" s="389" t="s">
        <v>391</v>
      </c>
      <c r="C173" s="389">
        <v>2041</v>
      </c>
      <c r="D173" s="389">
        <v>2136</v>
      </c>
      <c r="E173" s="389">
        <v>-4.45</v>
      </c>
      <c r="F173" s="389">
        <v>96.41</v>
      </c>
      <c r="G173" s="389">
        <v>91.44</v>
      </c>
    </row>
    <row r="174" spans="1:9">
      <c r="A174" s="389">
        <v>2</v>
      </c>
      <c r="B174" s="389" t="s">
        <v>533</v>
      </c>
      <c r="C174" s="389">
        <v>45</v>
      </c>
      <c r="D174" s="389">
        <v>71</v>
      </c>
      <c r="E174" s="389">
        <v>-36.619999999999997</v>
      </c>
      <c r="F174" s="389">
        <v>2.13</v>
      </c>
      <c r="G174" s="389">
        <v>3.04</v>
      </c>
    </row>
    <row r="175" spans="1:9">
      <c r="A175" s="389">
        <v>3</v>
      </c>
      <c r="B175" s="389" t="s">
        <v>390</v>
      </c>
      <c r="C175" s="389">
        <v>18</v>
      </c>
      <c r="D175" s="389">
        <v>19</v>
      </c>
      <c r="E175" s="389">
        <v>-5.26</v>
      </c>
      <c r="F175" s="389">
        <v>0.85</v>
      </c>
      <c r="G175" s="389">
        <v>0.81</v>
      </c>
    </row>
    <row r="176" spans="1:9">
      <c r="A176" s="389">
        <v>4</v>
      </c>
      <c r="B176" s="389" t="s">
        <v>389</v>
      </c>
      <c r="C176" s="389">
        <v>12</v>
      </c>
      <c r="D176" s="389">
        <v>5</v>
      </c>
      <c r="E176" s="389">
        <v>140</v>
      </c>
      <c r="F176" s="389">
        <v>0.56999999999999995</v>
      </c>
      <c r="G176" s="389">
        <v>0.21</v>
      </c>
    </row>
    <row r="177" spans="1:7">
      <c r="A177" s="389">
        <v>5</v>
      </c>
      <c r="B177" s="389" t="s">
        <v>388</v>
      </c>
      <c r="C177" s="389">
        <v>1</v>
      </c>
      <c r="D177" s="389">
        <v>3</v>
      </c>
      <c r="E177" s="389">
        <v>-66.67</v>
      </c>
      <c r="F177" s="389">
        <v>0.05</v>
      </c>
      <c r="G177" s="389">
        <v>0.13</v>
      </c>
    </row>
    <row r="178" spans="1:7">
      <c r="A178" s="389" t="s">
        <v>535</v>
      </c>
      <c r="B178" s="389" t="s">
        <v>395</v>
      </c>
      <c r="C178" s="389">
        <v>0</v>
      </c>
      <c r="D178" s="389">
        <v>100</v>
      </c>
      <c r="E178" s="389" t="s">
        <v>535</v>
      </c>
      <c r="F178" s="389">
        <v>0</v>
      </c>
      <c r="G178" s="389">
        <v>4.28</v>
      </c>
    </row>
    <row r="179" spans="1:7">
      <c r="A179" s="389" t="s">
        <v>535</v>
      </c>
      <c r="B179" s="389" t="s">
        <v>538</v>
      </c>
      <c r="C179" s="389">
        <v>0</v>
      </c>
      <c r="D179" s="389">
        <v>2</v>
      </c>
      <c r="E179" s="389" t="s">
        <v>535</v>
      </c>
      <c r="F179" s="389">
        <v>0</v>
      </c>
      <c r="G179" s="389">
        <v>0.09</v>
      </c>
    </row>
  </sheetData>
  <mergeCells count="1">
    <mergeCell ref="B49:C49"/>
  </mergeCells>
  <hyperlinks>
    <hyperlink ref="A1" r:id="rId1" xr:uid="{DCF5EDFB-0A8E-4A30-88DA-593DD1D19A60}"/>
    <hyperlink ref="A166" r:id="rId2" xr:uid="{30E49F8A-E2A6-40D2-BAE1-1A7DFFC23E59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4" width="7.5546875" style="12" bestFit="1" customWidth="1"/>
    <col min="5" max="5" width="9.109375" style="12"/>
    <col min="6" max="6" width="6.109375" style="14" customWidth="1"/>
    <col min="7" max="7" width="5.88671875" style="14" bestFit="1" customWidth="1"/>
    <col min="8" max="8" width="6.44140625" style="12" bestFit="1" customWidth="1"/>
    <col min="9" max="9" width="6.109375" style="14" bestFit="1" customWidth="1"/>
    <col min="10" max="10" width="6" style="14" bestFit="1" customWidth="1"/>
    <col min="11" max="11" width="6.88671875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44140625" style="7" bestFit="1" customWidth="1"/>
    <col min="18" max="18" width="8.109375" style="7" bestFit="1" customWidth="1"/>
    <col min="19" max="19" width="7.33203125" style="7" bestFit="1" customWidth="1"/>
    <col min="20" max="20" width="7.44140625" style="7" bestFit="1" customWidth="1"/>
    <col min="21" max="21" width="8.44140625" style="7" bestFit="1" customWidth="1"/>
    <col min="22" max="22" width="6.88671875" style="7" bestFit="1" customWidth="1"/>
    <col min="23" max="25" width="5.44140625" style="7" customWidth="1"/>
    <col min="26" max="26" width="5.44140625" style="14" customWidth="1"/>
    <col min="27" max="27" width="8.109375" style="11" bestFit="1" customWidth="1"/>
    <col min="28" max="28" width="6.6640625" style="11" bestFit="1" customWidth="1"/>
    <col min="29" max="30" width="5.5546875" style="7" customWidth="1"/>
    <col min="31" max="31" width="8.6640625" style="7" bestFit="1" customWidth="1"/>
    <col min="32" max="32" width="8.6640625" style="7" customWidth="1"/>
    <col min="33" max="33" width="5.5546875" style="7" customWidth="1"/>
    <col min="34" max="34" width="5.88671875" style="7" bestFit="1" customWidth="1"/>
    <col min="35" max="36" width="7" style="7" customWidth="1"/>
    <col min="37" max="40" width="5.5546875" style="7" customWidth="1"/>
    <col min="41" max="41" width="8.6640625" style="11" bestFit="1" customWidth="1"/>
    <col min="42" max="42" width="4.44140625" style="11" bestFit="1" customWidth="1"/>
    <col min="43" max="43" width="9.109375" style="7" bestFit="1" customWidth="1"/>
    <col min="44" max="44" width="9.109375" style="7"/>
    <col min="45" max="45" width="9.109375" style="9"/>
    <col min="46" max="16384" width="9.109375" style="7"/>
  </cols>
  <sheetData>
    <row r="1" spans="1:45" ht="105.75" customHeight="1" thickBot="1">
      <c r="A1" s="73" t="s">
        <v>159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  <c r="AS1" s="8"/>
    </row>
    <row r="2" spans="1:45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815.92434898628403</v>
      </c>
      <c r="I2" s="90">
        <v>688.22034898628408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2751.9191872187112</v>
      </c>
      <c r="AB2" s="95">
        <f>SUM(AC2:AM2)</f>
        <v>1334.658297317769</v>
      </c>
      <c r="AC2" s="96">
        <v>59.691708987970003</v>
      </c>
      <c r="AD2" s="92">
        <v>743.01992281532614</v>
      </c>
      <c r="AE2" s="92">
        <v>248.90859762015592</v>
      </c>
      <c r="AF2" s="92">
        <v>139.99992739520798</v>
      </c>
      <c r="AG2" s="92">
        <v>33.531818868055431</v>
      </c>
      <c r="AH2" s="92">
        <v>16.813132576534866</v>
      </c>
      <c r="AI2" s="92">
        <v>31.064467987392003</v>
      </c>
      <c r="AJ2" s="92">
        <v>2.6691993220799999</v>
      </c>
      <c r="AK2" s="90">
        <v>1.8899880806415161</v>
      </c>
      <c r="AL2" s="90">
        <v>13.54608560366562</v>
      </c>
      <c r="AM2" s="88">
        <v>43.523448060739646</v>
      </c>
      <c r="AN2" s="97">
        <v>145.43710297949829</v>
      </c>
      <c r="AO2" s="97"/>
      <c r="AP2" s="95"/>
      <c r="AQ2" s="98">
        <f>C2+H2+L2+AA2+AB2+AN2+AO2+AP2</f>
        <v>5047.9389365022625</v>
      </c>
    </row>
    <row r="3" spans="1:45" ht="12.75" customHeight="1">
      <c r="A3" s="99" t="s">
        <v>94</v>
      </c>
      <c r="B3" s="100"/>
      <c r="C3" s="101">
        <f>SUM(D3:G3)</f>
        <v>903.49466255082825</v>
      </c>
      <c r="D3" s="102">
        <v>829.57460107090037</v>
      </c>
      <c r="E3" s="103">
        <v>61.722867734674637</v>
      </c>
      <c r="F3" s="104"/>
      <c r="G3" s="104">
        <v>12.197193745253209</v>
      </c>
      <c r="H3" s="105">
        <f>SUM(I3:K3)</f>
        <v>0</v>
      </c>
      <c r="I3" s="106"/>
      <c r="J3" s="107"/>
      <c r="K3" s="108"/>
      <c r="L3" s="105">
        <f>SUM(M3:Z3)</f>
        <v>9138.5577999094057</v>
      </c>
      <c r="M3" s="106">
        <v>3053.4742963851995</v>
      </c>
      <c r="N3" s="106">
        <v>16.633377499200002</v>
      </c>
      <c r="O3" s="108">
        <v>0</v>
      </c>
      <c r="P3" s="108">
        <v>564.2364083333332</v>
      </c>
      <c r="Q3" s="108">
        <v>369.14638715136005</v>
      </c>
      <c r="R3" s="108">
        <v>1542.2444022448799</v>
      </c>
      <c r="S3" s="108">
        <v>82.827948630790956</v>
      </c>
      <c r="T3" s="108">
        <v>157.5463640726893</v>
      </c>
      <c r="U3" s="108">
        <v>2932.6955801163149</v>
      </c>
      <c r="V3" s="108">
        <v>166.37647928144222</v>
      </c>
      <c r="W3" s="104">
        <v>7.5616539426795564</v>
      </c>
      <c r="X3" s="104">
        <v>200.83222211696253</v>
      </c>
      <c r="Y3" s="104">
        <v>1.2281470084248403</v>
      </c>
      <c r="Z3" s="108">
        <v>43.754533126130625</v>
      </c>
      <c r="AA3" s="105">
        <v>1728.338063506957</v>
      </c>
      <c r="AB3" s="109">
        <f>SUM(AC3:AM3)</f>
        <v>151.93355907200862</v>
      </c>
      <c r="AC3" s="110"/>
      <c r="AD3" s="108"/>
      <c r="AE3" s="108">
        <v>24.282116302936618</v>
      </c>
      <c r="AF3" s="108"/>
      <c r="AG3" s="108"/>
      <c r="AH3" s="108"/>
      <c r="AI3" s="108">
        <v>104.81441230492801</v>
      </c>
      <c r="AJ3" s="108">
        <v>22.837030464144</v>
      </c>
      <c r="AK3" s="106"/>
      <c r="AL3" s="106"/>
      <c r="AM3" s="104"/>
      <c r="AN3" s="111"/>
      <c r="AO3" s="111">
        <v>139.45061680000001</v>
      </c>
      <c r="AP3" s="109"/>
      <c r="AQ3" s="112">
        <f t="shared" ref="AQ3:AQ20" si="0">C3+H3+L3+AA3+AB3+AN3+AO3+AP3</f>
        <v>12061.7747018392</v>
      </c>
    </row>
    <row r="4" spans="1:45" ht="12.75" customHeight="1">
      <c r="A4" s="99" t="s">
        <v>95</v>
      </c>
      <c r="B4" s="100"/>
      <c r="C4" s="101">
        <f>SUM(D4:G4)</f>
        <v>15.186580890896002</v>
      </c>
      <c r="D4" s="102">
        <v>0</v>
      </c>
      <c r="E4" s="113">
        <v>14.097722162000002</v>
      </c>
      <c r="F4" s="104"/>
      <c r="G4" s="104">
        <v>1.0888587288959999</v>
      </c>
      <c r="H4" s="105">
        <f>SUM(I4:K4)</f>
        <v>7.0330680000000001</v>
      </c>
      <c r="I4" s="106"/>
      <c r="J4" s="107"/>
      <c r="K4" s="108">
        <v>7.0330680000000001</v>
      </c>
      <c r="L4" s="105">
        <f>SUM(M4:Z4)</f>
        <v>1717.0624747879344</v>
      </c>
      <c r="M4" s="106">
        <v>0</v>
      </c>
      <c r="N4" s="106">
        <v>0</v>
      </c>
      <c r="O4" s="108"/>
      <c r="P4" s="108">
        <v>364.52221864444448</v>
      </c>
      <c r="Q4" s="108">
        <v>21.672508399360005</v>
      </c>
      <c r="R4" s="108">
        <v>156.29379915984001</v>
      </c>
      <c r="S4" s="108">
        <v>986.60611760112999</v>
      </c>
      <c r="T4" s="108">
        <v>35.289733288720633</v>
      </c>
      <c r="U4" s="108">
        <v>102.14625414775992</v>
      </c>
      <c r="V4" s="108">
        <v>2.9088437938490893E-3</v>
      </c>
      <c r="W4" s="104">
        <v>36.297317128453038</v>
      </c>
      <c r="X4" s="104">
        <v>5.4694689952000006</v>
      </c>
      <c r="Y4" s="104">
        <v>1.8500297569930473E-2</v>
      </c>
      <c r="Z4" s="108">
        <v>8.7436482816626366</v>
      </c>
      <c r="AA4" s="105">
        <v>0</v>
      </c>
      <c r="AB4" s="109">
        <f>SUM(AC4:AM4)</f>
        <v>9.4476585178560004</v>
      </c>
      <c r="AC4" s="110"/>
      <c r="AD4" s="108"/>
      <c r="AE4" s="108">
        <v>0.41264639999999991</v>
      </c>
      <c r="AF4" s="108"/>
      <c r="AG4" s="108"/>
      <c r="AH4" s="108"/>
      <c r="AI4" s="108">
        <v>9.0350121178560006</v>
      </c>
      <c r="AJ4" s="108">
        <v>0</v>
      </c>
      <c r="AK4" s="106"/>
      <c r="AL4" s="106"/>
      <c r="AM4" s="104"/>
      <c r="AN4" s="111"/>
      <c r="AO4" s="111">
        <v>141.83539077999998</v>
      </c>
      <c r="AP4" s="109"/>
      <c r="AQ4" s="112">
        <f t="shared" si="0"/>
        <v>1890.5651729766864</v>
      </c>
    </row>
    <row r="5" spans="1:45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172.71258946798309</v>
      </c>
      <c r="M5" s="106"/>
      <c r="N5" s="106"/>
      <c r="O5" s="108"/>
      <c r="P5" s="108"/>
      <c r="Q5" s="108"/>
      <c r="R5" s="108"/>
      <c r="S5" s="108">
        <v>15.730078096892656</v>
      </c>
      <c r="T5" s="108"/>
      <c r="U5" s="108">
        <v>156.98251137109042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172.71258946798309</v>
      </c>
    </row>
    <row r="6" spans="1:45" ht="12.75" customHeight="1" thickBot="1">
      <c r="A6" s="114" t="s">
        <v>97</v>
      </c>
      <c r="B6" s="115"/>
      <c r="C6" s="101">
        <f>SUM(D6:G6)</f>
        <v>-101.25634942971131</v>
      </c>
      <c r="D6" s="116">
        <v>-101.869888772661</v>
      </c>
      <c r="E6" s="104">
        <v>-0.8079766727235479</v>
      </c>
      <c r="F6" s="117"/>
      <c r="G6" s="117">
        <v>1.4215160156732278</v>
      </c>
      <c r="H6" s="118">
        <f>SUM(I6:K6)</f>
        <v>-122.93905189963694</v>
      </c>
      <c r="I6" s="119">
        <v>-136.53826589963694</v>
      </c>
      <c r="J6" s="120">
        <v>0</v>
      </c>
      <c r="K6" s="119">
        <v>13.599214000000003</v>
      </c>
      <c r="L6" s="118">
        <f>SUM(M6:Z6)</f>
        <v>151.33981188504902</v>
      </c>
      <c r="M6" s="106">
        <v>38.730964773999993</v>
      </c>
      <c r="N6" s="106">
        <v>-8.8751519999999999</v>
      </c>
      <c r="O6" s="108"/>
      <c r="P6" s="108">
        <v>-9.6980083333333713</v>
      </c>
      <c r="Q6" s="108">
        <v>12.883201938880001</v>
      </c>
      <c r="R6" s="108">
        <v>82.12024884504001</v>
      </c>
      <c r="S6" s="108">
        <v>23.637599999999999</v>
      </c>
      <c r="T6" s="108">
        <v>1.4659197380156652</v>
      </c>
      <c r="U6" s="108">
        <v>8.3874136006762399</v>
      </c>
      <c r="V6" s="108">
        <v>3.2040911090633046</v>
      </c>
      <c r="W6" s="117">
        <v>-0.51646778729281662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4.4601014379600006</v>
      </c>
      <c r="AC6" s="122"/>
      <c r="AD6" s="123"/>
      <c r="AE6" s="123">
        <v>0.26707427819999968</v>
      </c>
      <c r="AF6" s="123"/>
      <c r="AG6" s="123"/>
      <c r="AH6" s="123"/>
      <c r="AI6" s="123">
        <v>1.7828522013120007</v>
      </c>
      <c r="AJ6" s="123">
        <v>2.4101749584479997</v>
      </c>
      <c r="AK6" s="119"/>
      <c r="AL6" s="119"/>
      <c r="AM6" s="117"/>
      <c r="AN6" s="124"/>
      <c r="AO6" s="124"/>
      <c r="AP6" s="121"/>
      <c r="AQ6" s="125">
        <f t="shared" si="0"/>
        <v>-68.395488006339221</v>
      </c>
    </row>
    <row r="7" spans="1:45" s="11" customFormat="1" ht="12.75" customHeight="1">
      <c r="A7" s="126" t="s">
        <v>98</v>
      </c>
      <c r="B7" s="127"/>
      <c r="C7" s="128">
        <f t="shared" ref="C7:AP7" si="1">C2+C3-C4-C5+C6</f>
        <v>787.05173223022086</v>
      </c>
      <c r="D7" s="129">
        <f t="shared" si="1"/>
        <v>727.70471229823943</v>
      </c>
      <c r="E7" s="130">
        <f t="shared" si="1"/>
        <v>46.817168899951085</v>
      </c>
      <c r="F7" s="130">
        <f t="shared" si="1"/>
        <v>0</v>
      </c>
      <c r="G7" s="130">
        <f t="shared" si="1"/>
        <v>12.529851032030438</v>
      </c>
      <c r="H7" s="131">
        <f t="shared" si="1"/>
        <v>685.95222908664709</v>
      </c>
      <c r="I7" s="129">
        <f t="shared" si="1"/>
        <v>551.68208308664714</v>
      </c>
      <c r="J7" s="132">
        <f t="shared" si="1"/>
        <v>127.70399999999999</v>
      </c>
      <c r="K7" s="130">
        <f t="shared" si="1"/>
        <v>6.5661460000000034</v>
      </c>
      <c r="L7" s="131">
        <f t="shared" si="1"/>
        <v>7400.1225475385372</v>
      </c>
      <c r="M7" s="129">
        <f t="shared" si="1"/>
        <v>3092.2052611591994</v>
      </c>
      <c r="N7" s="129">
        <f t="shared" si="1"/>
        <v>7.7582254992000017</v>
      </c>
      <c r="O7" s="130">
        <f t="shared" si="1"/>
        <v>0</v>
      </c>
      <c r="P7" s="130">
        <f t="shared" si="1"/>
        <v>190.01618135555535</v>
      </c>
      <c r="Q7" s="130">
        <f t="shared" si="1"/>
        <v>360.35708069088003</v>
      </c>
      <c r="R7" s="130">
        <f t="shared" si="1"/>
        <v>1468.0708519300797</v>
      </c>
      <c r="S7" s="130">
        <f t="shared" si="1"/>
        <v>-895.87064706723163</v>
      </c>
      <c r="T7" s="130">
        <f t="shared" si="1"/>
        <v>123.72255052198433</v>
      </c>
      <c r="U7" s="130">
        <f t="shared" si="1"/>
        <v>2681.9542281981408</v>
      </c>
      <c r="V7" s="130">
        <f t="shared" si="1"/>
        <v>169.57766154671168</v>
      </c>
      <c r="W7" s="130">
        <f t="shared" si="1"/>
        <v>-29.252130973066301</v>
      </c>
      <c r="X7" s="130">
        <f t="shared" si="1"/>
        <v>195.36275312176252</v>
      </c>
      <c r="Y7" s="130">
        <f t="shared" si="1"/>
        <v>1.2096467108549098</v>
      </c>
      <c r="Z7" s="130">
        <f t="shared" si="1"/>
        <v>35.010884844467988</v>
      </c>
      <c r="AA7" s="131">
        <f t="shared" si="1"/>
        <v>4480.2572507256682</v>
      </c>
      <c r="AB7" s="131">
        <f t="shared" si="1"/>
        <v>1481.6042993098815</v>
      </c>
      <c r="AC7" s="129">
        <f t="shared" si="1"/>
        <v>59.691708987970003</v>
      </c>
      <c r="AD7" s="130">
        <f t="shared" si="1"/>
        <v>743.01992281532614</v>
      </c>
      <c r="AE7" s="130">
        <f t="shared" si="1"/>
        <v>273.04514180129252</v>
      </c>
      <c r="AF7" s="130">
        <f t="shared" si="1"/>
        <v>139.99992739520798</v>
      </c>
      <c r="AG7" s="130">
        <f t="shared" si="1"/>
        <v>33.531818868055431</v>
      </c>
      <c r="AH7" s="130">
        <f t="shared" si="1"/>
        <v>16.813132576534866</v>
      </c>
      <c r="AI7" s="130">
        <f t="shared" si="1"/>
        <v>128.62672037577602</v>
      </c>
      <c r="AJ7" s="130">
        <f t="shared" si="1"/>
        <v>27.916404744672001</v>
      </c>
      <c r="AK7" s="133">
        <f t="shared" si="1"/>
        <v>1.8899880806415161</v>
      </c>
      <c r="AL7" s="133">
        <f t="shared" si="1"/>
        <v>13.54608560366562</v>
      </c>
      <c r="AM7" s="129">
        <f t="shared" si="1"/>
        <v>43.523448060739646</v>
      </c>
      <c r="AN7" s="131">
        <f t="shared" si="1"/>
        <v>145.43710297949829</v>
      </c>
      <c r="AO7" s="131">
        <f t="shared" si="1"/>
        <v>-2.3847739799999772</v>
      </c>
      <c r="AP7" s="134">
        <f t="shared" si="1"/>
        <v>0</v>
      </c>
      <c r="AQ7" s="135">
        <f t="shared" si="0"/>
        <v>14978.040387890453</v>
      </c>
      <c r="AR7" s="7"/>
      <c r="AS7" s="10"/>
    </row>
    <row r="8" spans="1:45" s="11" customFormat="1" ht="12.75" customHeight="1" thickBot="1">
      <c r="A8" s="136" t="s">
        <v>99</v>
      </c>
      <c r="B8" s="137"/>
      <c r="C8" s="138">
        <f t="shared" ref="C8:AP8" si="2">C7-C27</f>
        <v>787.05173223022086</v>
      </c>
      <c r="D8" s="139">
        <f t="shared" si="2"/>
        <v>727.70471229823943</v>
      </c>
      <c r="E8" s="140">
        <f t="shared" si="2"/>
        <v>46.817168899951085</v>
      </c>
      <c r="F8" s="141">
        <f t="shared" si="2"/>
        <v>0</v>
      </c>
      <c r="G8" s="141">
        <f t="shared" si="2"/>
        <v>12.529851032030438</v>
      </c>
      <c r="H8" s="142">
        <f t="shared" si="2"/>
        <v>685.95222908664709</v>
      </c>
      <c r="I8" s="139">
        <f t="shared" si="2"/>
        <v>551.68208308664714</v>
      </c>
      <c r="J8" s="143">
        <f t="shared" si="2"/>
        <v>127.70399999999999</v>
      </c>
      <c r="K8" s="140">
        <f t="shared" si="2"/>
        <v>6.5661460000000034</v>
      </c>
      <c r="L8" s="142">
        <f t="shared" si="2"/>
        <v>7168.5392628614518</v>
      </c>
      <c r="M8" s="139">
        <f t="shared" si="2"/>
        <v>3092.2052611591994</v>
      </c>
      <c r="N8" s="139">
        <f t="shared" si="2"/>
        <v>7.7582254992000017</v>
      </c>
      <c r="O8" s="140">
        <f t="shared" si="2"/>
        <v>0</v>
      </c>
      <c r="P8" s="140">
        <f t="shared" si="2"/>
        <v>190.01618135555535</v>
      </c>
      <c r="Q8" s="140">
        <f t="shared" si="2"/>
        <v>360.35708069088003</v>
      </c>
      <c r="R8" s="140">
        <f t="shared" si="2"/>
        <v>1468.0708519300797</v>
      </c>
      <c r="S8" s="140">
        <f t="shared" si="2"/>
        <v>-895.87064706723163</v>
      </c>
      <c r="T8" s="140">
        <f t="shared" si="2"/>
        <v>123.72255052198433</v>
      </c>
      <c r="U8" s="140">
        <f t="shared" si="2"/>
        <v>2681.9542281981408</v>
      </c>
      <c r="V8" s="140">
        <f t="shared" si="2"/>
        <v>169.57766154671168</v>
      </c>
      <c r="W8" s="141">
        <f t="shared" si="2"/>
        <v>-29.252130973066301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4480.2572507256682</v>
      </c>
      <c r="AB8" s="144">
        <f t="shared" si="2"/>
        <v>1481.6042993098815</v>
      </c>
      <c r="AC8" s="139">
        <f t="shared" si="2"/>
        <v>59.691708987970003</v>
      </c>
      <c r="AD8" s="140">
        <f t="shared" si="2"/>
        <v>743.01992281532614</v>
      </c>
      <c r="AE8" s="140">
        <f t="shared" si="2"/>
        <v>273.04514180129252</v>
      </c>
      <c r="AF8" s="140">
        <f t="shared" si="2"/>
        <v>139.99992739520798</v>
      </c>
      <c r="AG8" s="140">
        <f t="shared" si="2"/>
        <v>33.531818868055431</v>
      </c>
      <c r="AH8" s="140">
        <f t="shared" si="2"/>
        <v>16.813132576534866</v>
      </c>
      <c r="AI8" s="140">
        <f t="shared" si="2"/>
        <v>128.62672037577602</v>
      </c>
      <c r="AJ8" s="140">
        <f t="shared" si="2"/>
        <v>27.916404744672001</v>
      </c>
      <c r="AK8" s="145">
        <f t="shared" si="2"/>
        <v>1.8899880806415161</v>
      </c>
      <c r="AL8" s="145">
        <f t="shared" si="2"/>
        <v>13.54608560366562</v>
      </c>
      <c r="AM8" s="139">
        <f t="shared" si="2"/>
        <v>43.523448060739646</v>
      </c>
      <c r="AN8" s="142">
        <f t="shared" si="2"/>
        <v>145.43710297949829</v>
      </c>
      <c r="AO8" s="142">
        <f t="shared" si="2"/>
        <v>-2.3847739799999772</v>
      </c>
      <c r="AP8" s="139">
        <f t="shared" si="2"/>
        <v>0</v>
      </c>
      <c r="AQ8" s="146">
        <f t="shared" si="0"/>
        <v>14746.457103213368</v>
      </c>
      <c r="AR8" s="7"/>
      <c r="AS8" s="10"/>
    </row>
    <row r="9" spans="1:45" s="11" customFormat="1" ht="12.75" customHeight="1">
      <c r="A9" s="126" t="s">
        <v>100</v>
      </c>
      <c r="B9" s="127"/>
      <c r="C9" s="128">
        <f t="shared" ref="C9:AP9" si="3">SUM(C10:C14)</f>
        <v>489.13419536754503</v>
      </c>
      <c r="D9" s="133">
        <f t="shared" si="3"/>
        <v>489.13419536754503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541.02658367795425</v>
      </c>
      <c r="I9" s="133">
        <f t="shared" si="3"/>
        <v>541.02658367795425</v>
      </c>
      <c r="J9" s="132">
        <f t="shared" si="3"/>
        <v>0</v>
      </c>
      <c r="K9" s="130">
        <f t="shared" si="3"/>
        <v>0</v>
      </c>
      <c r="L9" s="131">
        <f t="shared" si="3"/>
        <v>3165.7216476484605</v>
      </c>
      <c r="M9" s="130">
        <f t="shared" si="3"/>
        <v>3092.2052611591994</v>
      </c>
      <c r="N9" s="130">
        <f t="shared" ref="N9" si="4">SUM(N10:N14)</f>
        <v>38.786602361842682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25.868327226603597</v>
      </c>
      <c r="T9" s="130">
        <f t="shared" si="3"/>
        <v>0.63499472294399995</v>
      </c>
      <c r="U9" s="130">
        <f t="shared" si="3"/>
        <v>8.2264621778709284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2501.2994242635782</v>
      </c>
      <c r="AB9" s="129">
        <f t="shared" si="3"/>
        <v>215.90352917717644</v>
      </c>
      <c r="AC9" s="148">
        <f t="shared" si="3"/>
        <v>0</v>
      </c>
      <c r="AD9" s="130">
        <f t="shared" si="3"/>
        <v>0</v>
      </c>
      <c r="AE9" s="130">
        <f t="shared" si="3"/>
        <v>76.028615684916531</v>
      </c>
      <c r="AF9" s="130">
        <f t="shared" ref="AF9" si="5">SUM(AF10:AF14)</f>
        <v>99.30702317107577</v>
      </c>
      <c r="AG9" s="130">
        <f t="shared" si="3"/>
        <v>33.531818868055431</v>
      </c>
      <c r="AH9" s="130">
        <f t="shared" si="3"/>
        <v>7.0360714531287174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90.714163374524205</v>
      </c>
      <c r="AO9" s="131">
        <f t="shared" si="3"/>
        <v>54.38453208</v>
      </c>
      <c r="AP9" s="129">
        <f t="shared" si="3"/>
        <v>0</v>
      </c>
      <c r="AQ9" s="149">
        <f t="shared" si="0"/>
        <v>7058.184075589239</v>
      </c>
      <c r="AR9" s="7"/>
      <c r="AS9" s="10"/>
    </row>
    <row r="10" spans="1:45" ht="12.75" customHeight="1">
      <c r="A10" s="150" t="s">
        <v>422</v>
      </c>
      <c r="B10" s="151"/>
      <c r="C10" s="152">
        <f>SUM(D10:G10)</f>
        <v>489.13419536754503</v>
      </c>
      <c r="D10" s="153">
        <v>489.13419536754503</v>
      </c>
      <c r="E10" s="154"/>
      <c r="F10" s="155"/>
      <c r="G10" s="155"/>
      <c r="H10" s="156">
        <f>SUM(I10:K10)</f>
        <v>467.10845991760607</v>
      </c>
      <c r="I10" s="153">
        <v>467.10845991760607</v>
      </c>
      <c r="J10" s="157">
        <v>0</v>
      </c>
      <c r="K10" s="154"/>
      <c r="L10" s="156">
        <f>SUM(M10:Z10)</f>
        <v>34.094789404474525</v>
      </c>
      <c r="M10" s="154"/>
      <c r="N10" s="154"/>
      <c r="O10" s="154"/>
      <c r="P10" s="154"/>
      <c r="Q10" s="154"/>
      <c r="R10" s="154"/>
      <c r="S10" s="154">
        <v>25.868327226603597</v>
      </c>
      <c r="T10" s="154"/>
      <c r="U10" s="154">
        <v>8.2264621778709284</v>
      </c>
      <c r="V10" s="154"/>
      <c r="W10" s="155"/>
      <c r="X10" s="155"/>
      <c r="Y10" s="155"/>
      <c r="Z10" s="154"/>
      <c r="AA10" s="156">
        <v>2187.6033883210698</v>
      </c>
      <c r="AB10" s="158">
        <f>SUM(AC10:AM10)</f>
        <v>205.30590173319058</v>
      </c>
      <c r="AC10" s="159"/>
      <c r="AD10" s="154"/>
      <c r="AE10" s="154">
        <v>72.467059694059387</v>
      </c>
      <c r="AF10" s="154">
        <v>99.30702317107577</v>
      </c>
      <c r="AG10" s="154">
        <v>33.531818868055431</v>
      </c>
      <c r="AH10" s="154"/>
      <c r="AI10" s="154"/>
      <c r="AJ10" s="154"/>
      <c r="AK10" s="153"/>
      <c r="AL10" s="153"/>
      <c r="AM10" s="155"/>
      <c r="AN10" s="160">
        <v>90.714163374524205</v>
      </c>
      <c r="AO10" s="156"/>
      <c r="AP10" s="158"/>
      <c r="AQ10" s="161">
        <f t="shared" si="0"/>
        <v>3473.9608981184101</v>
      </c>
    </row>
    <row r="11" spans="1:45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5.8425469182429177</v>
      </c>
      <c r="I11" s="106">
        <v>5.8425469182429177</v>
      </c>
      <c r="J11" s="107"/>
      <c r="K11" s="108"/>
      <c r="L11" s="105">
        <f>SUM(M11:Z11)</f>
        <v>0.63499472294399995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0.63499472294399995</v>
      </c>
      <c r="U11" s="108">
        <v>0</v>
      </c>
      <c r="V11" s="108"/>
      <c r="W11" s="104"/>
      <c r="X11" s="104"/>
      <c r="Y11" s="104"/>
      <c r="Z11" s="108"/>
      <c r="AA11" s="105">
        <v>272.96145103491432</v>
      </c>
      <c r="AB11" s="109">
        <f>SUM(AC11:AM11)</f>
        <v>10.597627443985861</v>
      </c>
      <c r="AC11" s="110"/>
      <c r="AD11" s="108"/>
      <c r="AE11" s="108">
        <v>3.5615559908571428</v>
      </c>
      <c r="AF11" s="108"/>
      <c r="AG11" s="108"/>
      <c r="AH11" s="108">
        <v>7.0360714531287174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290.03662012008709</v>
      </c>
    </row>
    <row r="12" spans="1:45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42.942060079999997</v>
      </c>
      <c r="AP12" s="109"/>
      <c r="AQ12" s="112">
        <f t="shared" si="0"/>
        <v>42.942060079999997</v>
      </c>
    </row>
    <row r="13" spans="1:45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68.075576842105264</v>
      </c>
      <c r="I13" s="106">
        <v>68.075576842105264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68.075576842105264</v>
      </c>
    </row>
    <row r="14" spans="1:45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3130.991863521042</v>
      </c>
      <c r="M14" s="167">
        <v>3092.2052611591994</v>
      </c>
      <c r="N14" s="167">
        <v>38.786602361842682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40.734584907594211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11.442471999999999</v>
      </c>
      <c r="AP14" s="171"/>
      <c r="AQ14" s="174">
        <f t="shared" si="0"/>
        <v>3183.1689204286363</v>
      </c>
    </row>
    <row r="15" spans="1:45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64.671797999999995</v>
      </c>
      <c r="I15" s="178">
        <f t="shared" si="8"/>
        <v>0</v>
      </c>
      <c r="J15" s="182">
        <f t="shared" si="8"/>
        <v>0</v>
      </c>
      <c r="K15" s="179">
        <f t="shared" si="8"/>
        <v>64.671797999999995</v>
      </c>
      <c r="L15" s="181">
        <f t="shared" si="8"/>
        <v>3166.7858692089685</v>
      </c>
      <c r="M15" s="179">
        <f t="shared" si="8"/>
        <v>0</v>
      </c>
      <c r="N15" s="179">
        <f t="shared" si="8"/>
        <v>0</v>
      </c>
      <c r="O15" s="179">
        <f t="shared" si="8"/>
        <v>90.017983923640699</v>
      </c>
      <c r="P15" s="179">
        <f t="shared" si="8"/>
        <v>640.53679657777786</v>
      </c>
      <c r="Q15" s="179">
        <f t="shared" si="8"/>
        <v>226.77459106847999</v>
      </c>
      <c r="R15" s="179">
        <f t="shared" si="8"/>
        <v>0</v>
      </c>
      <c r="S15" s="179">
        <f t="shared" si="8"/>
        <v>960.95017928079096</v>
      </c>
      <c r="T15" s="179">
        <f t="shared" si="8"/>
        <v>64.797462901984332</v>
      </c>
      <c r="U15" s="179">
        <f t="shared" si="8"/>
        <v>1146.9502117491124</v>
      </c>
      <c r="V15" s="179">
        <f t="shared" si="8"/>
        <v>0</v>
      </c>
      <c r="W15" s="180">
        <f t="shared" si="8"/>
        <v>36.758643707182323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1873.361490524092</v>
      </c>
      <c r="AP15" s="183">
        <f t="shared" si="8"/>
        <v>0</v>
      </c>
      <c r="AQ15" s="186">
        <f t="shared" si="0"/>
        <v>5104.8191577330599</v>
      </c>
      <c r="AR15" s="7"/>
      <c r="AS15" s="10"/>
    </row>
    <row r="16" spans="1:45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1667.7865923774164</v>
      </c>
      <c r="AP16" s="158"/>
      <c r="AQ16" s="187">
        <f>C16+H16+L16+AA16+AO16+AP16</f>
        <v>1667.7865923774164</v>
      </c>
    </row>
    <row r="17" spans="1:45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185.14395873624346</v>
      </c>
      <c r="AP17" s="109"/>
      <c r="AQ17" s="112">
        <f>C17+H17+L17+AA17+AO17+AP17</f>
        <v>185.14395873624346</v>
      </c>
    </row>
    <row r="18" spans="1:45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20.430939410432</v>
      </c>
      <c r="AP18" s="109"/>
      <c r="AQ18" s="112">
        <f t="shared" si="0"/>
        <v>20.430939410432</v>
      </c>
    </row>
    <row r="19" spans="1:45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64.671797999999995</v>
      </c>
      <c r="I19" s="106"/>
      <c r="J19" s="108"/>
      <c r="K19" s="108">
        <v>64.671797999999995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64.671797999999995</v>
      </c>
    </row>
    <row r="20" spans="1:45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3166.7858692089685</v>
      </c>
      <c r="M20" s="167"/>
      <c r="N20" s="167"/>
      <c r="O20" s="167">
        <v>90.017983923640699</v>
      </c>
      <c r="P20" s="167">
        <v>640.53679657777786</v>
      </c>
      <c r="Q20" s="167">
        <v>226.77459106847999</v>
      </c>
      <c r="R20" s="167">
        <v>0</v>
      </c>
      <c r="S20" s="167">
        <v>960.95017928079096</v>
      </c>
      <c r="T20" s="167">
        <v>64.797462901984332</v>
      </c>
      <c r="U20" s="167">
        <v>1146.9502117491124</v>
      </c>
      <c r="V20" s="167"/>
      <c r="W20" s="168">
        <v>36.758643707182323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3166.7858692089685</v>
      </c>
    </row>
    <row r="21" spans="1:45" ht="12.75" customHeight="1">
      <c r="A21" s="189" t="s">
        <v>102</v>
      </c>
      <c r="B21" s="190"/>
      <c r="C21" s="191">
        <f>SUM(C22:C24)</f>
        <v>22.240061570656763</v>
      </c>
      <c r="D21" s="192">
        <f>SUM(D22:D24)</f>
        <v>-17.141361188350004</v>
      </c>
      <c r="E21" s="193">
        <f>SUM(E22:E24)</f>
        <v>39.381422759006767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-24.684016341344112</v>
      </c>
      <c r="M21" s="193">
        <f t="shared" ref="M21:AQ21" si="9">SUM(M22:M24)</f>
        <v>0</v>
      </c>
      <c r="N21" s="193">
        <f t="shared" si="9"/>
        <v>30.880435114089789</v>
      </c>
      <c r="O21" s="193">
        <f t="shared" si="9"/>
        <v>0</v>
      </c>
      <c r="P21" s="193">
        <f t="shared" si="9"/>
        <v>-31.331710700000009</v>
      </c>
      <c r="Q21" s="193">
        <f t="shared" si="9"/>
        <v>361.91080481920005</v>
      </c>
      <c r="R21" s="193">
        <f t="shared" si="9"/>
        <v>-361.12225342559998</v>
      </c>
      <c r="S21" s="193">
        <f t="shared" si="9"/>
        <v>-0.17168420677966101</v>
      </c>
      <c r="T21" s="193">
        <f t="shared" si="9"/>
        <v>0</v>
      </c>
      <c r="U21" s="193">
        <f t="shared" si="9"/>
        <v>-2.6095463715975598</v>
      </c>
      <c r="V21" s="193">
        <f t="shared" si="9"/>
        <v>-22.240061570656767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-804.60161988393759</v>
      </c>
      <c r="AC21" s="197">
        <f t="shared" si="9"/>
        <v>-59.691708987970003</v>
      </c>
      <c r="AD21" s="193">
        <f t="shared" si="9"/>
        <v>-743.01992281532614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-1.8899880806415161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804.60161988393759</v>
      </c>
      <c r="AP21" s="196">
        <f t="shared" si="9"/>
        <v>0</v>
      </c>
      <c r="AQ21" s="200">
        <f t="shared" si="9"/>
        <v>-2.4439547706873483</v>
      </c>
    </row>
    <row r="22" spans="1:45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-804.60161988393759</v>
      </c>
      <c r="AC22" s="159">
        <f>-AC2</f>
        <v>-59.691708987970003</v>
      </c>
      <c r="AD22" s="154">
        <f>-AD2</f>
        <v>-743.01992281532614</v>
      </c>
      <c r="AE22" s="154"/>
      <c r="AF22" s="154"/>
      <c r="AG22" s="162"/>
      <c r="AH22" s="162"/>
      <c r="AI22" s="162"/>
      <c r="AJ22" s="162"/>
      <c r="AK22" s="153">
        <v>-1.8899880806415161</v>
      </c>
      <c r="AL22" s="162"/>
      <c r="AM22" s="155"/>
      <c r="AN22" s="160"/>
      <c r="AO22" s="156">
        <f>-(C22+H22+L22+AA22+AB22)</f>
        <v>804.60161988393759</v>
      </c>
      <c r="AP22" s="158"/>
      <c r="AQ22" s="187">
        <f>C22+H22+L22+AA22+AB22+AN22+AO22+AP22</f>
        <v>0</v>
      </c>
    </row>
    <row r="23" spans="1:45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5" ht="12.75" customHeight="1" thickBot="1">
      <c r="A24" s="114" t="s">
        <v>434</v>
      </c>
      <c r="B24" s="115"/>
      <c r="C24" s="215">
        <f>SUM(D24:G24)</f>
        <v>22.240061570656763</v>
      </c>
      <c r="D24" s="216">
        <v>-17.141361188350004</v>
      </c>
      <c r="E24" s="123">
        <f>-D24-V24</f>
        <v>39.381422759006767</v>
      </c>
      <c r="F24" s="117"/>
      <c r="G24" s="117"/>
      <c r="H24" s="118"/>
      <c r="I24" s="217"/>
      <c r="J24" s="123"/>
      <c r="K24" s="123"/>
      <c r="L24" s="118">
        <f>SUM(N24:Z24)</f>
        <v>-24.684016341344112</v>
      </c>
      <c r="M24" s="123"/>
      <c r="N24" s="123">
        <v>30.880435114089789</v>
      </c>
      <c r="O24" s="123"/>
      <c r="P24" s="123">
        <v>-31.331710700000009</v>
      </c>
      <c r="Q24" s="123">
        <v>361.91080481920005</v>
      </c>
      <c r="R24" s="123">
        <v>-361.12225342559998</v>
      </c>
      <c r="S24" s="123">
        <v>-0.17168420677966101</v>
      </c>
      <c r="T24" s="123"/>
      <c r="U24" s="123">
        <v>-2.6095463715975598</v>
      </c>
      <c r="V24" s="117">
        <v>-22.240061570656767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-2.4439547706873483</v>
      </c>
    </row>
    <row r="25" spans="1:45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10.28324833984202</v>
      </c>
      <c r="I25" s="208">
        <v>10.28324833984202</v>
      </c>
      <c r="J25" s="218"/>
      <c r="K25" s="210"/>
      <c r="L25" s="181">
        <f>SUM(O25:Z25)</f>
        <v>98.284657617035819</v>
      </c>
      <c r="M25" s="210"/>
      <c r="N25" s="210"/>
      <c r="O25" s="210">
        <v>95.274692021714102</v>
      </c>
      <c r="P25" s="210"/>
      <c r="Q25" s="210"/>
      <c r="R25" s="210"/>
      <c r="S25" s="210">
        <v>0</v>
      </c>
      <c r="T25" s="210">
        <v>4.1693256233877908E-3</v>
      </c>
      <c r="U25" s="210">
        <v>3.0057962696983291</v>
      </c>
      <c r="V25" s="210"/>
      <c r="W25" s="208"/>
      <c r="X25" s="208"/>
      <c r="Y25" s="208"/>
      <c r="Z25" s="210"/>
      <c r="AA25" s="181">
        <v>57.528599543766255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259.46681438260055</v>
      </c>
      <c r="AP25" s="183"/>
      <c r="AQ25" s="214">
        <f>C25+H25+L25+AA25+AB25+AN25+AO25+AP25</f>
        <v>425.56331988324462</v>
      </c>
    </row>
    <row r="26" spans="1:45" s="11" customFormat="1" ht="12.75" customHeight="1" thickBot="1">
      <c r="A26" s="219" t="s">
        <v>104</v>
      </c>
      <c r="B26" s="220"/>
      <c r="C26" s="221">
        <f t="shared" ref="C26:AP26" si="10">C7-C9+C15+C21-C25</f>
        <v>320.15759843333262</v>
      </c>
      <c r="D26" s="222">
        <f t="shared" si="10"/>
        <v>221.42915574234439</v>
      </c>
      <c r="E26" s="223">
        <f t="shared" si="10"/>
        <v>86.198591658957852</v>
      </c>
      <c r="F26" s="223">
        <f t="shared" si="10"/>
        <v>0</v>
      </c>
      <c r="G26" s="223">
        <f t="shared" si="10"/>
        <v>12.529851032030438</v>
      </c>
      <c r="H26" s="224">
        <f t="shared" si="10"/>
        <v>199.31419506885081</v>
      </c>
      <c r="I26" s="222">
        <f t="shared" si="10"/>
        <v>0.37225106885087023</v>
      </c>
      <c r="J26" s="225">
        <f t="shared" si="10"/>
        <v>127.70399999999999</v>
      </c>
      <c r="K26" s="223">
        <f t="shared" si="10"/>
        <v>71.237943999999999</v>
      </c>
      <c r="L26" s="224">
        <f t="shared" si="10"/>
        <v>7278.2180951406654</v>
      </c>
      <c r="M26" s="223">
        <f t="shared" si="10"/>
        <v>0</v>
      </c>
      <c r="N26" s="223">
        <f t="shared" si="10"/>
        <v>-0.14794174855289199</v>
      </c>
      <c r="O26" s="223">
        <f t="shared" si="10"/>
        <v>-5.2567080980734033</v>
      </c>
      <c r="P26" s="223">
        <f t="shared" si="10"/>
        <v>799.22126723333315</v>
      </c>
      <c r="Q26" s="223">
        <f t="shared" si="10"/>
        <v>949.04247657856001</v>
      </c>
      <c r="R26" s="223">
        <f t="shared" si="10"/>
        <v>1106.9485985044798</v>
      </c>
      <c r="S26" s="223">
        <f t="shared" si="10"/>
        <v>39.03952078017609</v>
      </c>
      <c r="T26" s="223">
        <f t="shared" si="10"/>
        <v>187.88084937540125</v>
      </c>
      <c r="U26" s="223">
        <f t="shared" si="10"/>
        <v>3815.0626351280866</v>
      </c>
      <c r="V26" s="223">
        <f t="shared" si="10"/>
        <v>147.33759997605492</v>
      </c>
      <c r="W26" s="223">
        <f t="shared" si="10"/>
        <v>7.506512734116022</v>
      </c>
      <c r="X26" s="223">
        <f t="shared" si="10"/>
        <v>195.36275312176252</v>
      </c>
      <c r="Y26" s="223">
        <f t="shared" si="10"/>
        <v>1.2096467108549098</v>
      </c>
      <c r="Z26" s="223">
        <f t="shared" si="10"/>
        <v>35.010884844467988</v>
      </c>
      <c r="AA26" s="224">
        <f t="shared" si="10"/>
        <v>1921.4292269183238</v>
      </c>
      <c r="AB26" s="226">
        <f t="shared" si="10"/>
        <v>461.09915024876761</v>
      </c>
      <c r="AC26" s="148">
        <f t="shared" si="10"/>
        <v>0</v>
      </c>
      <c r="AD26" s="130">
        <f t="shared" si="10"/>
        <v>0</v>
      </c>
      <c r="AE26" s="130">
        <f t="shared" si="10"/>
        <v>197.01652611637599</v>
      </c>
      <c r="AF26" s="130">
        <f t="shared" si="10"/>
        <v>40.692904224132207</v>
      </c>
      <c r="AG26" s="130">
        <f t="shared" si="10"/>
        <v>0</v>
      </c>
      <c r="AH26" s="130">
        <f t="shared" si="10"/>
        <v>9.7770611234061491</v>
      </c>
      <c r="AI26" s="130">
        <f t="shared" si="10"/>
        <v>128.62672037577602</v>
      </c>
      <c r="AJ26" s="130">
        <f t="shared" si="10"/>
        <v>27.916404744672001</v>
      </c>
      <c r="AK26" s="133">
        <f t="shared" si="10"/>
        <v>0</v>
      </c>
      <c r="AL26" s="133">
        <f t="shared" si="10"/>
        <v>13.54608560366562</v>
      </c>
      <c r="AM26" s="227">
        <f t="shared" si="10"/>
        <v>43.523448060739646</v>
      </c>
      <c r="AN26" s="224">
        <f t="shared" si="10"/>
        <v>54.722939604974087</v>
      </c>
      <c r="AO26" s="224">
        <f t="shared" si="10"/>
        <v>2361.7269899654289</v>
      </c>
      <c r="AP26" s="226">
        <f t="shared" si="10"/>
        <v>0</v>
      </c>
      <c r="AQ26" s="228">
        <f>C26+H26+L26+AA26+AB26+AN26+AO26+AP26</f>
        <v>12596.668195380342</v>
      </c>
      <c r="AR26" s="7"/>
      <c r="AS26" s="10"/>
    </row>
    <row r="27" spans="1:45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231.58328467708543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195.36275312176252</v>
      </c>
      <c r="Y27" s="147">
        <f t="shared" si="12"/>
        <v>1.2096467108549098</v>
      </c>
      <c r="Z27" s="130">
        <f t="shared" si="12"/>
        <v>35.010884844467988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231.58328467708543</v>
      </c>
      <c r="AR27" s="7"/>
      <c r="AS27" s="10"/>
    </row>
    <row r="28" spans="1:45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231.58328467708543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195.36275312176252</v>
      </c>
      <c r="Y28" s="194">
        <f>Y26</f>
        <v>1.2096467108549098</v>
      </c>
      <c r="Z28" s="193">
        <f>Z26</f>
        <v>35.010884844467988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 t="shared" ref="AQ28:AQ72" si="13">C28+H28+L28+AA28+AB28+AN28+AO28+AP28</f>
        <v>231.58328467708543</v>
      </c>
    </row>
    <row r="29" spans="1:45" s="11" customFormat="1" ht="12.75" customHeight="1" thickBot="1">
      <c r="A29" s="126" t="s">
        <v>107</v>
      </c>
      <c r="B29" s="127"/>
      <c r="C29" s="128">
        <f t="shared" ref="C29:AQ29" si="14">C30+C45+C56+C58+C65+C70+C71</f>
        <v>322.73713313616526</v>
      </c>
      <c r="D29" s="133">
        <f t="shared" si="14"/>
        <v>221.25198906014759</v>
      </c>
      <c r="E29" s="130">
        <f t="shared" si="14"/>
        <v>89.647280058277374</v>
      </c>
      <c r="F29" s="147">
        <f t="shared" si="14"/>
        <v>0</v>
      </c>
      <c r="G29" s="147">
        <f t="shared" si="14"/>
        <v>11.837385289740231</v>
      </c>
      <c r="H29" s="131">
        <f t="shared" si="14"/>
        <v>197.36847005356</v>
      </c>
      <c r="I29" s="133">
        <f t="shared" si="14"/>
        <v>0.82966372355999995</v>
      </c>
      <c r="J29" s="234">
        <f t="shared" si="14"/>
        <v>127.70399999999999</v>
      </c>
      <c r="K29" s="133">
        <f t="shared" si="14"/>
        <v>68.834806329999992</v>
      </c>
      <c r="L29" s="131">
        <f t="shared" si="14"/>
        <v>7044.2916862331467</v>
      </c>
      <c r="M29" s="130">
        <f t="shared" si="14"/>
        <v>0</v>
      </c>
      <c r="N29" s="130">
        <f t="shared" si="14"/>
        <v>0</v>
      </c>
      <c r="O29" s="130">
        <f t="shared" si="14"/>
        <v>0</v>
      </c>
      <c r="P29" s="130">
        <f t="shared" si="14"/>
        <v>824.24502392197087</v>
      </c>
      <c r="Q29" s="130">
        <f t="shared" si="14"/>
        <v>934.32541284991999</v>
      </c>
      <c r="R29" s="130">
        <f t="shared" si="14"/>
        <v>1102.8442060797599</v>
      </c>
      <c r="S29" s="130">
        <f t="shared" si="14"/>
        <v>31.039400915077643</v>
      </c>
      <c r="T29" s="130">
        <f t="shared" si="14"/>
        <v>181.32381570558746</v>
      </c>
      <c r="U29" s="130">
        <f t="shared" si="14"/>
        <v>3824.001555864289</v>
      </c>
      <c r="V29" s="130">
        <f t="shared" si="14"/>
        <v>146.51227089654276</v>
      </c>
      <c r="W29" s="147">
        <f t="shared" si="14"/>
        <v>0</v>
      </c>
      <c r="X29" s="147">
        <f t="shared" si="14"/>
        <v>0</v>
      </c>
      <c r="Y29" s="147">
        <f t="shared" si="14"/>
        <v>0</v>
      </c>
      <c r="Z29" s="133">
        <f t="shared" si="14"/>
        <v>0</v>
      </c>
      <c r="AA29" s="224">
        <f t="shared" si="14"/>
        <v>1961.7039372255224</v>
      </c>
      <c r="AB29" s="129">
        <f t="shared" si="14"/>
        <v>463.5152964293224</v>
      </c>
      <c r="AC29" s="148">
        <f t="shared" si="14"/>
        <v>0</v>
      </c>
      <c r="AD29" s="130">
        <f t="shared" si="14"/>
        <v>0</v>
      </c>
      <c r="AE29" s="130">
        <f t="shared" si="14"/>
        <v>201.73619537368276</v>
      </c>
      <c r="AF29" s="130">
        <f t="shared" si="14"/>
        <v>40.692904224132199</v>
      </c>
      <c r="AG29" s="130">
        <f t="shared" si="14"/>
        <v>0</v>
      </c>
      <c r="AH29" s="130">
        <f t="shared" si="14"/>
        <v>9.7770611234061491</v>
      </c>
      <c r="AI29" s="130">
        <f t="shared" si="14"/>
        <v>126.96834918892804</v>
      </c>
      <c r="AJ29" s="130">
        <f t="shared" si="14"/>
        <v>27.271252854767994</v>
      </c>
      <c r="AK29" s="129">
        <f t="shared" si="14"/>
        <v>0</v>
      </c>
      <c r="AL29" s="129">
        <f t="shared" si="14"/>
        <v>13.546085603665619</v>
      </c>
      <c r="AM29" s="129">
        <f t="shared" si="14"/>
        <v>43.523448060739653</v>
      </c>
      <c r="AN29" s="129">
        <f t="shared" si="14"/>
        <v>54.722939604974094</v>
      </c>
      <c r="AO29" s="131">
        <f t="shared" si="14"/>
        <v>2397.4208343089181</v>
      </c>
      <c r="AP29" s="129">
        <f t="shared" si="14"/>
        <v>0</v>
      </c>
      <c r="AQ29" s="228">
        <f t="shared" si="14"/>
        <v>12441.760296991612</v>
      </c>
      <c r="AR29" s="7"/>
      <c r="AS29" s="10"/>
    </row>
    <row r="30" spans="1:45" s="11" customFormat="1" ht="12.75" customHeight="1">
      <c r="A30" s="235" t="s">
        <v>108</v>
      </c>
      <c r="B30" s="236"/>
      <c r="C30" s="237">
        <f>SUM(C31:C44)</f>
        <v>105.42502802800003</v>
      </c>
      <c r="D30" s="238">
        <v>105.4245493</v>
      </c>
      <c r="E30" s="238">
        <v>0</v>
      </c>
      <c r="F30" s="239"/>
      <c r="G30" s="239"/>
      <c r="H30" s="240">
        <f>SUM(H31:H44)</f>
        <v>0.82966372355999995</v>
      </c>
      <c r="I30" s="241">
        <f t="shared" ref="I30:K30" si="15">SUM(I31:I44)</f>
        <v>0.82966372355999995</v>
      </c>
      <c r="J30" s="238">
        <f t="shared" si="15"/>
        <v>0</v>
      </c>
      <c r="K30" s="238">
        <f t="shared" si="15"/>
        <v>0</v>
      </c>
      <c r="L30" s="240">
        <f>SUM(L31:L44)</f>
        <v>333.21700779482637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5.8273117756492638</v>
      </c>
      <c r="R30" s="238">
        <f>SUM(R31:R44)</f>
        <v>0</v>
      </c>
      <c r="S30" s="238">
        <v>30.396553446461994</v>
      </c>
      <c r="T30" s="238">
        <v>55.10581048870722</v>
      </c>
      <c r="U30" s="238">
        <v>100.77893291075623</v>
      </c>
      <c r="V30" s="238">
        <v>141.10839917325163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1006.4294471460221</v>
      </c>
      <c r="AB30" s="244">
        <f t="shared" ref="AB30:AN30" si="16">SUM(AB31:AB44)</f>
        <v>198.81521058080656</v>
      </c>
      <c r="AC30" s="245">
        <f t="shared" si="16"/>
        <v>0</v>
      </c>
      <c r="AD30" s="238">
        <f t="shared" si="16"/>
        <v>0</v>
      </c>
      <c r="AE30" s="238">
        <f t="shared" si="16"/>
        <v>153.96698996806381</v>
      </c>
      <c r="AF30" s="238">
        <f t="shared" si="16"/>
        <v>40.692904224132199</v>
      </c>
      <c r="AG30" s="238">
        <f t="shared" si="16"/>
        <v>0</v>
      </c>
      <c r="AH30" s="238">
        <f t="shared" si="16"/>
        <v>4.1553163886105651</v>
      </c>
      <c r="AI30" s="238">
        <f t="shared" si="16"/>
        <v>0</v>
      </c>
      <c r="AJ30" s="238">
        <f t="shared" si="16"/>
        <v>0</v>
      </c>
      <c r="AK30" s="238">
        <f t="shared" si="16"/>
        <v>0</v>
      </c>
      <c r="AL30" s="238">
        <f t="shared" si="16"/>
        <v>0</v>
      </c>
      <c r="AM30" s="246">
        <f t="shared" si="16"/>
        <v>0</v>
      </c>
      <c r="AN30" s="241">
        <f t="shared" si="16"/>
        <v>54.722939604974094</v>
      </c>
      <c r="AO30" s="240">
        <v>562.37095164267794</v>
      </c>
      <c r="AP30" s="244">
        <f>SUM(AP31:AP44)</f>
        <v>0</v>
      </c>
      <c r="AQ30" s="149">
        <f t="shared" ref="AQ30" si="17">C30+H30+L30+AA30+AB30+AN30+AO30+AP30</f>
        <v>2261.8102485208669</v>
      </c>
      <c r="AR30" s="7"/>
      <c r="AS30" s="15"/>
    </row>
    <row r="31" spans="1:45" ht="12.75" customHeight="1">
      <c r="A31" s="247" t="s">
        <v>109</v>
      </c>
      <c r="B31" s="248" t="s">
        <v>110</v>
      </c>
      <c r="C31" s="249">
        <f t="shared" ref="C31:C43" si="18">SUM(D31:G31)</f>
        <v>0</v>
      </c>
      <c r="D31" s="159">
        <v>0</v>
      </c>
      <c r="E31" s="250"/>
      <c r="F31" s="250"/>
      <c r="G31" s="251"/>
      <c r="H31" s="252">
        <f t="shared" ref="H31:H43" si="19">SUM(I31:K31)</f>
        <v>0</v>
      </c>
      <c r="I31" s="253"/>
      <c r="J31" s="254"/>
      <c r="K31" s="162"/>
      <c r="L31" s="252">
        <f t="shared" ref="L31:L43" si="20">SUM(M31:Z31)</f>
        <v>15.076944231866809</v>
      </c>
      <c r="M31" s="162"/>
      <c r="N31" s="162"/>
      <c r="O31" s="162"/>
      <c r="P31" s="255"/>
      <c r="Q31" s="204">
        <v>0.252</v>
      </c>
      <c r="R31" s="250"/>
      <c r="S31" s="204">
        <v>0</v>
      </c>
      <c r="T31" s="204">
        <v>9.0944231866809708E-2</v>
      </c>
      <c r="U31" s="204">
        <v>14.734</v>
      </c>
      <c r="V31" s="204">
        <v>0</v>
      </c>
      <c r="W31" s="250"/>
      <c r="X31" s="253"/>
      <c r="Y31" s="255"/>
      <c r="Z31" s="162"/>
      <c r="AA31" s="160">
        <v>11.321518316813064</v>
      </c>
      <c r="AB31" s="258">
        <f t="shared" ref="AB31:AB43" si="21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18.942945216847264</v>
      </c>
      <c r="AP31" s="258"/>
      <c r="AQ31" s="161">
        <f t="shared" si="13"/>
        <v>45.341407765527137</v>
      </c>
    </row>
    <row r="32" spans="1:45" ht="12.75" customHeight="1">
      <c r="A32" s="260" t="s">
        <v>111</v>
      </c>
      <c r="B32" s="261" t="s">
        <v>112</v>
      </c>
      <c r="C32" s="101">
        <f t="shared" si="18"/>
        <v>18.505815952000003</v>
      </c>
      <c r="D32" s="110">
        <v>18.505815952000003</v>
      </c>
      <c r="E32" s="262"/>
      <c r="F32" s="262"/>
      <c r="G32" s="263"/>
      <c r="H32" s="105">
        <f t="shared" si="19"/>
        <v>0.82966372355999995</v>
      </c>
      <c r="I32" s="106">
        <v>0.82966372355999995</v>
      </c>
      <c r="J32" s="107"/>
      <c r="K32" s="108"/>
      <c r="L32" s="105">
        <f t="shared" si="20"/>
        <v>65.081234617624631</v>
      </c>
      <c r="M32" s="108"/>
      <c r="N32" s="108"/>
      <c r="O32" s="108"/>
      <c r="P32" s="255"/>
      <c r="Q32" s="262">
        <v>1.514</v>
      </c>
      <c r="R32" s="262"/>
      <c r="S32" s="262">
        <v>22.968462416696998</v>
      </c>
      <c r="T32" s="262">
        <v>29.49577220092764</v>
      </c>
      <c r="U32" s="262">
        <v>11.103</v>
      </c>
      <c r="V32" s="262">
        <v>0</v>
      </c>
      <c r="W32" s="262"/>
      <c r="X32" s="106"/>
      <c r="Y32" s="104"/>
      <c r="Z32" s="108"/>
      <c r="AA32" s="111">
        <v>272.71139495674981</v>
      </c>
      <c r="AB32" s="109">
        <f t="shared" si="21"/>
        <v>27.983335383690566</v>
      </c>
      <c r="AC32" s="110"/>
      <c r="AD32" s="108"/>
      <c r="AE32" s="108">
        <v>23.828018995080001</v>
      </c>
      <c r="AF32" s="108"/>
      <c r="AG32" s="162"/>
      <c r="AH32" s="162">
        <v>4.1553163886105651</v>
      </c>
      <c r="AI32" s="162"/>
      <c r="AJ32" s="162"/>
      <c r="AK32" s="106"/>
      <c r="AL32" s="104"/>
      <c r="AM32" s="108"/>
      <c r="AN32" s="111"/>
      <c r="AO32" s="111">
        <v>95.275088867672153</v>
      </c>
      <c r="AP32" s="109"/>
      <c r="AQ32" s="112">
        <f t="shared" si="13"/>
        <v>480.38653350129721</v>
      </c>
    </row>
    <row r="33" spans="1:45" ht="12.75" customHeight="1">
      <c r="A33" s="260" t="s">
        <v>113</v>
      </c>
      <c r="B33" s="266" t="s">
        <v>114</v>
      </c>
      <c r="C33" s="101">
        <f t="shared" si="18"/>
        <v>0</v>
      </c>
      <c r="D33" s="110">
        <v>0</v>
      </c>
      <c r="E33" s="262"/>
      <c r="F33" s="262"/>
      <c r="G33" s="263"/>
      <c r="H33" s="105">
        <f t="shared" si="19"/>
        <v>0</v>
      </c>
      <c r="I33" s="106"/>
      <c r="J33" s="107"/>
      <c r="K33" s="108"/>
      <c r="L33" s="105">
        <f t="shared" si="20"/>
        <v>4.2587599630269795</v>
      </c>
      <c r="M33" s="108"/>
      <c r="N33" s="108"/>
      <c r="O33" s="108"/>
      <c r="P33" s="255"/>
      <c r="Q33" s="262">
        <v>7.6999999999999999E-2</v>
      </c>
      <c r="R33" s="262"/>
      <c r="S33" s="262">
        <v>0</v>
      </c>
      <c r="T33" s="262">
        <v>3.9077599630269795</v>
      </c>
      <c r="U33" s="262">
        <v>0.27400000000000002</v>
      </c>
      <c r="V33" s="262">
        <v>0</v>
      </c>
      <c r="W33" s="262"/>
      <c r="X33" s="106"/>
      <c r="Y33" s="104"/>
      <c r="Z33" s="108"/>
      <c r="AA33" s="111">
        <v>3.3044502133205622</v>
      </c>
      <c r="AB33" s="109">
        <f t="shared" si="21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2.6521774464642336</v>
      </c>
      <c r="AP33" s="109"/>
      <c r="AQ33" s="112">
        <f t="shared" si="13"/>
        <v>10.215387622811775</v>
      </c>
    </row>
    <row r="34" spans="1:45" ht="12.75" customHeight="1">
      <c r="A34" s="260" t="s">
        <v>115</v>
      </c>
      <c r="B34" s="266" t="s">
        <v>116</v>
      </c>
      <c r="C34" s="101">
        <f t="shared" si="18"/>
        <v>0</v>
      </c>
      <c r="D34" s="110">
        <v>0</v>
      </c>
      <c r="E34" s="262"/>
      <c r="F34" s="262"/>
      <c r="G34" s="263"/>
      <c r="H34" s="105">
        <f t="shared" si="19"/>
        <v>0</v>
      </c>
      <c r="I34" s="106"/>
      <c r="J34" s="107"/>
      <c r="K34" s="108"/>
      <c r="L34" s="105">
        <f t="shared" si="20"/>
        <v>3.2131895506092896</v>
      </c>
      <c r="M34" s="108"/>
      <c r="N34" s="108"/>
      <c r="O34" s="108"/>
      <c r="P34" s="255"/>
      <c r="Q34" s="262">
        <v>0.17699999999999999</v>
      </c>
      <c r="R34" s="262"/>
      <c r="S34" s="262">
        <v>0</v>
      </c>
      <c r="T34" s="262">
        <v>0.60818955060928981</v>
      </c>
      <c r="U34" s="262">
        <v>2.4279999999999999</v>
      </c>
      <c r="V34" s="262">
        <v>0</v>
      </c>
      <c r="W34" s="262"/>
      <c r="X34" s="106"/>
      <c r="Y34" s="104"/>
      <c r="Z34" s="108"/>
      <c r="AA34" s="111">
        <v>9.6605545809524642</v>
      </c>
      <c r="AB34" s="109">
        <f t="shared" si="21"/>
        <v>127.91319688416</v>
      </c>
      <c r="AC34" s="110"/>
      <c r="AD34" s="108"/>
      <c r="AE34" s="108">
        <v>127.91319688416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24.722008913423029</v>
      </c>
      <c r="AP34" s="109"/>
      <c r="AQ34" s="112">
        <f t="shared" si="13"/>
        <v>165.50894992914479</v>
      </c>
    </row>
    <row r="35" spans="1:45" ht="12.75" customHeight="1">
      <c r="A35" s="260" t="s">
        <v>117</v>
      </c>
      <c r="B35" s="266" t="s">
        <v>118</v>
      </c>
      <c r="C35" s="101">
        <f t="shared" si="18"/>
        <v>0</v>
      </c>
      <c r="D35" s="110">
        <v>0</v>
      </c>
      <c r="E35" s="262"/>
      <c r="F35" s="262"/>
      <c r="G35" s="263"/>
      <c r="H35" s="105">
        <f t="shared" si="19"/>
        <v>0</v>
      </c>
      <c r="I35" s="106"/>
      <c r="J35" s="107"/>
      <c r="K35" s="108"/>
      <c r="L35" s="105">
        <f t="shared" si="20"/>
        <v>1.6055046049530732</v>
      </c>
      <c r="M35" s="108"/>
      <c r="N35" s="108"/>
      <c r="O35" s="108"/>
      <c r="P35" s="255"/>
      <c r="Q35" s="262">
        <v>9.6000000000000002E-2</v>
      </c>
      <c r="R35" s="262"/>
      <c r="S35" s="262">
        <v>0</v>
      </c>
      <c r="T35" s="262">
        <v>0.62950460495307337</v>
      </c>
      <c r="U35" s="262">
        <v>0.88</v>
      </c>
      <c r="V35" s="262">
        <v>0</v>
      </c>
      <c r="W35" s="262"/>
      <c r="X35" s="106"/>
      <c r="Y35" s="104"/>
      <c r="Z35" s="108"/>
      <c r="AA35" s="111">
        <v>14.125994102315383</v>
      </c>
      <c r="AB35" s="109">
        <f t="shared" si="21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10.336268211589791</v>
      </c>
      <c r="AP35" s="109"/>
      <c r="AQ35" s="112">
        <f t="shared" si="13"/>
        <v>26.067766918858247</v>
      </c>
    </row>
    <row r="36" spans="1:45" ht="12.75" customHeight="1">
      <c r="A36" s="260" t="s">
        <v>119</v>
      </c>
      <c r="B36" s="266" t="s">
        <v>120</v>
      </c>
      <c r="C36" s="101">
        <f t="shared" si="18"/>
        <v>0</v>
      </c>
      <c r="D36" s="259">
        <v>0</v>
      </c>
      <c r="E36" s="262"/>
      <c r="F36" s="262"/>
      <c r="G36" s="263"/>
      <c r="H36" s="105">
        <f t="shared" si="19"/>
        <v>0</v>
      </c>
      <c r="I36" s="106"/>
      <c r="J36" s="107"/>
      <c r="K36" s="108"/>
      <c r="L36" s="105">
        <f t="shared" si="20"/>
        <v>21.418897222529047</v>
      </c>
      <c r="M36" s="108"/>
      <c r="N36" s="108"/>
      <c r="O36" s="108"/>
      <c r="P36" s="255"/>
      <c r="Q36" s="250">
        <v>0.30599999999999994</v>
      </c>
      <c r="R36" s="262"/>
      <c r="S36" s="250">
        <v>2.7458233928999998</v>
      </c>
      <c r="T36" s="250">
        <v>3.9702841224354111</v>
      </c>
      <c r="U36" s="250">
        <v>4.5789999999999997</v>
      </c>
      <c r="V36" s="250">
        <v>9.8177897071936346</v>
      </c>
      <c r="W36" s="262"/>
      <c r="X36" s="106"/>
      <c r="Y36" s="104"/>
      <c r="Z36" s="108"/>
      <c r="AA36" s="269">
        <v>129.58450822372785</v>
      </c>
      <c r="AB36" s="109">
        <f t="shared" si="21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76.140196178045755</v>
      </c>
      <c r="AP36" s="109"/>
      <c r="AQ36" s="112">
        <f t="shared" si="13"/>
        <v>227.14360162430265</v>
      </c>
    </row>
    <row r="37" spans="1:45" ht="12.75" customHeight="1">
      <c r="A37" s="260" t="s">
        <v>121</v>
      </c>
      <c r="B37" s="266" t="s">
        <v>122</v>
      </c>
      <c r="C37" s="101">
        <f t="shared" si="18"/>
        <v>0</v>
      </c>
      <c r="D37" s="110">
        <v>0</v>
      </c>
      <c r="E37" s="262"/>
      <c r="F37" s="262"/>
      <c r="G37" s="263"/>
      <c r="H37" s="105">
        <f t="shared" si="19"/>
        <v>0</v>
      </c>
      <c r="I37" s="106"/>
      <c r="J37" s="107"/>
      <c r="K37" s="108"/>
      <c r="L37" s="105">
        <f t="shared" si="20"/>
        <v>4.1927665829180274</v>
      </c>
      <c r="M37" s="108"/>
      <c r="N37" s="108"/>
      <c r="O37" s="108"/>
      <c r="P37" s="255"/>
      <c r="Q37" s="262">
        <v>0.53500000000000003</v>
      </c>
      <c r="R37" s="262"/>
      <c r="S37" s="262">
        <v>0</v>
      </c>
      <c r="T37" s="262">
        <v>2.1897665829180273</v>
      </c>
      <c r="U37" s="262">
        <v>1.468</v>
      </c>
      <c r="V37" s="262">
        <v>0</v>
      </c>
      <c r="W37" s="262"/>
      <c r="X37" s="106"/>
      <c r="Y37" s="104"/>
      <c r="Z37" s="108"/>
      <c r="AA37" s="111">
        <v>17.456036015436883</v>
      </c>
      <c r="AB37" s="109">
        <f t="shared" si="21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25.06049692993675</v>
      </c>
      <c r="AP37" s="109"/>
      <c r="AQ37" s="112">
        <f t="shared" si="13"/>
        <v>46.709299528291666</v>
      </c>
    </row>
    <row r="38" spans="1:45" ht="12.75" customHeight="1">
      <c r="A38" s="260" t="s">
        <v>123</v>
      </c>
      <c r="B38" s="266" t="s">
        <v>124</v>
      </c>
      <c r="C38" s="101">
        <f t="shared" si="18"/>
        <v>86.919212076000022</v>
      </c>
      <c r="D38" s="110">
        <v>86.919212076000022</v>
      </c>
      <c r="E38" s="262"/>
      <c r="F38" s="262"/>
      <c r="G38" s="263"/>
      <c r="H38" s="105">
        <f t="shared" si="19"/>
        <v>0</v>
      </c>
      <c r="I38" s="106"/>
      <c r="J38" s="107"/>
      <c r="K38" s="108"/>
      <c r="L38" s="105">
        <f t="shared" si="20"/>
        <v>160.32357118657256</v>
      </c>
      <c r="M38" s="108"/>
      <c r="N38" s="108"/>
      <c r="O38" s="108"/>
      <c r="P38" s="255"/>
      <c r="Q38" s="262">
        <v>1.1439999999999999</v>
      </c>
      <c r="R38" s="262"/>
      <c r="S38" s="262">
        <v>0</v>
      </c>
      <c r="T38" s="262">
        <v>2.6359617205145627</v>
      </c>
      <c r="U38" s="262">
        <v>25.253</v>
      </c>
      <c r="V38" s="262">
        <v>131.29060946605799</v>
      </c>
      <c r="W38" s="262"/>
      <c r="X38" s="106"/>
      <c r="Y38" s="104"/>
      <c r="Z38" s="108"/>
      <c r="AA38" s="111">
        <v>46.760404850906049</v>
      </c>
      <c r="AB38" s="109">
        <f t="shared" si="21"/>
        <v>42.918678312955997</v>
      </c>
      <c r="AC38" s="110"/>
      <c r="AD38" s="108"/>
      <c r="AE38" s="108">
        <v>2.2257740888237998</v>
      </c>
      <c r="AF38" s="108">
        <v>40.692904224132199</v>
      </c>
      <c r="AG38" s="162"/>
      <c r="AH38" s="162"/>
      <c r="AI38" s="162"/>
      <c r="AJ38" s="162"/>
      <c r="AK38" s="106"/>
      <c r="AL38" s="104"/>
      <c r="AM38" s="108"/>
      <c r="AN38" s="111">
        <v>54.722939604974094</v>
      </c>
      <c r="AO38" s="111">
        <v>73.686158058321269</v>
      </c>
      <c r="AP38" s="109"/>
      <c r="AQ38" s="112">
        <f t="shared" si="13"/>
        <v>465.33096408973</v>
      </c>
      <c r="AR38" s="27"/>
    </row>
    <row r="39" spans="1:45" ht="12.75" customHeight="1">
      <c r="A39" s="260" t="s">
        <v>125</v>
      </c>
      <c r="B39" s="266" t="s">
        <v>126</v>
      </c>
      <c r="C39" s="101">
        <f t="shared" si="18"/>
        <v>0</v>
      </c>
      <c r="D39" s="110">
        <v>0</v>
      </c>
      <c r="E39" s="262"/>
      <c r="F39" s="262"/>
      <c r="G39" s="263"/>
      <c r="H39" s="105">
        <f t="shared" si="19"/>
        <v>0</v>
      </c>
      <c r="I39" s="106"/>
      <c r="J39" s="107"/>
      <c r="K39" s="108"/>
      <c r="L39" s="105">
        <f t="shared" si="20"/>
        <v>5.6776554397216028</v>
      </c>
      <c r="M39" s="108"/>
      <c r="N39" s="108"/>
      <c r="O39" s="108"/>
      <c r="P39" s="255"/>
      <c r="Q39" s="262">
        <v>0.33800000000000002</v>
      </c>
      <c r="R39" s="262"/>
      <c r="S39" s="262">
        <v>1.0397614907400001</v>
      </c>
      <c r="T39" s="262">
        <v>1.5488939489816029</v>
      </c>
      <c r="U39" s="262">
        <v>2.7509999999999999</v>
      </c>
      <c r="V39" s="262">
        <v>0</v>
      </c>
      <c r="W39" s="262"/>
      <c r="X39" s="106"/>
      <c r="Y39" s="104"/>
      <c r="Z39" s="108"/>
      <c r="AA39" s="111">
        <v>411.95146425902993</v>
      </c>
      <c r="AB39" s="109">
        <f t="shared" si="21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67.595437712394457</v>
      </c>
      <c r="AP39" s="109"/>
      <c r="AQ39" s="112">
        <f t="shared" si="13"/>
        <v>485.22455741114601</v>
      </c>
    </row>
    <row r="40" spans="1:45" ht="12.75" customHeight="1">
      <c r="A40" s="260" t="s">
        <v>127</v>
      </c>
      <c r="B40" s="266" t="s">
        <v>128</v>
      </c>
      <c r="C40" s="101">
        <f t="shared" si="18"/>
        <v>0</v>
      </c>
      <c r="D40" s="110">
        <v>0</v>
      </c>
      <c r="E40" s="262"/>
      <c r="F40" s="262"/>
      <c r="G40" s="263"/>
      <c r="H40" s="105">
        <f t="shared" si="19"/>
        <v>0</v>
      </c>
      <c r="I40" s="106"/>
      <c r="J40" s="107"/>
      <c r="K40" s="108"/>
      <c r="L40" s="105">
        <f t="shared" si="20"/>
        <v>4.0583976227701353</v>
      </c>
      <c r="M40" s="108"/>
      <c r="N40" s="108"/>
      <c r="O40" s="108"/>
      <c r="P40" s="255"/>
      <c r="Q40" s="262">
        <v>0.14399999999999999</v>
      </c>
      <c r="R40" s="262"/>
      <c r="S40" s="262">
        <v>0</v>
      </c>
      <c r="T40" s="262">
        <v>2.2053976227701355</v>
      </c>
      <c r="U40" s="262">
        <v>1.7090000000000001</v>
      </c>
      <c r="V40" s="262">
        <v>0</v>
      </c>
      <c r="W40" s="262"/>
      <c r="X40" s="106"/>
      <c r="Y40" s="104"/>
      <c r="Z40" s="108"/>
      <c r="AA40" s="111">
        <v>14.088542834314019</v>
      </c>
      <c r="AB40" s="109">
        <f t="shared" si="21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17.033790245657055</v>
      </c>
      <c r="AP40" s="109"/>
      <c r="AQ40" s="112">
        <f t="shared" si="13"/>
        <v>35.180730702741215</v>
      </c>
    </row>
    <row r="41" spans="1:45" ht="12.75" customHeight="1">
      <c r="A41" s="260" t="s">
        <v>129</v>
      </c>
      <c r="B41" s="266" t="s">
        <v>130</v>
      </c>
      <c r="C41" s="101">
        <f t="shared" si="18"/>
        <v>0</v>
      </c>
      <c r="D41" s="259">
        <v>0</v>
      </c>
      <c r="E41" s="262"/>
      <c r="F41" s="262"/>
      <c r="G41" s="263"/>
      <c r="H41" s="105">
        <f t="shared" si="19"/>
        <v>0</v>
      </c>
      <c r="I41" s="106"/>
      <c r="J41" s="107"/>
      <c r="K41" s="108"/>
      <c r="L41" s="105">
        <f t="shared" si="20"/>
        <v>2.3538976736397665</v>
      </c>
      <c r="M41" s="108"/>
      <c r="N41" s="108"/>
      <c r="O41" s="108"/>
      <c r="P41" s="255"/>
      <c r="Q41" s="250">
        <v>0.184</v>
      </c>
      <c r="R41" s="262"/>
      <c r="S41" s="250">
        <v>0</v>
      </c>
      <c r="T41" s="250">
        <v>1.4408976736397665</v>
      </c>
      <c r="U41" s="250">
        <v>0.72899999999999998</v>
      </c>
      <c r="V41" s="250">
        <v>0</v>
      </c>
      <c r="W41" s="262"/>
      <c r="X41" s="106"/>
      <c r="Y41" s="104"/>
      <c r="Z41" s="108"/>
      <c r="AA41" s="269">
        <v>20.514556235548469</v>
      </c>
      <c r="AB41" s="109">
        <f t="shared" si="21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88.215343376908805</v>
      </c>
      <c r="AP41" s="109"/>
      <c r="AQ41" s="112">
        <f t="shared" si="13"/>
        <v>111.08379728609704</v>
      </c>
    </row>
    <row r="42" spans="1:45" ht="12.75" customHeight="1">
      <c r="A42" s="260" t="s">
        <v>131</v>
      </c>
      <c r="B42" s="266" t="s">
        <v>132</v>
      </c>
      <c r="C42" s="101">
        <f t="shared" si="18"/>
        <v>0</v>
      </c>
      <c r="D42" s="110">
        <v>0</v>
      </c>
      <c r="E42" s="262"/>
      <c r="F42" s="262"/>
      <c r="G42" s="263"/>
      <c r="H42" s="105">
        <f t="shared" si="19"/>
        <v>0</v>
      </c>
      <c r="I42" s="106"/>
      <c r="J42" s="107"/>
      <c r="K42" s="108"/>
      <c r="L42" s="105">
        <f t="shared" si="20"/>
        <v>1.2106523548972861</v>
      </c>
      <c r="M42" s="108"/>
      <c r="N42" s="108"/>
      <c r="O42" s="108"/>
      <c r="P42" s="255"/>
      <c r="Q42" s="262">
        <v>6.6000000000000003E-2</v>
      </c>
      <c r="R42" s="262"/>
      <c r="S42" s="262">
        <v>0</v>
      </c>
      <c r="T42" s="262">
        <v>0.92365235489728603</v>
      </c>
      <c r="U42" s="262">
        <v>0.221</v>
      </c>
      <c r="V42" s="262">
        <v>0</v>
      </c>
      <c r="W42" s="262"/>
      <c r="X42" s="106"/>
      <c r="Y42" s="104"/>
      <c r="Z42" s="108"/>
      <c r="AA42" s="111">
        <v>0.86574847863158677</v>
      </c>
      <c r="AB42" s="109">
        <f t="shared" si="21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2.5758112476166248</v>
      </c>
      <c r="AP42" s="109"/>
      <c r="AQ42" s="112">
        <f t="shared" si="13"/>
        <v>4.6522120811454979</v>
      </c>
    </row>
    <row r="43" spans="1:45" ht="12.75" customHeight="1">
      <c r="A43" s="260" t="s">
        <v>133</v>
      </c>
      <c r="B43" s="266" t="s">
        <v>134</v>
      </c>
      <c r="C43" s="101">
        <f t="shared" si="18"/>
        <v>0</v>
      </c>
      <c r="D43" s="110">
        <v>0</v>
      </c>
      <c r="E43" s="262"/>
      <c r="F43" s="262"/>
      <c r="G43" s="263"/>
      <c r="H43" s="105">
        <f t="shared" si="19"/>
        <v>0</v>
      </c>
      <c r="I43" s="106"/>
      <c r="J43" s="107"/>
      <c r="K43" s="108">
        <v>0</v>
      </c>
      <c r="L43" s="105">
        <f t="shared" si="20"/>
        <v>12.040386855324506</v>
      </c>
      <c r="M43" s="108"/>
      <c r="N43" s="108"/>
      <c r="O43" s="108"/>
      <c r="P43" s="104"/>
      <c r="Q43" s="262">
        <v>0.29299999999999998</v>
      </c>
      <c r="R43" s="262"/>
      <c r="S43" s="262">
        <v>3.6425061461249997</v>
      </c>
      <c r="T43" s="262">
        <v>4.9848807091995067</v>
      </c>
      <c r="U43" s="262">
        <v>3.12</v>
      </c>
      <c r="V43" s="262">
        <v>0</v>
      </c>
      <c r="W43" s="262"/>
      <c r="X43" s="106"/>
      <c r="Y43" s="104"/>
      <c r="Z43" s="108"/>
      <c r="AA43" s="111">
        <v>49.987455777023783</v>
      </c>
      <c r="AB43" s="109">
        <f t="shared" si="21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50.192200180420599</v>
      </c>
      <c r="AP43" s="109"/>
      <c r="AQ43" s="112">
        <f t="shared" si="13"/>
        <v>112.2200428127689</v>
      </c>
    </row>
    <row r="44" spans="1:45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32.705149888372631</v>
      </c>
      <c r="M44" s="167"/>
      <c r="N44" s="167"/>
      <c r="O44" s="167"/>
      <c r="P44" s="168"/>
      <c r="Q44" s="272">
        <v>0.70131177564926306</v>
      </c>
      <c r="R44" s="272"/>
      <c r="S44" s="272">
        <v>0</v>
      </c>
      <c r="T44" s="272">
        <v>0.47390520196714231</v>
      </c>
      <c r="U44" s="272">
        <v>31.529932910756227</v>
      </c>
      <c r="V44" s="272">
        <v>0</v>
      </c>
      <c r="W44" s="272"/>
      <c r="X44" s="166"/>
      <c r="Y44" s="168"/>
      <c r="Z44" s="167"/>
      <c r="AA44" s="173">
        <v>4.0968183012521333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9.9430290573801638</v>
      </c>
      <c r="AP44" s="171"/>
      <c r="AQ44" s="174">
        <f>C44+H44+L44+AA44+AB44+AN44+AO44+AP44</f>
        <v>46.744997247004932</v>
      </c>
    </row>
    <row r="45" spans="1:45" s="11" customFormat="1" ht="12.75" customHeight="1">
      <c r="A45" s="175" t="s">
        <v>135</v>
      </c>
      <c r="B45" s="176"/>
      <c r="C45" s="274">
        <f t="shared" ref="C45:AP45" si="22">SUM(C46:C55)</f>
        <v>0</v>
      </c>
      <c r="D45" s="275">
        <f t="shared" si="22"/>
        <v>0</v>
      </c>
      <c r="E45" s="275">
        <f t="shared" si="22"/>
        <v>0</v>
      </c>
      <c r="F45" s="276">
        <f t="shared" si="22"/>
        <v>0</v>
      </c>
      <c r="G45" s="276">
        <f t="shared" si="22"/>
        <v>0</v>
      </c>
      <c r="H45" s="277">
        <f t="shared" si="22"/>
        <v>0</v>
      </c>
      <c r="I45" s="278">
        <f t="shared" si="22"/>
        <v>0</v>
      </c>
      <c r="J45" s="279">
        <f t="shared" si="22"/>
        <v>0</v>
      </c>
      <c r="K45" s="275">
        <f t="shared" si="22"/>
        <v>0</v>
      </c>
      <c r="L45" s="277">
        <f t="shared" si="22"/>
        <v>5012.6665578559823</v>
      </c>
      <c r="M45" s="275">
        <f t="shared" si="22"/>
        <v>0</v>
      </c>
      <c r="N45" s="275">
        <f t="shared" ref="N45" si="23">SUM(N46:N55)</f>
        <v>0</v>
      </c>
      <c r="O45" s="275">
        <f t="shared" si="22"/>
        <v>0</v>
      </c>
      <c r="P45" s="275">
        <f t="shared" si="22"/>
        <v>824.24502392197087</v>
      </c>
      <c r="Q45" s="275">
        <f t="shared" si="22"/>
        <v>0</v>
      </c>
      <c r="R45" s="275">
        <f t="shared" si="22"/>
        <v>1102.8442060797599</v>
      </c>
      <c r="S45" s="275">
        <f t="shared" si="22"/>
        <v>0</v>
      </c>
      <c r="T45" s="275">
        <f t="shared" si="22"/>
        <v>1.8520724281984335</v>
      </c>
      <c r="U45" s="275">
        <f>SUM(U46:U55)</f>
        <v>3083.7252554260544</v>
      </c>
      <c r="V45" s="275">
        <f t="shared" si="22"/>
        <v>0</v>
      </c>
      <c r="W45" s="276">
        <f t="shared" si="22"/>
        <v>0</v>
      </c>
      <c r="X45" s="276">
        <f t="shared" si="22"/>
        <v>0</v>
      </c>
      <c r="Y45" s="276">
        <f t="shared" si="22"/>
        <v>0</v>
      </c>
      <c r="Z45" s="275">
        <f t="shared" si="22"/>
        <v>0</v>
      </c>
      <c r="AA45" s="277">
        <f t="shared" si="22"/>
        <v>22.560835415583806</v>
      </c>
      <c r="AB45" s="280">
        <f t="shared" si="22"/>
        <v>154.23960204369604</v>
      </c>
      <c r="AC45" s="281">
        <f t="shared" si="22"/>
        <v>0</v>
      </c>
      <c r="AD45" s="275">
        <f t="shared" si="22"/>
        <v>0</v>
      </c>
      <c r="AE45" s="275">
        <f t="shared" si="22"/>
        <v>0</v>
      </c>
      <c r="AF45" s="275">
        <f t="shared" ref="AF45" si="24">SUM(AF46:AF55)</f>
        <v>0</v>
      </c>
      <c r="AG45" s="275">
        <f t="shared" si="22"/>
        <v>0</v>
      </c>
      <c r="AH45" s="275">
        <f t="shared" si="22"/>
        <v>0</v>
      </c>
      <c r="AI45" s="275">
        <f t="shared" si="22"/>
        <v>126.96834918892804</v>
      </c>
      <c r="AJ45" s="275">
        <f t="shared" ref="AJ45" si="25">SUM(AJ46:AJ55)</f>
        <v>27.271252854767994</v>
      </c>
      <c r="AK45" s="278">
        <f t="shared" si="22"/>
        <v>0</v>
      </c>
      <c r="AL45" s="276">
        <f t="shared" ref="AL45" si="26">SUM(AL46:AL55)</f>
        <v>0</v>
      </c>
      <c r="AM45" s="275">
        <f t="shared" si="22"/>
        <v>0</v>
      </c>
      <c r="AN45" s="277">
        <f t="shared" si="22"/>
        <v>0</v>
      </c>
      <c r="AO45" s="277">
        <f t="shared" si="22"/>
        <v>5.3733816232262495</v>
      </c>
      <c r="AP45" s="280">
        <f t="shared" si="22"/>
        <v>0</v>
      </c>
      <c r="AQ45" s="282">
        <f t="shared" si="13"/>
        <v>5194.8403769384886</v>
      </c>
      <c r="AR45" s="7"/>
      <c r="AS45" s="10"/>
    </row>
    <row r="46" spans="1:45" ht="12.75" customHeight="1">
      <c r="A46" s="283" t="s">
        <v>136</v>
      </c>
      <c r="B46" s="151"/>
      <c r="C46" s="152">
        <f t="shared" ref="C46:C64" si="27">SUM(D46:G46)</f>
        <v>0</v>
      </c>
      <c r="D46" s="284"/>
      <c r="E46" s="203"/>
      <c r="F46" s="155"/>
      <c r="G46" s="155"/>
      <c r="H46" s="156">
        <f t="shared" ref="H46:H64" si="28">SUM(I46:K46)</f>
        <v>0</v>
      </c>
      <c r="I46" s="153"/>
      <c r="J46" s="157"/>
      <c r="K46" s="154"/>
      <c r="L46" s="156">
        <f t="shared" ref="L46:L64" si="29">SUM(M46:Z46)</f>
        <v>703.5908900281911</v>
      </c>
      <c r="M46" s="154"/>
      <c r="N46" s="154"/>
      <c r="O46" s="154"/>
      <c r="P46" s="154"/>
      <c r="Q46" s="154"/>
      <c r="R46" s="154"/>
      <c r="S46" s="154"/>
      <c r="T46" s="154"/>
      <c r="U46" s="154">
        <v>703.5908900281911</v>
      </c>
      <c r="V46" s="154"/>
      <c r="W46" s="155"/>
      <c r="X46" s="155"/>
      <c r="Y46" s="155"/>
      <c r="Z46" s="154"/>
      <c r="AA46" s="160">
        <v>2.9723185667999998E-2</v>
      </c>
      <c r="AB46" s="158">
        <f t="shared" ref="AB46:AB64" si="30">SUM(AC46:AM46)</f>
        <v>30.162309971808927</v>
      </c>
      <c r="AC46" s="159"/>
      <c r="AD46" s="154"/>
      <c r="AE46" s="154"/>
      <c r="AF46" s="154"/>
      <c r="AG46" s="154"/>
      <c r="AH46" s="154"/>
      <c r="AI46" s="154">
        <v>30.162309971808927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3"/>
        <v>733.78292318566798</v>
      </c>
    </row>
    <row r="47" spans="1:45" ht="12.75" customHeight="1">
      <c r="A47" s="247" t="s">
        <v>137</v>
      </c>
      <c r="B47" s="285"/>
      <c r="C47" s="101">
        <f t="shared" si="27"/>
        <v>0</v>
      </c>
      <c r="D47" s="286"/>
      <c r="E47" s="287"/>
      <c r="F47" s="255"/>
      <c r="G47" s="255"/>
      <c r="H47" s="105">
        <f t="shared" si="28"/>
        <v>0</v>
      </c>
      <c r="I47" s="253"/>
      <c r="J47" s="254"/>
      <c r="K47" s="162"/>
      <c r="L47" s="252">
        <f t="shared" si="29"/>
        <v>329.18377939153407</v>
      </c>
      <c r="M47" s="162"/>
      <c r="N47" s="162"/>
      <c r="O47" s="162"/>
      <c r="P47" s="162"/>
      <c r="Q47" s="162"/>
      <c r="R47" s="162"/>
      <c r="S47" s="162"/>
      <c r="T47" s="162"/>
      <c r="U47" s="162">
        <v>329.18377939153407</v>
      </c>
      <c r="V47" s="162"/>
      <c r="W47" s="255"/>
      <c r="X47" s="255"/>
      <c r="Y47" s="255"/>
      <c r="Z47" s="162"/>
      <c r="AA47" s="269"/>
      <c r="AB47" s="258">
        <f t="shared" si="30"/>
        <v>14.111813174984674</v>
      </c>
      <c r="AC47" s="259"/>
      <c r="AD47" s="162"/>
      <c r="AE47" s="162"/>
      <c r="AF47" s="162"/>
      <c r="AG47" s="162"/>
      <c r="AH47" s="162"/>
      <c r="AI47" s="162">
        <v>14.111813174984674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3"/>
        <v>343.29559256651874</v>
      </c>
    </row>
    <row r="48" spans="1:45" ht="12.75" customHeight="1">
      <c r="A48" s="260" t="s">
        <v>138</v>
      </c>
      <c r="B48" s="100"/>
      <c r="C48" s="101">
        <f t="shared" si="27"/>
        <v>0</v>
      </c>
      <c r="D48" s="102"/>
      <c r="E48" s="113"/>
      <c r="F48" s="104"/>
      <c r="G48" s="104"/>
      <c r="H48" s="105">
        <f t="shared" si="28"/>
        <v>0</v>
      </c>
      <c r="I48" s="106"/>
      <c r="J48" s="107"/>
      <c r="K48" s="108"/>
      <c r="L48" s="105">
        <f t="shared" si="29"/>
        <v>1988.8117004276846</v>
      </c>
      <c r="M48" s="108"/>
      <c r="N48" s="108"/>
      <c r="O48" s="108"/>
      <c r="P48" s="108">
        <v>674.58043053629058</v>
      </c>
      <c r="Q48" s="108"/>
      <c r="R48" s="108"/>
      <c r="S48" s="108"/>
      <c r="T48" s="108">
        <v>1.8520724281984335</v>
      </c>
      <c r="U48" s="108">
        <v>1312.3791974631956</v>
      </c>
      <c r="V48" s="108"/>
      <c r="W48" s="104"/>
      <c r="X48" s="104"/>
      <c r="Y48" s="104"/>
      <c r="Z48" s="108"/>
      <c r="AA48" s="111"/>
      <c r="AB48" s="109">
        <f t="shared" si="30"/>
        <v>78.598025526444061</v>
      </c>
      <c r="AC48" s="110"/>
      <c r="AD48" s="108"/>
      <c r="AE48" s="108"/>
      <c r="AF48" s="108"/>
      <c r="AG48" s="108"/>
      <c r="AH48" s="108"/>
      <c r="AI48" s="108">
        <v>56.260518314631256</v>
      </c>
      <c r="AJ48" s="108">
        <v>22.33750721181281</v>
      </c>
      <c r="AK48" s="106"/>
      <c r="AL48" s="104"/>
      <c r="AM48" s="108"/>
      <c r="AN48" s="105"/>
      <c r="AO48" s="111">
        <v>1.0652907432262495</v>
      </c>
      <c r="AP48" s="109"/>
      <c r="AQ48" s="112">
        <f t="shared" si="13"/>
        <v>2068.4750166973549</v>
      </c>
    </row>
    <row r="49" spans="1:45" ht="12.75" customHeight="1">
      <c r="A49" s="260" t="s">
        <v>139</v>
      </c>
      <c r="B49" s="100"/>
      <c r="C49" s="101">
        <f t="shared" si="27"/>
        <v>0</v>
      </c>
      <c r="D49" s="102"/>
      <c r="E49" s="113"/>
      <c r="F49" s="104"/>
      <c r="G49" s="104"/>
      <c r="H49" s="105">
        <f t="shared" si="28"/>
        <v>0</v>
      </c>
      <c r="I49" s="106"/>
      <c r="J49" s="107"/>
      <c r="K49" s="108"/>
      <c r="L49" s="105">
        <f t="shared" si="29"/>
        <v>132.19128758585111</v>
      </c>
      <c r="M49" s="108"/>
      <c r="N49" s="108"/>
      <c r="O49" s="108"/>
      <c r="P49" s="108">
        <v>6.5053363986760129</v>
      </c>
      <c r="Q49" s="108"/>
      <c r="R49" s="108"/>
      <c r="S49" s="108"/>
      <c r="T49" s="108"/>
      <c r="U49" s="108">
        <v>125.68595118717511</v>
      </c>
      <c r="V49" s="108"/>
      <c r="W49" s="104"/>
      <c r="X49" s="104"/>
      <c r="Y49" s="104"/>
      <c r="Z49" s="108"/>
      <c r="AA49" s="111"/>
      <c r="AB49" s="109">
        <f t="shared" si="30"/>
        <v>5.6034563359273175</v>
      </c>
      <c r="AC49" s="110"/>
      <c r="AD49" s="108"/>
      <c r="AE49" s="108"/>
      <c r="AF49" s="108"/>
      <c r="AG49" s="108"/>
      <c r="AH49" s="108"/>
      <c r="AI49" s="108">
        <v>5.3880439223102039</v>
      </c>
      <c r="AJ49" s="108">
        <v>0.21541241361711327</v>
      </c>
      <c r="AK49" s="106"/>
      <c r="AL49" s="104"/>
      <c r="AM49" s="108"/>
      <c r="AN49" s="105"/>
      <c r="AO49" s="111"/>
      <c r="AP49" s="109"/>
      <c r="AQ49" s="112">
        <f t="shared" si="13"/>
        <v>137.79474392177843</v>
      </c>
    </row>
    <row r="50" spans="1:45" ht="12.75" customHeight="1">
      <c r="A50" s="260" t="s">
        <v>140</v>
      </c>
      <c r="B50" s="100"/>
      <c r="C50" s="101">
        <f t="shared" si="27"/>
        <v>0</v>
      </c>
      <c r="D50" s="102"/>
      <c r="E50" s="113"/>
      <c r="F50" s="104"/>
      <c r="G50" s="104"/>
      <c r="H50" s="105">
        <f t="shared" si="28"/>
        <v>0</v>
      </c>
      <c r="I50" s="106"/>
      <c r="J50" s="107"/>
      <c r="K50" s="108"/>
      <c r="L50" s="105">
        <f t="shared" si="29"/>
        <v>38.043221783939138</v>
      </c>
      <c r="M50" s="108"/>
      <c r="N50" s="108"/>
      <c r="O50" s="108"/>
      <c r="P50" s="108"/>
      <c r="Q50" s="108"/>
      <c r="R50" s="288"/>
      <c r="S50" s="108"/>
      <c r="T50" s="108"/>
      <c r="U50" s="108">
        <v>38.043221783939138</v>
      </c>
      <c r="V50" s="108"/>
      <c r="W50" s="104"/>
      <c r="X50" s="104"/>
      <c r="Y50" s="104"/>
      <c r="Z50" s="108"/>
      <c r="AA50" s="111"/>
      <c r="AB50" s="109">
        <f t="shared" si="30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4.30809088</v>
      </c>
      <c r="AP50" s="109"/>
      <c r="AQ50" s="112">
        <f t="shared" si="13"/>
        <v>42.35131266393914</v>
      </c>
    </row>
    <row r="51" spans="1:45" ht="12.75" customHeight="1">
      <c r="A51" s="260" t="s">
        <v>141</v>
      </c>
      <c r="B51" s="100"/>
      <c r="C51" s="101">
        <f t="shared" si="27"/>
        <v>0</v>
      </c>
      <c r="D51" s="102"/>
      <c r="E51" s="113"/>
      <c r="F51" s="104"/>
      <c r="G51" s="104"/>
      <c r="H51" s="105">
        <f t="shared" si="28"/>
        <v>0</v>
      </c>
      <c r="I51" s="106"/>
      <c r="J51" s="107"/>
      <c r="K51" s="108"/>
      <c r="L51" s="105">
        <f t="shared" si="29"/>
        <v>5.5768892778871395</v>
      </c>
      <c r="M51" s="108"/>
      <c r="N51" s="108"/>
      <c r="O51" s="108"/>
      <c r="P51" s="108">
        <v>0.66818888888888883</v>
      </c>
      <c r="Q51" s="108"/>
      <c r="R51" s="108">
        <v>4.908700388998251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30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3"/>
        <v>5.5768892778871395</v>
      </c>
    </row>
    <row r="52" spans="1:45" ht="12.75" customHeight="1">
      <c r="A52" s="260" t="s">
        <v>142</v>
      </c>
      <c r="B52" s="266"/>
      <c r="C52" s="289">
        <f t="shared" si="27"/>
        <v>0</v>
      </c>
      <c r="D52" s="288"/>
      <c r="E52" s="288"/>
      <c r="F52" s="290"/>
      <c r="G52" s="290"/>
      <c r="H52" s="291">
        <f t="shared" si="28"/>
        <v>0</v>
      </c>
      <c r="I52" s="292"/>
      <c r="J52" s="293"/>
      <c r="K52" s="288"/>
      <c r="L52" s="291">
        <f t="shared" si="29"/>
        <v>1097.9355056907616</v>
      </c>
      <c r="M52" s="288"/>
      <c r="N52" s="288"/>
      <c r="O52" s="288"/>
      <c r="P52" s="162"/>
      <c r="Q52" s="288"/>
      <c r="R52" s="288">
        <v>1097.9355056907616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30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3"/>
        <v>1097.9355056907616</v>
      </c>
    </row>
    <row r="53" spans="1:45" ht="12.75" customHeight="1">
      <c r="A53" s="260" t="s">
        <v>143</v>
      </c>
      <c r="B53" s="266"/>
      <c r="C53" s="289">
        <f t="shared" si="27"/>
        <v>0</v>
      </c>
      <c r="D53" s="292"/>
      <c r="E53" s="288"/>
      <c r="F53" s="290"/>
      <c r="G53" s="290"/>
      <c r="H53" s="291">
        <f t="shared" si="28"/>
        <v>0</v>
      </c>
      <c r="I53" s="292"/>
      <c r="J53" s="293"/>
      <c r="K53" s="288"/>
      <c r="L53" s="291">
        <f t="shared" si="29"/>
        <v>176.59351048332516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176.59351048332516</v>
      </c>
      <c r="V53" s="288"/>
      <c r="W53" s="290"/>
      <c r="X53" s="290"/>
      <c r="Y53" s="290"/>
      <c r="Z53" s="288"/>
      <c r="AA53" s="269"/>
      <c r="AB53" s="294">
        <f t="shared" si="30"/>
        <v>7.570405299014781</v>
      </c>
      <c r="AC53" s="295"/>
      <c r="AD53" s="288"/>
      <c r="AE53" s="288"/>
      <c r="AF53" s="288"/>
      <c r="AG53" s="288"/>
      <c r="AH53" s="288"/>
      <c r="AI53" s="108">
        <v>7.570405299014781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3"/>
        <v>184.16391578233996</v>
      </c>
    </row>
    <row r="54" spans="1:45" ht="12.75" customHeight="1">
      <c r="A54" s="99" t="s">
        <v>144</v>
      </c>
      <c r="B54" s="100"/>
      <c r="C54" s="289">
        <f t="shared" si="27"/>
        <v>0</v>
      </c>
      <c r="D54" s="292"/>
      <c r="E54" s="288"/>
      <c r="F54" s="290"/>
      <c r="G54" s="290"/>
      <c r="H54" s="291">
        <f t="shared" si="28"/>
        <v>0</v>
      </c>
      <c r="I54" s="292"/>
      <c r="J54" s="293"/>
      <c r="K54" s="288"/>
      <c r="L54" s="291">
        <f t="shared" si="29"/>
        <v>83.913724293678101</v>
      </c>
      <c r="M54" s="288"/>
      <c r="N54" s="288"/>
      <c r="O54" s="288"/>
      <c r="P54" s="288"/>
      <c r="Q54" s="288"/>
      <c r="R54" s="288"/>
      <c r="S54" s="288"/>
      <c r="T54" s="288"/>
      <c r="U54" s="288">
        <v>83.913724293678101</v>
      </c>
      <c r="V54" s="288"/>
      <c r="W54" s="290"/>
      <c r="X54" s="290"/>
      <c r="Y54" s="290"/>
      <c r="Z54" s="288"/>
      <c r="AA54" s="213"/>
      <c r="AB54" s="294">
        <f t="shared" si="30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3"/>
        <v>83.913724293678101</v>
      </c>
    </row>
    <row r="55" spans="1:45" ht="12.75" customHeight="1">
      <c r="A55" s="163" t="s">
        <v>145</v>
      </c>
      <c r="B55" s="164"/>
      <c r="C55" s="165">
        <f t="shared" si="27"/>
        <v>0</v>
      </c>
      <c r="D55" s="297"/>
      <c r="E55" s="298"/>
      <c r="F55" s="168"/>
      <c r="G55" s="168"/>
      <c r="H55" s="169">
        <f t="shared" si="28"/>
        <v>0</v>
      </c>
      <c r="I55" s="166"/>
      <c r="J55" s="170"/>
      <c r="K55" s="167"/>
      <c r="L55" s="169">
        <f t="shared" si="29"/>
        <v>456.8260488931312</v>
      </c>
      <c r="M55" s="167"/>
      <c r="N55" s="167"/>
      <c r="O55" s="167"/>
      <c r="P55" s="167">
        <v>142.49106809811542</v>
      </c>
      <c r="Q55" s="167"/>
      <c r="R55" s="167"/>
      <c r="S55" s="167">
        <v>0</v>
      </c>
      <c r="T55" s="167"/>
      <c r="U55" s="167">
        <v>314.33498079501578</v>
      </c>
      <c r="V55" s="167"/>
      <c r="W55" s="168"/>
      <c r="X55" s="168"/>
      <c r="Y55" s="168"/>
      <c r="Z55" s="167"/>
      <c r="AA55" s="173">
        <v>22.531112229915806</v>
      </c>
      <c r="AB55" s="171">
        <f t="shared" si="30"/>
        <v>18.193591735516275</v>
      </c>
      <c r="AC55" s="172"/>
      <c r="AD55" s="167"/>
      <c r="AE55" s="167"/>
      <c r="AF55" s="167"/>
      <c r="AG55" s="167"/>
      <c r="AH55" s="167"/>
      <c r="AI55" s="167">
        <v>13.475258506178202</v>
      </c>
      <c r="AJ55" s="167">
        <v>4.7183332293380724</v>
      </c>
      <c r="AK55" s="166"/>
      <c r="AL55" s="168"/>
      <c r="AM55" s="167"/>
      <c r="AN55" s="169"/>
      <c r="AO55" s="173"/>
      <c r="AP55" s="171"/>
      <c r="AQ55" s="174">
        <f t="shared" si="13"/>
        <v>497.55075285856333</v>
      </c>
    </row>
    <row r="56" spans="1:45" s="11" customFormat="1" ht="12.75" customHeight="1">
      <c r="A56" s="299" t="s">
        <v>146</v>
      </c>
      <c r="B56" s="300"/>
      <c r="C56" s="301">
        <f t="shared" si="27"/>
        <v>216.79218330365393</v>
      </c>
      <c r="D56" s="302">
        <v>115.30751795563631</v>
      </c>
      <c r="E56" s="103">
        <v>89.647280058277374</v>
      </c>
      <c r="F56" s="303"/>
      <c r="G56" s="303">
        <v>11.837385289740231</v>
      </c>
      <c r="H56" s="304">
        <f t="shared" si="28"/>
        <v>196.53880633</v>
      </c>
      <c r="I56" s="302"/>
      <c r="J56" s="305">
        <v>127.70399999999999</v>
      </c>
      <c r="K56" s="185">
        <v>68.834806329999992</v>
      </c>
      <c r="L56" s="304">
        <f t="shared" si="29"/>
        <v>1254.8255059886615</v>
      </c>
      <c r="M56" s="185"/>
      <c r="N56" s="185"/>
      <c r="O56" s="185"/>
      <c r="P56" s="185">
        <v>0</v>
      </c>
      <c r="Q56" s="185">
        <v>865.67110107427072</v>
      </c>
      <c r="R56" s="185"/>
      <c r="S56" s="185">
        <v>0</v>
      </c>
      <c r="T56" s="185">
        <v>53.841522983216713</v>
      </c>
      <c r="U56" s="185">
        <v>329.909010207883</v>
      </c>
      <c r="V56" s="185">
        <v>5.4038717232911377</v>
      </c>
      <c r="W56" s="303"/>
      <c r="X56" s="303"/>
      <c r="Y56" s="303"/>
      <c r="Z56" s="185"/>
      <c r="AA56" s="304">
        <v>604.09375845912712</v>
      </c>
      <c r="AB56" s="307">
        <f t="shared" si="30"/>
        <v>71.026669556951646</v>
      </c>
      <c r="AC56" s="308"/>
      <c r="AD56" s="185"/>
      <c r="AE56" s="185">
        <v>29.776082158378955</v>
      </c>
      <c r="AF56" s="185"/>
      <c r="AG56" s="185"/>
      <c r="AH56" s="185"/>
      <c r="AI56" s="185"/>
      <c r="AJ56" s="185"/>
      <c r="AK56" s="302"/>
      <c r="AL56" s="303">
        <v>13.379590942008413</v>
      </c>
      <c r="AM56" s="185">
        <v>27.870996456564281</v>
      </c>
      <c r="AN56" s="304"/>
      <c r="AO56" s="304">
        <v>702.94473599999992</v>
      </c>
      <c r="AP56" s="307"/>
      <c r="AQ56" s="186">
        <f t="shared" si="13"/>
        <v>3046.2216596383942</v>
      </c>
      <c r="AR56" s="7"/>
      <c r="AS56" s="16"/>
    </row>
    <row r="57" spans="1:45" s="11" customFormat="1" ht="12.75" customHeight="1">
      <c r="A57" s="299" t="s">
        <v>171</v>
      </c>
      <c r="B57" s="300"/>
      <c r="C57" s="301">
        <f>C58+C65</f>
        <v>0.51992180451127823</v>
      </c>
      <c r="D57" s="185">
        <f t="shared" ref="D57:AP57" si="31">D58+D65</f>
        <v>0.51992180451127823</v>
      </c>
      <c r="E57" s="185">
        <f t="shared" si="31"/>
        <v>0</v>
      </c>
      <c r="F57" s="303">
        <f t="shared" si="31"/>
        <v>0</v>
      </c>
      <c r="G57" s="303">
        <f t="shared" si="31"/>
        <v>0</v>
      </c>
      <c r="H57" s="304">
        <f t="shared" si="31"/>
        <v>0</v>
      </c>
      <c r="I57" s="302">
        <f t="shared" si="31"/>
        <v>0</v>
      </c>
      <c r="J57" s="302">
        <f t="shared" si="31"/>
        <v>0</v>
      </c>
      <c r="K57" s="302">
        <f t="shared" si="31"/>
        <v>0</v>
      </c>
      <c r="L57" s="304">
        <f t="shared" si="31"/>
        <v>240.86725727408077</v>
      </c>
      <c r="M57" s="185">
        <f t="shared" si="31"/>
        <v>0</v>
      </c>
      <c r="N57" s="185">
        <f t="shared" si="31"/>
        <v>0</v>
      </c>
      <c r="O57" s="185">
        <f t="shared" si="31"/>
        <v>0</v>
      </c>
      <c r="P57" s="185">
        <f t="shared" si="31"/>
        <v>0</v>
      </c>
      <c r="Q57" s="185">
        <f t="shared" si="31"/>
        <v>62.827000000000005</v>
      </c>
      <c r="R57" s="185">
        <f t="shared" si="31"/>
        <v>0</v>
      </c>
      <c r="S57" s="185">
        <f t="shared" si="31"/>
        <v>0.64284746861564912</v>
      </c>
      <c r="T57" s="185">
        <f t="shared" si="31"/>
        <v>70.524409805465098</v>
      </c>
      <c r="U57" s="185">
        <f t="shared" si="31"/>
        <v>106.87300000000002</v>
      </c>
      <c r="V57" s="185">
        <f t="shared" si="31"/>
        <v>0</v>
      </c>
      <c r="W57" s="303">
        <f t="shared" si="31"/>
        <v>0</v>
      </c>
      <c r="X57" s="303">
        <f t="shared" si="31"/>
        <v>0</v>
      </c>
      <c r="Y57" s="303">
        <f t="shared" si="31"/>
        <v>0</v>
      </c>
      <c r="Z57" s="302">
        <f t="shared" si="31"/>
        <v>0</v>
      </c>
      <c r="AA57" s="304">
        <f t="shared" si="31"/>
        <v>328.6198962047896</v>
      </c>
      <c r="AB57" s="307">
        <f t="shared" si="31"/>
        <v>39.433814247868156</v>
      </c>
      <c r="AC57" s="308">
        <f t="shared" si="31"/>
        <v>0</v>
      </c>
      <c r="AD57" s="185">
        <f t="shared" si="31"/>
        <v>0</v>
      </c>
      <c r="AE57" s="185">
        <f t="shared" si="31"/>
        <v>17.99312324724</v>
      </c>
      <c r="AF57" s="185">
        <f t="shared" si="31"/>
        <v>0</v>
      </c>
      <c r="AG57" s="185">
        <f t="shared" si="31"/>
        <v>0</v>
      </c>
      <c r="AH57" s="185">
        <f t="shared" si="31"/>
        <v>5.621744734795584</v>
      </c>
      <c r="AI57" s="185">
        <f t="shared" si="31"/>
        <v>0</v>
      </c>
      <c r="AJ57" s="185">
        <f t="shared" si="31"/>
        <v>0</v>
      </c>
      <c r="AK57" s="185">
        <f t="shared" si="31"/>
        <v>0</v>
      </c>
      <c r="AL57" s="185">
        <f t="shared" si="31"/>
        <v>0.16649466165720572</v>
      </c>
      <c r="AM57" s="302">
        <f t="shared" si="31"/>
        <v>15.65245160417537</v>
      </c>
      <c r="AN57" s="304">
        <f t="shared" si="31"/>
        <v>0</v>
      </c>
      <c r="AO57" s="304">
        <f t="shared" si="31"/>
        <v>1078.743765043014</v>
      </c>
      <c r="AP57" s="307">
        <f t="shared" si="31"/>
        <v>0</v>
      </c>
      <c r="AQ57" s="310">
        <f t="shared" si="13"/>
        <v>1688.184654574264</v>
      </c>
      <c r="AR57" s="7"/>
      <c r="AS57" s="16"/>
    </row>
    <row r="58" spans="1:45" ht="12.75" customHeight="1">
      <c r="A58" s="299" t="s">
        <v>172</v>
      </c>
      <c r="B58" s="300"/>
      <c r="C58" s="301">
        <f t="shared" si="27"/>
        <v>0.5149225563909775</v>
      </c>
      <c r="D58" s="308">
        <v>0.5149225563909775</v>
      </c>
      <c r="E58" s="307">
        <v>0</v>
      </c>
      <c r="F58" s="307">
        <f>SUM(F59:F64)</f>
        <v>0</v>
      </c>
      <c r="G58" s="312">
        <v>0</v>
      </c>
      <c r="H58" s="304">
        <f t="shared" si="28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9"/>
        <v>109.16310972047087</v>
      </c>
      <c r="M58" s="185">
        <f t="shared" ref="M58:AN58" si="32">SUM(M59:M64)</f>
        <v>0</v>
      </c>
      <c r="N58" s="303">
        <f t="shared" si="32"/>
        <v>0</v>
      </c>
      <c r="O58" s="303">
        <f t="shared" si="32"/>
        <v>0</v>
      </c>
      <c r="P58" s="307">
        <f t="shared" si="32"/>
        <v>0</v>
      </c>
      <c r="Q58" s="307">
        <v>15.841000000000001</v>
      </c>
      <c r="R58" s="307">
        <f t="shared" si="32"/>
        <v>0</v>
      </c>
      <c r="S58" s="307">
        <v>0</v>
      </c>
      <c r="T58" s="307">
        <v>41.074109720470858</v>
      </c>
      <c r="U58" s="307">
        <v>52.248000000000012</v>
      </c>
      <c r="V58" s="307">
        <f t="shared" si="32"/>
        <v>0</v>
      </c>
      <c r="W58" s="307">
        <f t="shared" si="32"/>
        <v>0</v>
      </c>
      <c r="X58" s="307">
        <f t="shared" si="32"/>
        <v>0</v>
      </c>
      <c r="Y58" s="303">
        <f t="shared" si="32"/>
        <v>0</v>
      </c>
      <c r="Z58" s="302">
        <f t="shared" si="32"/>
        <v>0</v>
      </c>
      <c r="AA58" s="304">
        <v>206.51565457653467</v>
      </c>
      <c r="AB58" s="307">
        <f t="shared" si="30"/>
        <v>20.523795887314584</v>
      </c>
      <c r="AC58" s="308">
        <f t="shared" si="32"/>
        <v>0</v>
      </c>
      <c r="AD58" s="185">
        <f t="shared" si="32"/>
        <v>0</v>
      </c>
      <c r="AE58" s="185">
        <f t="shared" si="32"/>
        <v>3.9004188670820072</v>
      </c>
      <c r="AF58" s="185"/>
      <c r="AG58" s="185">
        <f t="shared" si="32"/>
        <v>0</v>
      </c>
      <c r="AH58" s="185">
        <f t="shared" si="32"/>
        <v>0.80443075440000011</v>
      </c>
      <c r="AI58" s="185">
        <f t="shared" si="32"/>
        <v>0</v>
      </c>
      <c r="AJ58" s="185">
        <f t="shared" si="32"/>
        <v>0</v>
      </c>
      <c r="AK58" s="185"/>
      <c r="AL58" s="185">
        <v>0.16649466165720572</v>
      </c>
      <c r="AM58" s="303">
        <v>15.65245160417537</v>
      </c>
      <c r="AN58" s="304">
        <f t="shared" si="32"/>
        <v>0</v>
      </c>
      <c r="AO58" s="304">
        <v>828.90452168344279</v>
      </c>
      <c r="AP58" s="307">
        <f t="shared" ref="AP58" si="33">SUM(AP59:AP64)</f>
        <v>0</v>
      </c>
      <c r="AQ58" s="310">
        <f t="shared" si="13"/>
        <v>1165.6220044241538</v>
      </c>
      <c r="AS58" s="17"/>
    </row>
    <row r="59" spans="1:45" ht="12.75" customHeight="1">
      <c r="A59" s="99" t="s">
        <v>173</v>
      </c>
      <c r="B59" s="315" t="s">
        <v>174</v>
      </c>
      <c r="C59" s="152">
        <f t="shared" si="27"/>
        <v>3.9993984962406011E-3</v>
      </c>
      <c r="D59" s="110">
        <v>3.9993984962406011E-3</v>
      </c>
      <c r="E59" s="158"/>
      <c r="F59" s="158"/>
      <c r="G59" s="201"/>
      <c r="H59" s="156">
        <f t="shared" si="28"/>
        <v>0</v>
      </c>
      <c r="I59" s="284"/>
      <c r="J59" s="317"/>
      <c r="K59" s="284"/>
      <c r="L59" s="156">
        <f t="shared" si="29"/>
        <v>29.110393287676398</v>
      </c>
      <c r="M59" s="203"/>
      <c r="N59" s="318"/>
      <c r="O59" s="318"/>
      <c r="P59" s="158"/>
      <c r="Q59" s="262">
        <v>6.548</v>
      </c>
      <c r="R59" s="158"/>
      <c r="S59" s="262">
        <v>0</v>
      </c>
      <c r="T59" s="262">
        <v>11.487393287676401</v>
      </c>
      <c r="U59" s="262">
        <v>11.074999999999999</v>
      </c>
      <c r="V59" s="262">
        <v>0</v>
      </c>
      <c r="W59" s="158"/>
      <c r="X59" s="158"/>
      <c r="Y59" s="318"/>
      <c r="Z59" s="284"/>
      <c r="AA59" s="111">
        <v>52.670839129321678</v>
      </c>
      <c r="AB59" s="158">
        <f t="shared" si="30"/>
        <v>1.2953271877604666</v>
      </c>
      <c r="AC59" s="319"/>
      <c r="AD59" s="203"/>
      <c r="AE59" s="154">
        <v>1.2953271877604666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225.7085564993871</v>
      </c>
      <c r="AP59" s="158"/>
      <c r="AQ59" s="187">
        <f t="shared" si="13"/>
        <v>308.78911550264189</v>
      </c>
      <c r="AS59" s="17"/>
    </row>
    <row r="60" spans="1:45" ht="12.75" customHeight="1">
      <c r="A60" s="99" t="s">
        <v>175</v>
      </c>
      <c r="B60" s="315" t="s">
        <v>176</v>
      </c>
      <c r="C60" s="101">
        <f t="shared" si="27"/>
        <v>8.9986466165413535E-3</v>
      </c>
      <c r="D60" s="110">
        <v>8.9986466165413535E-3</v>
      </c>
      <c r="E60" s="109"/>
      <c r="F60" s="109"/>
      <c r="G60" s="321"/>
      <c r="H60" s="105">
        <f t="shared" si="28"/>
        <v>0</v>
      </c>
      <c r="I60" s="102"/>
      <c r="J60" s="322"/>
      <c r="K60" s="102"/>
      <c r="L60" s="105">
        <f t="shared" si="29"/>
        <v>24.503931093823979</v>
      </c>
      <c r="M60" s="113"/>
      <c r="N60" s="103"/>
      <c r="O60" s="103"/>
      <c r="P60" s="109"/>
      <c r="Q60" s="262">
        <v>1.2709999999999999</v>
      </c>
      <c r="R60" s="109"/>
      <c r="S60" s="262">
        <v>0</v>
      </c>
      <c r="T60" s="262">
        <v>1.9979310938239756</v>
      </c>
      <c r="U60" s="262">
        <v>21.235000000000003</v>
      </c>
      <c r="V60" s="262">
        <v>0</v>
      </c>
      <c r="W60" s="109"/>
      <c r="X60" s="109"/>
      <c r="Y60" s="103"/>
      <c r="Z60" s="102"/>
      <c r="AA60" s="111">
        <v>23.743479725066276</v>
      </c>
      <c r="AB60" s="109">
        <f t="shared" si="30"/>
        <v>1.138556689715082E-2</v>
      </c>
      <c r="AC60" s="323"/>
      <c r="AD60" s="113"/>
      <c r="AE60" s="108">
        <v>1.138556689715082E-2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81.932675558202874</v>
      </c>
      <c r="AP60" s="109"/>
      <c r="AQ60" s="112">
        <f t="shared" si="13"/>
        <v>130.20047059060681</v>
      </c>
      <c r="AS60" s="17"/>
    </row>
    <row r="61" spans="1:45" ht="12.75" customHeight="1">
      <c r="A61" s="99" t="s">
        <v>177</v>
      </c>
      <c r="B61" s="315" t="s">
        <v>178</v>
      </c>
      <c r="C61" s="101">
        <f t="shared" si="27"/>
        <v>0.42993533834586467</v>
      </c>
      <c r="D61" s="110">
        <v>0.42993533834586467</v>
      </c>
      <c r="E61" s="109"/>
      <c r="F61" s="109"/>
      <c r="G61" s="321"/>
      <c r="H61" s="105">
        <f t="shared" si="28"/>
        <v>0</v>
      </c>
      <c r="I61" s="102"/>
      <c r="J61" s="322"/>
      <c r="K61" s="102"/>
      <c r="L61" s="105">
        <f t="shared" si="29"/>
        <v>27.815960601382685</v>
      </c>
      <c r="M61" s="113"/>
      <c r="N61" s="103"/>
      <c r="O61" s="103"/>
      <c r="P61" s="109"/>
      <c r="Q61" s="262">
        <v>3.399</v>
      </c>
      <c r="R61" s="109"/>
      <c r="S61" s="262">
        <v>0</v>
      </c>
      <c r="T61" s="262">
        <v>19.454960601382684</v>
      </c>
      <c r="U61" s="262">
        <v>4.9619999999999997</v>
      </c>
      <c r="V61" s="262">
        <v>0</v>
      </c>
      <c r="W61" s="109"/>
      <c r="X61" s="109"/>
      <c r="Y61" s="103"/>
      <c r="Z61" s="102"/>
      <c r="AA61" s="111">
        <v>30.235657033103141</v>
      </c>
      <c r="AB61" s="109">
        <f t="shared" si="30"/>
        <v>0.86179983283049288</v>
      </c>
      <c r="AC61" s="323"/>
      <c r="AD61" s="113"/>
      <c r="AE61" s="108">
        <v>0.86179983283049288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126.36748353090987</v>
      </c>
      <c r="AP61" s="109"/>
      <c r="AQ61" s="112">
        <f t="shared" si="13"/>
        <v>185.71083633657204</v>
      </c>
      <c r="AS61" s="17"/>
    </row>
    <row r="62" spans="1:45" ht="12.75" customHeight="1">
      <c r="A62" s="99" t="s">
        <v>179</v>
      </c>
      <c r="B62" s="315" t="s">
        <v>180</v>
      </c>
      <c r="C62" s="101">
        <f t="shared" si="27"/>
        <v>6.9989473684210534E-3</v>
      </c>
      <c r="D62" s="110">
        <v>6.9989473684210534E-3</v>
      </c>
      <c r="E62" s="109"/>
      <c r="F62" s="109"/>
      <c r="G62" s="321"/>
      <c r="H62" s="105">
        <f t="shared" si="28"/>
        <v>0</v>
      </c>
      <c r="I62" s="102"/>
      <c r="J62" s="322"/>
      <c r="K62" s="102"/>
      <c r="L62" s="105">
        <f t="shared" si="29"/>
        <v>2.6967648223282072</v>
      </c>
      <c r="M62" s="113"/>
      <c r="N62" s="103"/>
      <c r="O62" s="103"/>
      <c r="P62" s="109"/>
      <c r="Q62" s="262">
        <v>0.36299999999999999</v>
      </c>
      <c r="R62" s="109"/>
      <c r="S62" s="262">
        <v>0</v>
      </c>
      <c r="T62" s="262">
        <v>0.71476482232820748</v>
      </c>
      <c r="U62" s="262">
        <v>1.619</v>
      </c>
      <c r="V62" s="262">
        <v>0</v>
      </c>
      <c r="W62" s="109"/>
      <c r="X62" s="109"/>
      <c r="Y62" s="103"/>
      <c r="Z62" s="102"/>
      <c r="AA62" s="111">
        <v>12.942534033472208</v>
      </c>
      <c r="AB62" s="109">
        <f t="shared" si="30"/>
        <v>4.6418080426845656E-2</v>
      </c>
      <c r="AC62" s="323"/>
      <c r="AD62" s="113"/>
      <c r="AE62" s="108">
        <v>4.6418080426845656E-2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234.42875082725587</v>
      </c>
      <c r="AP62" s="109"/>
      <c r="AQ62" s="112">
        <f t="shared" si="13"/>
        <v>250.12146671085156</v>
      </c>
      <c r="AS62" s="17"/>
    </row>
    <row r="63" spans="1:45" ht="12.75" customHeight="1">
      <c r="A63" s="99" t="s">
        <v>181</v>
      </c>
      <c r="B63" s="315" t="s">
        <v>182</v>
      </c>
      <c r="C63" s="101">
        <f t="shared" si="27"/>
        <v>5.799127819548873E-2</v>
      </c>
      <c r="D63" s="295">
        <v>5.799127819548873E-2</v>
      </c>
      <c r="E63" s="109"/>
      <c r="F63" s="109"/>
      <c r="G63" s="321"/>
      <c r="H63" s="105">
        <f t="shared" si="28"/>
        <v>0</v>
      </c>
      <c r="I63" s="102"/>
      <c r="J63" s="322"/>
      <c r="K63" s="102"/>
      <c r="L63" s="105">
        <f t="shared" si="29"/>
        <v>3.8680994311273493</v>
      </c>
      <c r="M63" s="113"/>
      <c r="N63" s="103"/>
      <c r="O63" s="103"/>
      <c r="P63" s="109"/>
      <c r="Q63" s="327">
        <v>0.68400000000000005</v>
      </c>
      <c r="R63" s="109"/>
      <c r="S63" s="327">
        <v>0</v>
      </c>
      <c r="T63" s="327">
        <v>0.16909943112734929</v>
      </c>
      <c r="U63" s="327">
        <v>3.0150000000000001</v>
      </c>
      <c r="V63" s="327">
        <v>0</v>
      </c>
      <c r="W63" s="109"/>
      <c r="X63" s="109"/>
      <c r="Y63" s="103"/>
      <c r="Z63" s="102"/>
      <c r="AA63" s="370">
        <v>11.636733155824563</v>
      </c>
      <c r="AB63" s="109">
        <f t="shared" si="30"/>
        <v>0.34769769678222129</v>
      </c>
      <c r="AC63" s="323"/>
      <c r="AD63" s="113"/>
      <c r="AE63" s="108">
        <v>0.34769769678222129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42.659809837330151</v>
      </c>
      <c r="AP63" s="109"/>
      <c r="AQ63" s="112">
        <f t="shared" si="13"/>
        <v>58.570331399259771</v>
      </c>
      <c r="AS63" s="17"/>
    </row>
    <row r="64" spans="1:45" ht="12.75" customHeight="1">
      <c r="A64" s="163" t="s">
        <v>183</v>
      </c>
      <c r="B64" s="329"/>
      <c r="C64" s="165">
        <f t="shared" si="27"/>
        <v>6.9989473684210534E-3</v>
      </c>
      <c r="D64" s="295">
        <v>6.9989473684210534E-3</v>
      </c>
      <c r="E64" s="171"/>
      <c r="F64" s="171"/>
      <c r="G64" s="330"/>
      <c r="H64" s="169">
        <f t="shared" si="28"/>
        <v>0</v>
      </c>
      <c r="I64" s="297"/>
      <c r="J64" s="331"/>
      <c r="K64" s="297"/>
      <c r="L64" s="169">
        <f t="shared" si="29"/>
        <v>21.167960484132237</v>
      </c>
      <c r="M64" s="298"/>
      <c r="N64" s="332"/>
      <c r="O64" s="332"/>
      <c r="P64" s="171"/>
      <c r="Q64" s="327">
        <v>3.5760000000000001</v>
      </c>
      <c r="R64" s="171"/>
      <c r="S64" s="327">
        <v>0</v>
      </c>
      <c r="T64" s="327">
        <v>7.2499604841322363</v>
      </c>
      <c r="U64" s="327">
        <v>10.342000000000001</v>
      </c>
      <c r="V64" s="327">
        <v>0</v>
      </c>
      <c r="W64" s="171"/>
      <c r="X64" s="171"/>
      <c r="Y64" s="332"/>
      <c r="Z64" s="297"/>
      <c r="AA64" s="370">
        <v>75.286411499746805</v>
      </c>
      <c r="AB64" s="171">
        <f t="shared" si="30"/>
        <v>17.961167522617405</v>
      </c>
      <c r="AC64" s="333"/>
      <c r="AD64" s="298"/>
      <c r="AE64" s="167">
        <v>1.3377905023848295</v>
      </c>
      <c r="AF64" s="167"/>
      <c r="AG64" s="167"/>
      <c r="AH64" s="167">
        <v>0.80443075440000011</v>
      </c>
      <c r="AI64" s="167"/>
      <c r="AJ64" s="167"/>
      <c r="AK64" s="167"/>
      <c r="AL64" s="167">
        <v>0.16649466165720572</v>
      </c>
      <c r="AM64" s="168">
        <v>15.65245160417537</v>
      </c>
      <c r="AN64" s="169"/>
      <c r="AO64" s="370">
        <v>117.80724543035701</v>
      </c>
      <c r="AP64" s="171"/>
      <c r="AQ64" s="174">
        <f t="shared" si="13"/>
        <v>232.22978388422189</v>
      </c>
      <c r="AS64" s="17"/>
    </row>
    <row r="65" spans="1:45" ht="12.75" customHeight="1">
      <c r="A65" s="299" t="s">
        <v>184</v>
      </c>
      <c r="B65" s="300"/>
      <c r="C65" s="165">
        <f>SUM(D65:G65)</f>
        <v>4.9992481203007515E-3</v>
      </c>
      <c r="D65" s="308">
        <f>SUM(D66:D69)</f>
        <v>4.9992481203007515E-3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131.70414755360989</v>
      </c>
      <c r="M65" s="167"/>
      <c r="N65" s="168"/>
      <c r="O65" s="168"/>
      <c r="P65" s="272"/>
      <c r="Q65" s="307">
        <v>46.986000000000004</v>
      </c>
      <c r="R65" s="272"/>
      <c r="S65" s="307">
        <v>0.64284746861564912</v>
      </c>
      <c r="T65" s="307">
        <v>29.45030008499424</v>
      </c>
      <c r="U65" s="307">
        <v>54.625</v>
      </c>
      <c r="V65" s="307">
        <f>SUM(V66:V69)</f>
        <v>0</v>
      </c>
      <c r="W65" s="272"/>
      <c r="X65" s="272"/>
      <c r="Y65" s="168"/>
      <c r="Z65" s="167"/>
      <c r="AA65" s="304">
        <v>122.10424162825494</v>
      </c>
      <c r="AB65" s="171">
        <f>SUM(AC65:AM65)</f>
        <v>18.910018360553575</v>
      </c>
      <c r="AC65" s="172"/>
      <c r="AD65" s="167"/>
      <c r="AE65" s="167">
        <f>SUM(AE66:AE69)</f>
        <v>14.092704380157992</v>
      </c>
      <c r="AF65" s="167"/>
      <c r="AG65" s="167"/>
      <c r="AH65" s="167">
        <v>4.8173139803955838</v>
      </c>
      <c r="AI65" s="167"/>
      <c r="AJ65" s="167"/>
      <c r="AK65" s="167"/>
      <c r="AL65" s="167"/>
      <c r="AM65" s="168"/>
      <c r="AN65" s="169"/>
      <c r="AO65" s="304">
        <v>249.83924335957121</v>
      </c>
      <c r="AP65" s="171"/>
      <c r="AQ65" s="335">
        <f t="shared" si="13"/>
        <v>522.5626501501099</v>
      </c>
      <c r="AS65" s="17"/>
    </row>
    <row r="66" spans="1:45" ht="12.75" customHeight="1">
      <c r="A66" s="150" t="s">
        <v>185</v>
      </c>
      <c r="B66" s="336" t="s">
        <v>186</v>
      </c>
      <c r="C66" s="152">
        <f t="shared" ref="C66:C69" si="34">SUM(D66:G66)</f>
        <v>2.9995488721804514E-3</v>
      </c>
      <c r="D66" s="159">
        <v>2.9995488721804514E-3</v>
      </c>
      <c r="E66" s="204"/>
      <c r="F66" s="204"/>
      <c r="G66" s="338"/>
      <c r="H66" s="156">
        <f t="shared" ref="H66:H69" si="35">SUM(I66:K66)</f>
        <v>0</v>
      </c>
      <c r="I66" s="202"/>
      <c r="J66" s="157"/>
      <c r="K66" s="339"/>
      <c r="L66" s="156">
        <f t="shared" ref="L66:L69" si="36">SUM(M66:Z66)</f>
        <v>4.8361472478110468</v>
      </c>
      <c r="M66" s="202"/>
      <c r="N66" s="204"/>
      <c r="O66" s="155"/>
      <c r="P66" s="204"/>
      <c r="Q66" s="204">
        <v>0.13</v>
      </c>
      <c r="R66" s="204"/>
      <c r="S66" s="204">
        <v>3.1863567217628209E-3</v>
      </c>
      <c r="T66" s="204">
        <v>1.1339608910892836</v>
      </c>
      <c r="U66" s="204">
        <v>3.569</v>
      </c>
      <c r="V66" s="204">
        <v>0</v>
      </c>
      <c r="W66" s="204"/>
      <c r="X66" s="204"/>
      <c r="Y66" s="155"/>
      <c r="Z66" s="154"/>
      <c r="AA66" s="160">
        <v>6.2855711462293291</v>
      </c>
      <c r="AB66" s="158">
        <f t="shared" ref="AB66:AB69" si="37">SUM(AC66:AM66)</f>
        <v>4.8181897932338265</v>
      </c>
      <c r="AC66" s="159"/>
      <c r="AD66" s="154"/>
      <c r="AE66" s="154">
        <v>8.7581283824237082E-4</v>
      </c>
      <c r="AF66" s="154"/>
      <c r="AG66" s="154"/>
      <c r="AH66" s="154">
        <v>4.8173139803955838</v>
      </c>
      <c r="AI66" s="154"/>
      <c r="AJ66" s="154"/>
      <c r="AK66" s="154"/>
      <c r="AL66" s="154"/>
      <c r="AM66" s="155"/>
      <c r="AN66" s="156"/>
      <c r="AO66" s="160">
        <v>62.066112125563578</v>
      </c>
      <c r="AP66" s="158"/>
      <c r="AQ66" s="187">
        <f t="shared" si="13"/>
        <v>78.009019861709959</v>
      </c>
      <c r="AS66" s="17"/>
    </row>
    <row r="67" spans="1:45" ht="12.75" customHeight="1">
      <c r="A67" s="340" t="s">
        <v>187</v>
      </c>
      <c r="B67" s="341">
        <v>84</v>
      </c>
      <c r="C67" s="101">
        <f t="shared" si="34"/>
        <v>1.9996992481203005E-3</v>
      </c>
      <c r="D67" s="259">
        <v>1.9996992481203005E-3</v>
      </c>
      <c r="E67" s="262"/>
      <c r="F67" s="262"/>
      <c r="G67" s="263"/>
      <c r="H67" s="105">
        <f t="shared" si="35"/>
        <v>0</v>
      </c>
      <c r="I67" s="343"/>
      <c r="J67" s="107"/>
      <c r="K67" s="344"/>
      <c r="L67" s="105">
        <f t="shared" si="36"/>
        <v>37.49597693290648</v>
      </c>
      <c r="M67" s="343"/>
      <c r="N67" s="262"/>
      <c r="O67" s="104"/>
      <c r="P67" s="262"/>
      <c r="Q67" s="250">
        <v>6.9249999999999998</v>
      </c>
      <c r="R67" s="262"/>
      <c r="S67" s="250">
        <v>0.36191701764689377</v>
      </c>
      <c r="T67" s="250">
        <v>7.4190599152595853</v>
      </c>
      <c r="U67" s="250">
        <v>22.79</v>
      </c>
      <c r="V67" s="250">
        <v>0</v>
      </c>
      <c r="W67" s="262"/>
      <c r="X67" s="262"/>
      <c r="Y67" s="104"/>
      <c r="Z67" s="108"/>
      <c r="AA67" s="269">
        <v>43.318633321580478</v>
      </c>
      <c r="AB67" s="109">
        <f t="shared" si="37"/>
        <v>3.0136719763919984</v>
      </c>
      <c r="AC67" s="110"/>
      <c r="AD67" s="108"/>
      <c r="AE67" s="108">
        <v>3.0136719763919984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90.275166794474018</v>
      </c>
      <c r="AP67" s="109"/>
      <c r="AQ67" s="112">
        <f t="shared" si="13"/>
        <v>174.1054487246011</v>
      </c>
      <c r="AS67" s="17"/>
    </row>
    <row r="68" spans="1:45" ht="12.75" customHeight="1">
      <c r="A68" s="99" t="s">
        <v>188</v>
      </c>
      <c r="B68" s="315">
        <v>85</v>
      </c>
      <c r="C68" s="101">
        <f t="shared" si="34"/>
        <v>0</v>
      </c>
      <c r="D68" s="259">
        <v>0</v>
      </c>
      <c r="E68" s="262"/>
      <c r="F68" s="262"/>
      <c r="G68" s="263"/>
      <c r="H68" s="105">
        <f t="shared" si="35"/>
        <v>0</v>
      </c>
      <c r="I68" s="343"/>
      <c r="J68" s="107"/>
      <c r="K68" s="344"/>
      <c r="L68" s="105">
        <f t="shared" si="36"/>
        <v>63.764873205839493</v>
      </c>
      <c r="M68" s="343"/>
      <c r="N68" s="262"/>
      <c r="O68" s="104"/>
      <c r="P68" s="262"/>
      <c r="Q68" s="250">
        <v>27.067</v>
      </c>
      <c r="R68" s="262"/>
      <c r="S68" s="250">
        <v>5.416806426996796E-2</v>
      </c>
      <c r="T68" s="250">
        <v>17.705705141569517</v>
      </c>
      <c r="U68" s="250">
        <v>18.937999999999999</v>
      </c>
      <c r="V68" s="250">
        <v>0</v>
      </c>
      <c r="W68" s="262"/>
      <c r="X68" s="262"/>
      <c r="Y68" s="104"/>
      <c r="Z68" s="108"/>
      <c r="AA68" s="269">
        <v>27.252039348994288</v>
      </c>
      <c r="AB68" s="109">
        <f t="shared" si="37"/>
        <v>9.8108554139910407</v>
      </c>
      <c r="AC68" s="110"/>
      <c r="AD68" s="108"/>
      <c r="AE68" s="108">
        <v>9.8108554139910407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58.093005834167748</v>
      </c>
      <c r="AP68" s="109"/>
      <c r="AQ68" s="112">
        <f t="shared" si="13"/>
        <v>158.92077380299256</v>
      </c>
      <c r="AS68" s="17"/>
    </row>
    <row r="69" spans="1:45" ht="12.75" customHeight="1">
      <c r="A69" s="163" t="s">
        <v>189</v>
      </c>
      <c r="B69" s="329" t="s">
        <v>190</v>
      </c>
      <c r="C69" s="289">
        <f t="shared" si="34"/>
        <v>0</v>
      </c>
      <c r="D69" s="172">
        <v>0</v>
      </c>
      <c r="E69" s="272"/>
      <c r="F69" s="272"/>
      <c r="G69" s="273"/>
      <c r="H69" s="291">
        <f t="shared" si="35"/>
        <v>0</v>
      </c>
      <c r="I69" s="346"/>
      <c r="J69" s="170"/>
      <c r="K69" s="347"/>
      <c r="L69" s="291">
        <f t="shared" si="36"/>
        <v>25.607150167052879</v>
      </c>
      <c r="M69" s="346"/>
      <c r="N69" s="272"/>
      <c r="O69" s="168"/>
      <c r="P69" s="272"/>
      <c r="Q69" s="272">
        <v>12.864000000000001</v>
      </c>
      <c r="R69" s="272"/>
      <c r="S69" s="272">
        <v>0.22357602997702461</v>
      </c>
      <c r="T69" s="272">
        <v>3.191574137075853</v>
      </c>
      <c r="U69" s="272">
        <v>9.3279999999999994</v>
      </c>
      <c r="V69" s="272">
        <v>0</v>
      </c>
      <c r="W69" s="272"/>
      <c r="X69" s="272"/>
      <c r="Y69" s="168"/>
      <c r="Z69" s="167"/>
      <c r="AA69" s="173">
        <v>45.247997811450865</v>
      </c>
      <c r="AB69" s="294">
        <f t="shared" si="37"/>
        <v>1.2673011769367108</v>
      </c>
      <c r="AC69" s="295"/>
      <c r="AD69" s="288"/>
      <c r="AE69" s="288">
        <v>1.2673011769367108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39.40495860536587</v>
      </c>
      <c r="AP69" s="294"/>
      <c r="AQ69" s="296">
        <f t="shared" si="13"/>
        <v>111.52740776080631</v>
      </c>
      <c r="AS69" s="17"/>
    </row>
    <row r="70" spans="1:45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175.46549158593075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175.46549158593075</v>
      </c>
      <c r="V70" s="154"/>
      <c r="W70" s="353"/>
      <c r="X70" s="353"/>
      <c r="Y70" s="353"/>
      <c r="Z70" s="352"/>
      <c r="AA70" s="195">
        <v>0</v>
      </c>
      <c r="AB70" s="196">
        <f>SUM(AC70:AM70)</f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47.988</v>
      </c>
      <c r="AP70" s="196"/>
      <c r="AQ70" s="186">
        <f t="shared" si="13"/>
        <v>223.45349158593075</v>
      </c>
      <c r="AR70" s="7"/>
      <c r="AS70" s="10"/>
    </row>
    <row r="71" spans="1:45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27.249865733664667</v>
      </c>
      <c r="M71" s="167"/>
      <c r="N71" s="167"/>
      <c r="O71" s="167"/>
      <c r="P71" s="167"/>
      <c r="Q71" s="167"/>
      <c r="R71" s="167"/>
      <c r="S71" s="167"/>
      <c r="T71" s="167"/>
      <c r="U71" s="298">
        <v>27.249865733664667</v>
      </c>
      <c r="V71" s="167"/>
      <c r="W71" s="168"/>
      <c r="X71" s="168"/>
      <c r="Y71" s="168"/>
      <c r="Z71" s="167"/>
      <c r="AA71" s="169"/>
      <c r="AB71" s="171">
        <f>SUM(AC71:AM71)</f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3"/>
        <v>27.249865733664667</v>
      </c>
      <c r="AR71" s="7"/>
      <c r="AS71" s="10"/>
    </row>
    <row r="72" spans="1:45" s="11" customFormat="1" ht="12.75" customHeight="1" thickBot="1">
      <c r="A72" s="219" t="s">
        <v>149</v>
      </c>
      <c r="B72" s="220"/>
      <c r="C72" s="221">
        <f t="shared" ref="C72:AP72" si="38">C26-C27-C29</f>
        <v>-2.5795347028326319</v>
      </c>
      <c r="D72" s="222">
        <f t="shared" si="38"/>
        <v>0.17716668219679832</v>
      </c>
      <c r="E72" s="223">
        <f t="shared" si="38"/>
        <v>-3.4486883993195221</v>
      </c>
      <c r="F72" s="227">
        <f t="shared" si="38"/>
        <v>0</v>
      </c>
      <c r="G72" s="227">
        <f t="shared" si="38"/>
        <v>0.69246574229020652</v>
      </c>
      <c r="H72" s="224">
        <f t="shared" si="38"/>
        <v>1.9457250152908045</v>
      </c>
      <c r="I72" s="222">
        <f t="shared" si="38"/>
        <v>-0.45741265470912973</v>
      </c>
      <c r="J72" s="225">
        <f t="shared" si="38"/>
        <v>0</v>
      </c>
      <c r="K72" s="223">
        <f t="shared" si="38"/>
        <v>2.4031376700000067</v>
      </c>
      <c r="L72" s="224">
        <f t="shared" si="38"/>
        <v>2.3431242304332045</v>
      </c>
      <c r="M72" s="223">
        <f t="shared" si="38"/>
        <v>0</v>
      </c>
      <c r="N72" s="223">
        <f t="shared" si="38"/>
        <v>-0.14794174855289199</v>
      </c>
      <c r="O72" s="223">
        <f t="shared" si="38"/>
        <v>-5.2567080980734033</v>
      </c>
      <c r="P72" s="223">
        <f t="shared" si="38"/>
        <v>-25.023756688637718</v>
      </c>
      <c r="Q72" s="223">
        <f t="shared" si="38"/>
        <v>14.717063728640028</v>
      </c>
      <c r="R72" s="223">
        <f t="shared" si="38"/>
        <v>4.1043924247198902</v>
      </c>
      <c r="S72" s="223">
        <f t="shared" si="38"/>
        <v>8.0001198650984477</v>
      </c>
      <c r="T72" s="223">
        <f t="shared" si="38"/>
        <v>6.5570336698137908</v>
      </c>
      <c r="U72" s="223">
        <f t="shared" si="38"/>
        <v>-8.9389207362023626</v>
      </c>
      <c r="V72" s="223">
        <f t="shared" si="38"/>
        <v>0.82532907951215861</v>
      </c>
      <c r="W72" s="227">
        <f t="shared" si="38"/>
        <v>7.506512734116022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-40.274710307198575</v>
      </c>
      <c r="AB72" s="226">
        <f t="shared" si="38"/>
        <v>-2.4161461805547901</v>
      </c>
      <c r="AC72" s="358">
        <f t="shared" si="38"/>
        <v>0</v>
      </c>
      <c r="AD72" s="223">
        <f t="shared" si="38"/>
        <v>0</v>
      </c>
      <c r="AE72" s="223">
        <f t="shared" si="38"/>
        <v>-4.7196692573067764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1.6583711868479725</v>
      </c>
      <c r="AJ72" s="223">
        <f t="shared" si="38"/>
        <v>0.64515188990400674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-35.693844343489218</v>
      </c>
      <c r="AP72" s="226">
        <f t="shared" si="38"/>
        <v>0</v>
      </c>
      <c r="AQ72" s="228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5" t="s">
        <v>439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Q74" s="183"/>
      <c r="R74" s="183"/>
      <c r="S74" s="183"/>
      <c r="T74" s="183"/>
      <c r="U74" s="183"/>
      <c r="V74" s="183"/>
      <c r="W74" s="175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S74" s="10"/>
    </row>
    <row r="75" spans="1:45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1" t="s">
        <v>150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1" t="s">
        <v>151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5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3" width="7.5546875" style="12" bestFit="1" customWidth="1"/>
    <col min="4" max="4" width="8" style="12" bestFit="1" customWidth="1"/>
    <col min="5" max="5" width="9.33203125" style="12" bestFit="1" customWidth="1"/>
    <col min="6" max="6" width="6.109375" style="14" customWidth="1"/>
    <col min="7" max="7" width="6" style="14" bestFit="1" customWidth="1"/>
    <col min="8" max="8" width="6.44140625" style="12" bestFit="1" customWidth="1"/>
    <col min="9" max="9" width="6.33203125" style="14" bestFit="1" customWidth="1"/>
    <col min="10" max="10" width="6.109375" style="14" bestFit="1" customWidth="1"/>
    <col min="11" max="11" width="7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5546875" style="7" bestFit="1" customWidth="1"/>
    <col min="18" max="18" width="8.33203125" style="7" bestFit="1" customWidth="1"/>
    <col min="19" max="19" width="7.44140625" style="7" bestFit="1" customWidth="1"/>
    <col min="20" max="20" width="7.5546875" style="7" bestFit="1" customWidth="1"/>
    <col min="21" max="21" width="8.5546875" style="7" bestFit="1" customWidth="1"/>
    <col min="22" max="22" width="7" style="7" bestFit="1" customWidth="1"/>
    <col min="23" max="25" width="5.44140625" style="7" customWidth="1"/>
    <col min="26" max="26" width="5.44140625" style="14" customWidth="1"/>
    <col min="27" max="27" width="7.44140625" style="11" bestFit="1" customWidth="1"/>
    <col min="28" max="28" width="7.33203125" style="11" bestFit="1" customWidth="1"/>
    <col min="29" max="33" width="5.5546875" style="7" customWidth="1"/>
    <col min="34" max="34" width="6" style="7" customWidth="1"/>
    <col min="35" max="35" width="7" style="7" customWidth="1"/>
    <col min="36" max="36" width="7.44140625" style="7" bestFit="1" customWidth="1"/>
    <col min="37" max="38" width="5.5546875" style="7" customWidth="1"/>
    <col min="39" max="39" width="7.33203125" style="7" bestFit="1" customWidth="1"/>
    <col min="40" max="40" width="5.5546875" style="7" customWidth="1"/>
    <col min="41" max="41" width="8.88671875" style="11" bestFit="1" customWidth="1"/>
    <col min="42" max="42" width="7.6640625" style="11" bestFit="1" customWidth="1"/>
    <col min="43" max="43" width="9.44140625" style="7" bestFit="1" customWidth="1"/>
    <col min="44" max="16384" width="9.109375" style="7"/>
  </cols>
  <sheetData>
    <row r="1" spans="1:44" ht="105.75" customHeight="1" thickBot="1">
      <c r="A1" s="73" t="s">
        <v>191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4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390.56915758919979</v>
      </c>
      <c r="I2" s="90">
        <v>262.86515758919978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2146.9500460596769</v>
      </c>
      <c r="AB2" s="95">
        <f>SUM(AC2:AM2)</f>
        <v>1477.9371877171973</v>
      </c>
      <c r="AC2" s="96">
        <v>76.246216633583984</v>
      </c>
      <c r="AD2" s="92">
        <v>861.67565739932616</v>
      </c>
      <c r="AE2" s="92">
        <v>237.25988166564673</v>
      </c>
      <c r="AF2" s="92">
        <v>136.78221700850077</v>
      </c>
      <c r="AG2" s="92">
        <v>31.767719935191728</v>
      </c>
      <c r="AH2" s="92">
        <v>18.859900908697988</v>
      </c>
      <c r="AI2" s="92">
        <v>41.440731979679995</v>
      </c>
      <c r="AJ2" s="92">
        <v>4.2536494817759998</v>
      </c>
      <c r="AK2" s="90">
        <v>3.3977103439653655</v>
      </c>
      <c r="AL2" s="90">
        <v>13.690577884670216</v>
      </c>
      <c r="AM2" s="88">
        <v>52.562924476158216</v>
      </c>
      <c r="AN2" s="97">
        <v>145.29115639080388</v>
      </c>
      <c r="AO2" s="97"/>
      <c r="AP2" s="95"/>
      <c r="AQ2" s="98">
        <f t="shared" ref="AQ2:AQ20" si="0">C2+H2+L2+AA2+AB2+AN2+AO2+AP2</f>
        <v>4160.7475477568778</v>
      </c>
    </row>
    <row r="3" spans="1:44" ht="12.75" customHeight="1">
      <c r="A3" s="99" t="s">
        <v>94</v>
      </c>
      <c r="B3" s="100"/>
      <c r="C3" s="101">
        <f>SUM(D3:G3)</f>
        <v>270.96498615909093</v>
      </c>
      <c r="D3" s="102">
        <v>201.85753541458044</v>
      </c>
      <c r="E3" s="103">
        <v>59.028864029971338</v>
      </c>
      <c r="F3" s="104"/>
      <c r="G3" s="104">
        <v>10.078586714539126</v>
      </c>
      <c r="H3" s="105">
        <f>SUM(I3:K3)</f>
        <v>0</v>
      </c>
      <c r="I3" s="106"/>
      <c r="J3" s="107"/>
      <c r="K3" s="108"/>
      <c r="L3" s="105">
        <f>SUM(M3:Z3)</f>
        <v>9050.4695838966491</v>
      </c>
      <c r="M3" s="106">
        <v>2653.5268465452</v>
      </c>
      <c r="N3" s="106">
        <v>157.3369951368</v>
      </c>
      <c r="O3" s="108">
        <v>0</v>
      </c>
      <c r="P3" s="108">
        <v>542.64897193333343</v>
      </c>
      <c r="Q3" s="108">
        <v>348.38683425727999</v>
      </c>
      <c r="R3" s="108">
        <v>1570.8211576005599</v>
      </c>
      <c r="S3" s="108">
        <v>111.941671459887</v>
      </c>
      <c r="T3" s="108">
        <v>156.63083509070498</v>
      </c>
      <c r="U3" s="108">
        <v>3092.3130134485209</v>
      </c>
      <c r="V3" s="108">
        <v>161.0308694997704</v>
      </c>
      <c r="W3" s="104">
        <v>0</v>
      </c>
      <c r="X3" s="104">
        <v>207.73661690779878</v>
      </c>
      <c r="Y3" s="104">
        <v>2.1978003534318131</v>
      </c>
      <c r="Z3" s="108">
        <v>45.897971663359961</v>
      </c>
      <c r="AA3" s="105">
        <v>2424.3477436077169</v>
      </c>
      <c r="AB3" s="109">
        <f>SUM(AC3:AM3)</f>
        <v>176.32474834684405</v>
      </c>
      <c r="AC3" s="110"/>
      <c r="AD3" s="108"/>
      <c r="AE3" s="108">
        <v>24.933073584380057</v>
      </c>
      <c r="AF3" s="108"/>
      <c r="AG3" s="108"/>
      <c r="AH3" s="108"/>
      <c r="AI3" s="108">
        <v>126.245745852672</v>
      </c>
      <c r="AJ3" s="108">
        <v>25.145928909791998</v>
      </c>
      <c r="AK3" s="106"/>
      <c r="AL3" s="106"/>
      <c r="AM3" s="104"/>
      <c r="AN3" s="111"/>
      <c r="AO3" s="111">
        <v>187.44378883999997</v>
      </c>
      <c r="AP3" s="109"/>
      <c r="AQ3" s="112">
        <f t="shared" si="0"/>
        <v>12109.550850850303</v>
      </c>
    </row>
    <row r="4" spans="1:44" ht="12.75" customHeight="1">
      <c r="A4" s="99" t="s">
        <v>95</v>
      </c>
      <c r="B4" s="100"/>
      <c r="C4" s="101">
        <f>SUM(D4:G4)</f>
        <v>8.1980002577136002</v>
      </c>
      <c r="D4" s="102">
        <v>0</v>
      </c>
      <c r="E4" s="113">
        <v>7.9590085080000001</v>
      </c>
      <c r="F4" s="104"/>
      <c r="G4" s="104">
        <v>0.23899174971359999</v>
      </c>
      <c r="H4" s="105">
        <f>SUM(I4:K4)</f>
        <v>5.8493720000000007</v>
      </c>
      <c r="I4" s="106"/>
      <c r="J4" s="107"/>
      <c r="K4" s="108">
        <v>5.8493720000000007</v>
      </c>
      <c r="L4" s="105">
        <f>SUM(M4:Z4)</f>
        <v>1567.5630290434847</v>
      </c>
      <c r="M4" s="106">
        <v>43.019193902199994</v>
      </c>
      <c r="N4" s="106">
        <v>7.8404003039999992</v>
      </c>
      <c r="O4" s="108"/>
      <c r="P4" s="108">
        <v>432.94982474444441</v>
      </c>
      <c r="Q4" s="108">
        <v>74.101066224640022</v>
      </c>
      <c r="R4" s="108">
        <v>63.608879690399995</v>
      </c>
      <c r="S4" s="108">
        <v>712.70293289209042</v>
      </c>
      <c r="T4" s="108">
        <v>23.602785146527417</v>
      </c>
      <c r="U4" s="108">
        <v>164.05672925173289</v>
      </c>
      <c r="V4" s="108">
        <v>2.9787871963443114E-2</v>
      </c>
      <c r="W4" s="104">
        <v>28.749403849447511</v>
      </c>
      <c r="X4" s="104">
        <v>9.4628384376000003</v>
      </c>
      <c r="Y4" s="104">
        <v>1.9112571484317421E-2</v>
      </c>
      <c r="Z4" s="108">
        <v>7.4200741569540316</v>
      </c>
      <c r="AA4" s="105">
        <v>0</v>
      </c>
      <c r="AB4" s="109">
        <f>SUM(AC4:AM4)</f>
        <v>6.7010671151039993</v>
      </c>
      <c r="AC4" s="110"/>
      <c r="AD4" s="108"/>
      <c r="AE4" s="108">
        <v>0</v>
      </c>
      <c r="AF4" s="108"/>
      <c r="AG4" s="108"/>
      <c r="AH4" s="108"/>
      <c r="AI4" s="108">
        <v>6.7010671151039993</v>
      </c>
      <c r="AJ4" s="108">
        <v>0</v>
      </c>
      <c r="AK4" s="106"/>
      <c r="AL4" s="106"/>
      <c r="AM4" s="104"/>
      <c r="AN4" s="111"/>
      <c r="AO4" s="111">
        <v>132.01331443999996</v>
      </c>
      <c r="AP4" s="109"/>
      <c r="AQ4" s="112">
        <f t="shared" si="0"/>
        <v>1720.3247828563021</v>
      </c>
    </row>
    <row r="5" spans="1:44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142.2025213725301</v>
      </c>
      <c r="M5" s="106"/>
      <c r="N5" s="106"/>
      <c r="O5" s="108"/>
      <c r="P5" s="108"/>
      <c r="Q5" s="108"/>
      <c r="R5" s="108"/>
      <c r="S5" s="108">
        <v>10.240727745480227</v>
      </c>
      <c r="T5" s="108"/>
      <c r="U5" s="108">
        <v>131.96179362704987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142.2025213725301</v>
      </c>
    </row>
    <row r="6" spans="1:44" ht="12.75" customHeight="1" thickBot="1">
      <c r="A6" s="114" t="s">
        <v>97</v>
      </c>
      <c r="B6" s="115"/>
      <c r="C6" s="101">
        <f>SUM(D6:G6)</f>
        <v>124.36366286038916</v>
      </c>
      <c r="D6" s="116">
        <v>123.51081447568097</v>
      </c>
      <c r="E6" s="104">
        <v>1.0966176076410648</v>
      </c>
      <c r="F6" s="117"/>
      <c r="G6" s="117">
        <v>-0.24376922293288805</v>
      </c>
      <c r="H6" s="118">
        <f>SUM(I6:K6)</f>
        <v>244.39862473091318</v>
      </c>
      <c r="I6" s="119">
        <v>237.15180923091319</v>
      </c>
      <c r="J6" s="120">
        <v>0</v>
      </c>
      <c r="K6" s="119">
        <v>7.2468155000000012</v>
      </c>
      <c r="L6" s="118">
        <f>SUM(M6:Z6)</f>
        <v>92.875510950167509</v>
      </c>
      <c r="M6" s="106">
        <v>-22.361378267999989</v>
      </c>
      <c r="N6" s="106">
        <v>6.6791466600000033</v>
      </c>
      <c r="O6" s="108"/>
      <c r="P6" s="108">
        <v>135.33215412222225</v>
      </c>
      <c r="Q6" s="108">
        <v>17.029071783360003</v>
      </c>
      <c r="R6" s="108">
        <v>-80.382526302000002</v>
      </c>
      <c r="S6" s="108">
        <v>-0.94198822231638402</v>
      </c>
      <c r="T6" s="108">
        <v>3.4576857142558772</v>
      </c>
      <c r="U6" s="108">
        <v>39.480528890617038</v>
      </c>
      <c r="V6" s="108">
        <v>-2.7286637325293071</v>
      </c>
      <c r="W6" s="117">
        <v>-2.6885196954419883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-1.6037529169956004</v>
      </c>
      <c r="AC6" s="122"/>
      <c r="AD6" s="123"/>
      <c r="AE6" s="123">
        <v>0.37002461255639962</v>
      </c>
      <c r="AF6" s="123"/>
      <c r="AG6" s="123"/>
      <c r="AH6" s="123"/>
      <c r="AI6" s="123">
        <v>0.51398723596799967</v>
      </c>
      <c r="AJ6" s="123">
        <v>-2.4877647655199997</v>
      </c>
      <c r="AK6" s="119"/>
      <c r="AL6" s="119"/>
      <c r="AM6" s="117"/>
      <c r="AN6" s="124"/>
      <c r="AO6" s="124"/>
      <c r="AP6" s="121"/>
      <c r="AQ6" s="125">
        <f t="shared" si="0"/>
        <v>460.03404562447423</v>
      </c>
    </row>
    <row r="7" spans="1:44" s="11" customFormat="1" ht="12.75" customHeight="1">
      <c r="A7" s="126" t="s">
        <v>98</v>
      </c>
      <c r="B7" s="127"/>
      <c r="C7" s="128">
        <f t="shared" ref="C7:AP7" si="1">C2+C3-C4-C5+C6</f>
        <v>387.13064876176645</v>
      </c>
      <c r="D7" s="129">
        <f t="shared" si="1"/>
        <v>325.36834989026141</v>
      </c>
      <c r="E7" s="130">
        <f t="shared" si="1"/>
        <v>52.166473129612399</v>
      </c>
      <c r="F7" s="130">
        <f t="shared" si="1"/>
        <v>0</v>
      </c>
      <c r="G7" s="130">
        <f t="shared" si="1"/>
        <v>9.5958257418926376</v>
      </c>
      <c r="H7" s="131">
        <f t="shared" si="1"/>
        <v>629.11841032011296</v>
      </c>
      <c r="I7" s="129">
        <f t="shared" si="1"/>
        <v>500.016966820113</v>
      </c>
      <c r="J7" s="132">
        <f t="shared" si="1"/>
        <v>127.70399999999999</v>
      </c>
      <c r="K7" s="130">
        <f t="shared" si="1"/>
        <v>1.3974435000000005</v>
      </c>
      <c r="L7" s="131">
        <f t="shared" si="1"/>
        <v>7433.5795444308014</v>
      </c>
      <c r="M7" s="129">
        <f t="shared" si="1"/>
        <v>2588.1462743749998</v>
      </c>
      <c r="N7" s="129">
        <f t="shared" si="1"/>
        <v>156.1757414928</v>
      </c>
      <c r="O7" s="130">
        <f t="shared" si="1"/>
        <v>0</v>
      </c>
      <c r="P7" s="130">
        <f t="shared" si="1"/>
        <v>245.03130131111126</v>
      </c>
      <c r="Q7" s="130">
        <f t="shared" si="1"/>
        <v>291.31483981599996</v>
      </c>
      <c r="R7" s="130">
        <f t="shared" si="1"/>
        <v>1426.8297516081598</v>
      </c>
      <c r="S7" s="130">
        <f t="shared" si="1"/>
        <v>-611.94397739999988</v>
      </c>
      <c r="T7" s="130">
        <f t="shared" si="1"/>
        <v>136.48573565843344</v>
      </c>
      <c r="U7" s="130">
        <f t="shared" si="1"/>
        <v>2835.775019460355</v>
      </c>
      <c r="V7" s="130">
        <f t="shared" si="1"/>
        <v>158.27241789527767</v>
      </c>
      <c r="W7" s="130">
        <f t="shared" si="1"/>
        <v>-31.4379235448895</v>
      </c>
      <c r="X7" s="130">
        <f t="shared" si="1"/>
        <v>198.27377847019878</v>
      </c>
      <c r="Y7" s="130">
        <f t="shared" si="1"/>
        <v>2.1786877819474957</v>
      </c>
      <c r="Z7" s="130">
        <f t="shared" si="1"/>
        <v>38.477897506405931</v>
      </c>
      <c r="AA7" s="131">
        <f t="shared" si="1"/>
        <v>4571.2977896673938</v>
      </c>
      <c r="AB7" s="131">
        <f t="shared" si="1"/>
        <v>1645.9571160319417</v>
      </c>
      <c r="AC7" s="129">
        <f t="shared" si="1"/>
        <v>76.246216633583984</v>
      </c>
      <c r="AD7" s="130">
        <f t="shared" si="1"/>
        <v>861.67565739932616</v>
      </c>
      <c r="AE7" s="130">
        <f t="shared" si="1"/>
        <v>262.56297986258318</v>
      </c>
      <c r="AF7" s="130">
        <f t="shared" si="1"/>
        <v>136.78221700850077</v>
      </c>
      <c r="AG7" s="130">
        <f t="shared" si="1"/>
        <v>31.767719935191728</v>
      </c>
      <c r="AH7" s="130">
        <f t="shared" si="1"/>
        <v>18.859900908697988</v>
      </c>
      <c r="AI7" s="130">
        <f t="shared" si="1"/>
        <v>161.499397953216</v>
      </c>
      <c r="AJ7" s="130">
        <f t="shared" si="1"/>
        <v>26.911813626048001</v>
      </c>
      <c r="AK7" s="133">
        <f t="shared" si="1"/>
        <v>3.3977103439653655</v>
      </c>
      <c r="AL7" s="133">
        <f t="shared" si="1"/>
        <v>13.690577884670216</v>
      </c>
      <c r="AM7" s="129">
        <f t="shared" si="1"/>
        <v>52.562924476158216</v>
      </c>
      <c r="AN7" s="131">
        <f t="shared" si="1"/>
        <v>145.29115639080388</v>
      </c>
      <c r="AO7" s="131">
        <f t="shared" si="1"/>
        <v>55.430474400000008</v>
      </c>
      <c r="AP7" s="134">
        <f t="shared" si="1"/>
        <v>0</v>
      </c>
      <c r="AQ7" s="135">
        <f t="shared" si="0"/>
        <v>14867.80514000282</v>
      </c>
      <c r="AR7" s="7"/>
    </row>
    <row r="8" spans="1:44" s="11" customFormat="1" ht="12.75" customHeight="1" thickBot="1">
      <c r="A8" s="136" t="s">
        <v>99</v>
      </c>
      <c r="B8" s="137"/>
      <c r="C8" s="138">
        <f t="shared" ref="C8:AP8" si="2">C7-C27</f>
        <v>387.13064876176645</v>
      </c>
      <c r="D8" s="139">
        <f t="shared" si="2"/>
        <v>325.36834989026141</v>
      </c>
      <c r="E8" s="140">
        <f t="shared" si="2"/>
        <v>52.166473129612399</v>
      </c>
      <c r="F8" s="141">
        <f t="shared" si="2"/>
        <v>0</v>
      </c>
      <c r="G8" s="141">
        <f t="shared" si="2"/>
        <v>9.5958257418926376</v>
      </c>
      <c r="H8" s="142">
        <f t="shared" si="2"/>
        <v>629.11841032011296</v>
      </c>
      <c r="I8" s="139">
        <f t="shared" si="2"/>
        <v>500.016966820113</v>
      </c>
      <c r="J8" s="143">
        <f t="shared" si="2"/>
        <v>127.70399999999999</v>
      </c>
      <c r="K8" s="140">
        <f t="shared" si="2"/>
        <v>1.3974435000000005</v>
      </c>
      <c r="L8" s="142">
        <f t="shared" si="2"/>
        <v>7194.6491806722488</v>
      </c>
      <c r="M8" s="139">
        <f t="shared" si="2"/>
        <v>2588.1462743749998</v>
      </c>
      <c r="N8" s="139">
        <f t="shared" si="2"/>
        <v>156.1757414928</v>
      </c>
      <c r="O8" s="140">
        <f t="shared" si="2"/>
        <v>0</v>
      </c>
      <c r="P8" s="140">
        <f t="shared" si="2"/>
        <v>245.03130131111126</v>
      </c>
      <c r="Q8" s="140">
        <f t="shared" si="2"/>
        <v>291.31483981599996</v>
      </c>
      <c r="R8" s="140">
        <f t="shared" si="2"/>
        <v>1426.8297516081598</v>
      </c>
      <c r="S8" s="140">
        <f t="shared" si="2"/>
        <v>-611.94397739999988</v>
      </c>
      <c r="T8" s="140">
        <f t="shared" si="2"/>
        <v>136.48573565843344</v>
      </c>
      <c r="U8" s="140">
        <f t="shared" si="2"/>
        <v>2835.775019460355</v>
      </c>
      <c r="V8" s="140">
        <f t="shared" si="2"/>
        <v>158.27241789527767</v>
      </c>
      <c r="W8" s="141">
        <f t="shared" si="2"/>
        <v>-31.4379235448895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4571.2977896673938</v>
      </c>
      <c r="AB8" s="144">
        <f t="shared" si="2"/>
        <v>1645.9571160319417</v>
      </c>
      <c r="AC8" s="139">
        <f t="shared" si="2"/>
        <v>76.246216633583984</v>
      </c>
      <c r="AD8" s="140">
        <f t="shared" si="2"/>
        <v>861.67565739932616</v>
      </c>
      <c r="AE8" s="140">
        <f t="shared" si="2"/>
        <v>262.56297986258318</v>
      </c>
      <c r="AF8" s="140">
        <f t="shared" si="2"/>
        <v>136.78221700850077</v>
      </c>
      <c r="AG8" s="140">
        <f t="shared" si="2"/>
        <v>31.767719935191728</v>
      </c>
      <c r="AH8" s="140">
        <f t="shared" si="2"/>
        <v>18.859900908697988</v>
      </c>
      <c r="AI8" s="140">
        <f t="shared" si="2"/>
        <v>161.499397953216</v>
      </c>
      <c r="AJ8" s="140">
        <f t="shared" si="2"/>
        <v>26.911813626048001</v>
      </c>
      <c r="AK8" s="145">
        <f t="shared" si="2"/>
        <v>3.3977103439653655</v>
      </c>
      <c r="AL8" s="145">
        <f t="shared" si="2"/>
        <v>13.690577884670216</v>
      </c>
      <c r="AM8" s="139">
        <f t="shared" si="2"/>
        <v>52.562924476158216</v>
      </c>
      <c r="AN8" s="142">
        <f t="shared" si="2"/>
        <v>145.29115639080388</v>
      </c>
      <c r="AO8" s="142">
        <f t="shared" si="2"/>
        <v>55.430474400000008</v>
      </c>
      <c r="AP8" s="139">
        <f t="shared" si="2"/>
        <v>0</v>
      </c>
      <c r="AQ8" s="146">
        <f t="shared" si="0"/>
        <v>14628.874776244265</v>
      </c>
      <c r="AR8" s="7"/>
    </row>
    <row r="9" spans="1:44" s="11" customFormat="1" ht="12.75" customHeight="1">
      <c r="A9" s="126" t="s">
        <v>100</v>
      </c>
      <c r="B9" s="127"/>
      <c r="C9" s="128">
        <f t="shared" ref="C9:AP9" si="3">SUM(C10:C14)</f>
        <v>147.86636165032934</v>
      </c>
      <c r="D9" s="133">
        <f t="shared" si="3"/>
        <v>147.86636165032934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491.61136902488784</v>
      </c>
      <c r="I9" s="133">
        <f t="shared" si="3"/>
        <v>491.61136902488784</v>
      </c>
      <c r="J9" s="132">
        <f t="shared" si="3"/>
        <v>0</v>
      </c>
      <c r="K9" s="130">
        <f t="shared" si="3"/>
        <v>0</v>
      </c>
      <c r="L9" s="131">
        <f t="shared" si="3"/>
        <v>2912.1684165083248</v>
      </c>
      <c r="M9" s="130">
        <f t="shared" si="3"/>
        <v>2588.1462743749998</v>
      </c>
      <c r="N9" s="130">
        <f t="shared" ref="N9" si="4">SUM(N10:N14)</f>
        <v>245.56060120055281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65.449797530529409</v>
      </c>
      <c r="T9" s="130">
        <f t="shared" si="3"/>
        <v>0.63852264334079989</v>
      </c>
      <c r="U9" s="130">
        <f t="shared" si="3"/>
        <v>12.373220758902022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2564.9636356398232</v>
      </c>
      <c r="AB9" s="129">
        <f t="shared" si="3"/>
        <v>213.79595970423682</v>
      </c>
      <c r="AC9" s="148">
        <f t="shared" si="3"/>
        <v>0</v>
      </c>
      <c r="AD9" s="130">
        <f t="shared" si="3"/>
        <v>0</v>
      </c>
      <c r="AE9" s="130">
        <f t="shared" si="3"/>
        <v>76.966325921459557</v>
      </c>
      <c r="AF9" s="130">
        <f t="shared" ref="AF9" si="5">SUM(AF10:AF14)</f>
        <v>96.387111983952977</v>
      </c>
      <c r="AG9" s="130">
        <f t="shared" si="3"/>
        <v>31.767719935191728</v>
      </c>
      <c r="AH9" s="130">
        <f t="shared" si="3"/>
        <v>8.6748018636325526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88.629444098446996</v>
      </c>
      <c r="AO9" s="131">
        <f t="shared" si="3"/>
        <v>52.839245379999994</v>
      </c>
      <c r="AP9" s="129">
        <f t="shared" si="3"/>
        <v>0</v>
      </c>
      <c r="AQ9" s="149">
        <f t="shared" si="0"/>
        <v>6471.8744320060487</v>
      </c>
      <c r="AR9" s="7"/>
    </row>
    <row r="10" spans="1:44" ht="12.75" customHeight="1">
      <c r="A10" s="150" t="s">
        <v>422</v>
      </c>
      <c r="B10" s="151"/>
      <c r="C10" s="152">
        <f>SUM(D10:G10)</f>
        <v>147.86636165032934</v>
      </c>
      <c r="D10" s="153">
        <v>147.86636165032934</v>
      </c>
      <c r="E10" s="154"/>
      <c r="F10" s="155"/>
      <c r="G10" s="155"/>
      <c r="H10" s="156">
        <f>SUM(I10:K10)</f>
        <v>429.59646406852596</v>
      </c>
      <c r="I10" s="153">
        <v>429.59646406852596</v>
      </c>
      <c r="J10" s="157">
        <v>0</v>
      </c>
      <c r="K10" s="154"/>
      <c r="L10" s="156">
        <f>SUM(M10:Z10)</f>
        <v>77.823018289431431</v>
      </c>
      <c r="M10" s="154"/>
      <c r="N10" s="154"/>
      <c r="O10" s="154"/>
      <c r="P10" s="154"/>
      <c r="Q10" s="154"/>
      <c r="R10" s="154"/>
      <c r="S10" s="154">
        <v>65.449797530529409</v>
      </c>
      <c r="T10" s="154"/>
      <c r="U10" s="154">
        <v>12.373220758902022</v>
      </c>
      <c r="V10" s="154"/>
      <c r="W10" s="155"/>
      <c r="X10" s="155"/>
      <c r="Y10" s="155"/>
      <c r="Z10" s="154"/>
      <c r="AA10" s="156">
        <v>2262.4883571560613</v>
      </c>
      <c r="AB10" s="158">
        <f>SUM(AC10:AM10)</f>
        <v>202.07086582688999</v>
      </c>
      <c r="AC10" s="159"/>
      <c r="AD10" s="154"/>
      <c r="AE10" s="154">
        <v>73.916033907745273</v>
      </c>
      <c r="AF10" s="154">
        <v>96.387111983952977</v>
      </c>
      <c r="AG10" s="154">
        <v>31.767719935191728</v>
      </c>
      <c r="AH10" s="154"/>
      <c r="AI10" s="154"/>
      <c r="AJ10" s="154"/>
      <c r="AK10" s="153"/>
      <c r="AL10" s="153"/>
      <c r="AM10" s="155"/>
      <c r="AN10" s="160">
        <v>88.629444098446996</v>
      </c>
      <c r="AO10" s="156"/>
      <c r="AP10" s="158"/>
      <c r="AQ10" s="161">
        <f t="shared" si="0"/>
        <v>3208.4745110896852</v>
      </c>
    </row>
    <row r="11" spans="1:44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4.7597803142566182</v>
      </c>
      <c r="I11" s="106">
        <v>4.7597803142566182</v>
      </c>
      <c r="J11" s="107"/>
      <c r="K11" s="108"/>
      <c r="L11" s="105">
        <f>SUM(M11:Z11)</f>
        <v>0.63852264334079989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0.63852264334079989</v>
      </c>
      <c r="U11" s="108">
        <v>0</v>
      </c>
      <c r="V11" s="108"/>
      <c r="W11" s="104"/>
      <c r="X11" s="104"/>
      <c r="Y11" s="104"/>
      <c r="Z11" s="108"/>
      <c r="AA11" s="105">
        <v>258.65724020816185</v>
      </c>
      <c r="AB11" s="109">
        <f>SUM(AC11:AM11)</f>
        <v>11.725093877346838</v>
      </c>
      <c r="AC11" s="110"/>
      <c r="AD11" s="108"/>
      <c r="AE11" s="108">
        <v>3.0502920137142859</v>
      </c>
      <c r="AF11" s="108"/>
      <c r="AG11" s="108"/>
      <c r="AH11" s="108">
        <v>8.6748018636325526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275.78063704310614</v>
      </c>
    </row>
    <row r="12" spans="1:44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41.13516138</v>
      </c>
      <c r="AP12" s="109"/>
      <c r="AQ12" s="112">
        <f t="shared" si="0"/>
        <v>41.13516138</v>
      </c>
    </row>
    <row r="13" spans="1:44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57.255124642105272</v>
      </c>
      <c r="I13" s="106">
        <v>57.255124642105272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57.255124642105272</v>
      </c>
    </row>
    <row r="14" spans="1:44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2833.7068755755527</v>
      </c>
      <c r="M14" s="167">
        <v>2588.1462743749998</v>
      </c>
      <c r="N14" s="167">
        <v>245.56060120055281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43.818038275599775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11.704083999999998</v>
      </c>
      <c r="AP14" s="171"/>
      <c r="AQ14" s="174">
        <f t="shared" si="0"/>
        <v>2889.2289978511526</v>
      </c>
    </row>
    <row r="15" spans="1:44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54.392368410000003</v>
      </c>
      <c r="I15" s="178">
        <f t="shared" si="8"/>
        <v>0</v>
      </c>
      <c r="J15" s="182">
        <f t="shared" si="8"/>
        <v>0</v>
      </c>
      <c r="K15" s="179">
        <f t="shared" si="8"/>
        <v>54.392368410000003</v>
      </c>
      <c r="L15" s="181">
        <f t="shared" si="8"/>
        <v>2857.1589555141918</v>
      </c>
      <c r="M15" s="179">
        <f t="shared" si="8"/>
        <v>0</v>
      </c>
      <c r="N15" s="179">
        <f t="shared" si="8"/>
        <v>0</v>
      </c>
      <c r="O15" s="179">
        <f t="shared" si="8"/>
        <v>75.391323197283143</v>
      </c>
      <c r="P15" s="179">
        <f t="shared" si="8"/>
        <v>552.13663251111109</v>
      </c>
      <c r="Q15" s="179">
        <f t="shared" si="8"/>
        <v>323.67830540864009</v>
      </c>
      <c r="R15" s="179">
        <f t="shared" si="8"/>
        <v>0</v>
      </c>
      <c r="S15" s="179">
        <f t="shared" si="8"/>
        <v>713.77717964435033</v>
      </c>
      <c r="T15" s="179">
        <f t="shared" si="8"/>
        <v>50.547599406892957</v>
      </c>
      <c r="U15" s="179">
        <f t="shared" si="8"/>
        <v>1097.9678707029586</v>
      </c>
      <c r="V15" s="179">
        <f t="shared" si="8"/>
        <v>0</v>
      </c>
      <c r="W15" s="180">
        <f t="shared" si="8"/>
        <v>43.660044642955796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1721.3427016134256</v>
      </c>
      <c r="AP15" s="183">
        <f t="shared" si="8"/>
        <v>0</v>
      </c>
      <c r="AQ15" s="186">
        <f t="shared" si="0"/>
        <v>4632.8940255376174</v>
      </c>
      <c r="AR15" s="7"/>
    </row>
    <row r="16" spans="1:44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1521.0540778021184</v>
      </c>
      <c r="AP16" s="158"/>
      <c r="AQ16" s="187">
        <f>C16+H16+L16+AA16+AO16+AP16</f>
        <v>1521.0540778021184</v>
      </c>
    </row>
    <row r="17" spans="1:44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179.19120974129132</v>
      </c>
      <c r="AP17" s="109"/>
      <c r="AQ17" s="112">
        <f>C17+H17+L17+AA17+AO17+AP17</f>
        <v>179.19120974129132</v>
      </c>
    </row>
    <row r="18" spans="1:44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21.097414070016001</v>
      </c>
      <c r="AP18" s="109"/>
      <c r="AQ18" s="112">
        <f t="shared" si="0"/>
        <v>21.097414070016001</v>
      </c>
    </row>
    <row r="19" spans="1:44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54.392368410000003</v>
      </c>
      <c r="I19" s="106"/>
      <c r="J19" s="108"/>
      <c r="K19" s="108">
        <v>54.392368410000003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54.392368410000003</v>
      </c>
    </row>
    <row r="20" spans="1:44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2857.1589555141918</v>
      </c>
      <c r="M20" s="167"/>
      <c r="N20" s="167"/>
      <c r="O20" s="167">
        <v>75.391323197283143</v>
      </c>
      <c r="P20" s="167">
        <v>552.13663251111109</v>
      </c>
      <c r="Q20" s="167">
        <v>323.67830540864009</v>
      </c>
      <c r="R20" s="167">
        <v>0</v>
      </c>
      <c r="S20" s="167">
        <v>713.77717964435033</v>
      </c>
      <c r="T20" s="167">
        <v>50.547599406892957</v>
      </c>
      <c r="U20" s="167">
        <v>1097.9678707029586</v>
      </c>
      <c r="V20" s="167"/>
      <c r="W20" s="168">
        <v>43.660044642955796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2857.1589555141918</v>
      </c>
    </row>
    <row r="21" spans="1:44" ht="12.75" customHeight="1">
      <c r="A21" s="189" t="s">
        <v>102</v>
      </c>
      <c r="B21" s="190"/>
      <c r="C21" s="191">
        <f>SUM(C22:C24)</f>
        <v>17.334133906438232</v>
      </c>
      <c r="D21" s="192">
        <f>SUM(D22:D24)</f>
        <v>-16.109346637649999</v>
      </c>
      <c r="E21" s="193">
        <f>SUM(E22:E24)</f>
        <v>33.443480544088231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-50.703036242756838</v>
      </c>
      <c r="M21" s="193">
        <f t="shared" ref="M21:AQ21" si="9">SUM(M22:M24)</f>
        <v>0</v>
      </c>
      <c r="N21" s="193">
        <f t="shared" si="9"/>
        <v>89.490787873216931</v>
      </c>
      <c r="O21" s="193">
        <f t="shared" si="9"/>
        <v>0</v>
      </c>
      <c r="P21" s="193">
        <f t="shared" si="9"/>
        <v>-49.151990444444422</v>
      </c>
      <c r="Q21" s="193">
        <f t="shared" si="9"/>
        <v>307.59405473888006</v>
      </c>
      <c r="R21" s="193">
        <f t="shared" si="9"/>
        <v>-306.92385170184002</v>
      </c>
      <c r="S21" s="193">
        <f t="shared" si="9"/>
        <v>-4.3509951412429373E-2</v>
      </c>
      <c r="T21" s="193">
        <f t="shared" si="9"/>
        <v>0</v>
      </c>
      <c r="U21" s="193">
        <f t="shared" si="9"/>
        <v>-70.130392850718735</v>
      </c>
      <c r="V21" s="193">
        <f t="shared" si="9"/>
        <v>-17.334133906438232</v>
      </c>
      <c r="W21" s="194">
        <f t="shared" si="9"/>
        <v>-4.2039999999999997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-941.31958437687558</v>
      </c>
      <c r="AC21" s="197">
        <f t="shared" si="9"/>
        <v>-76.246216633583984</v>
      </c>
      <c r="AD21" s="193">
        <f t="shared" si="9"/>
        <v>-861.67565739932616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-3.3977103439653655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941.31958437687558</v>
      </c>
      <c r="AP21" s="196">
        <f t="shared" si="9"/>
        <v>0</v>
      </c>
      <c r="AQ21" s="200">
        <f t="shared" si="9"/>
        <v>-33.368902336318605</v>
      </c>
    </row>
    <row r="22" spans="1:44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-941.31958437687558</v>
      </c>
      <c r="AC22" s="159">
        <f>-AC2</f>
        <v>-76.246216633583984</v>
      </c>
      <c r="AD22" s="154">
        <f>-AD2</f>
        <v>-861.67565739932616</v>
      </c>
      <c r="AE22" s="154"/>
      <c r="AF22" s="154"/>
      <c r="AG22" s="162"/>
      <c r="AH22" s="162"/>
      <c r="AI22" s="162"/>
      <c r="AJ22" s="162"/>
      <c r="AK22" s="153">
        <v>-3.3977103439653655</v>
      </c>
      <c r="AL22" s="162"/>
      <c r="AM22" s="155"/>
      <c r="AN22" s="160"/>
      <c r="AO22" s="156">
        <f>-(C22+H22+L22+AA22+AB22)</f>
        <v>941.31958437687558</v>
      </c>
      <c r="AP22" s="158"/>
      <c r="AQ22" s="187">
        <f>C22+H22+L22+AA22+AB22+AN22+AO22+AP22</f>
        <v>0</v>
      </c>
    </row>
    <row r="23" spans="1:44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4" ht="12.75" customHeight="1" thickBot="1">
      <c r="A24" s="114" t="s">
        <v>434</v>
      </c>
      <c r="B24" s="115"/>
      <c r="C24" s="215">
        <f>SUM(D24:G24)</f>
        <v>17.334133906438232</v>
      </c>
      <c r="D24" s="216">
        <v>-16.109346637649999</v>
      </c>
      <c r="E24" s="123">
        <f>-D24-V24</f>
        <v>33.443480544088231</v>
      </c>
      <c r="F24" s="117"/>
      <c r="G24" s="117"/>
      <c r="H24" s="118"/>
      <c r="I24" s="217"/>
      <c r="J24" s="123"/>
      <c r="K24" s="123"/>
      <c r="L24" s="118">
        <f>SUM(N24:Z24)</f>
        <v>-50.703036242756838</v>
      </c>
      <c r="M24" s="123"/>
      <c r="N24" s="123">
        <v>89.490787873216931</v>
      </c>
      <c r="O24" s="123"/>
      <c r="P24" s="123">
        <v>-49.151990444444422</v>
      </c>
      <c r="Q24" s="123">
        <v>307.59405473888006</v>
      </c>
      <c r="R24" s="123">
        <v>-306.92385170184002</v>
      </c>
      <c r="S24" s="123">
        <v>-4.3509951412429373E-2</v>
      </c>
      <c r="T24" s="123"/>
      <c r="U24" s="123">
        <v>-70.130392850718735</v>
      </c>
      <c r="V24" s="117">
        <v>-17.334133906438232</v>
      </c>
      <c r="W24" s="117">
        <v>-4.2039999999999997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-33.368902336318605</v>
      </c>
    </row>
    <row r="25" spans="1:44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8.4053952768869742</v>
      </c>
      <c r="I25" s="208">
        <v>8.4053952768869742</v>
      </c>
      <c r="J25" s="218"/>
      <c r="K25" s="210"/>
      <c r="L25" s="181">
        <f>SUM(O25:Z25)</f>
        <v>80.472443177128525</v>
      </c>
      <c r="M25" s="210"/>
      <c r="N25" s="210"/>
      <c r="O25" s="210">
        <v>78.350007757078615</v>
      </c>
      <c r="P25" s="210"/>
      <c r="Q25" s="210"/>
      <c r="R25" s="210"/>
      <c r="S25" s="210">
        <v>0</v>
      </c>
      <c r="T25" s="210">
        <v>4.1693256233877908E-3</v>
      </c>
      <c r="U25" s="210">
        <v>2.1182660944265104</v>
      </c>
      <c r="V25" s="210"/>
      <c r="W25" s="208"/>
      <c r="X25" s="208"/>
      <c r="Y25" s="208"/>
      <c r="Z25" s="210"/>
      <c r="AA25" s="181">
        <v>65.860932825608458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254.49061468005289</v>
      </c>
      <c r="AP25" s="183"/>
      <c r="AQ25" s="214">
        <f>C25+H25+L25+AA25+AB25+AN25+AO25+AP25</f>
        <v>409.22938595967685</v>
      </c>
    </row>
    <row r="26" spans="1:44" s="11" customFormat="1" ht="12.75" customHeight="1" thickBot="1">
      <c r="A26" s="219" t="s">
        <v>104</v>
      </c>
      <c r="B26" s="220"/>
      <c r="C26" s="221">
        <f t="shared" ref="C26:AP26" si="10">C7-C9+C15+C21-C25</f>
        <v>256.59842101787535</v>
      </c>
      <c r="D26" s="222">
        <f t="shared" si="10"/>
        <v>161.39264160228208</v>
      </c>
      <c r="E26" s="223">
        <f t="shared" si="10"/>
        <v>85.60995367370063</v>
      </c>
      <c r="F26" s="223">
        <f t="shared" si="10"/>
        <v>0</v>
      </c>
      <c r="G26" s="223">
        <f t="shared" si="10"/>
        <v>9.5958257418926376</v>
      </c>
      <c r="H26" s="224">
        <f t="shared" si="10"/>
        <v>183.49401442833818</v>
      </c>
      <c r="I26" s="222">
        <f t="shared" si="10"/>
        <v>2.0251833818818454E-4</v>
      </c>
      <c r="J26" s="225">
        <f t="shared" si="10"/>
        <v>127.70399999999999</v>
      </c>
      <c r="K26" s="223">
        <f t="shared" si="10"/>
        <v>55.789811910000005</v>
      </c>
      <c r="L26" s="224">
        <f t="shared" si="10"/>
        <v>7247.394604016783</v>
      </c>
      <c r="M26" s="223">
        <f t="shared" si="10"/>
        <v>0</v>
      </c>
      <c r="N26" s="223">
        <f t="shared" si="10"/>
        <v>0.10592816546412109</v>
      </c>
      <c r="O26" s="223">
        <f t="shared" si="10"/>
        <v>-2.9586845597954721</v>
      </c>
      <c r="P26" s="223">
        <f t="shared" si="10"/>
        <v>748.01594337777794</v>
      </c>
      <c r="Q26" s="223">
        <f t="shared" si="10"/>
        <v>922.58719996352011</v>
      </c>
      <c r="R26" s="223">
        <f t="shared" si="10"/>
        <v>1119.9058999063197</v>
      </c>
      <c r="S26" s="223">
        <f t="shared" si="10"/>
        <v>36.339894762408619</v>
      </c>
      <c r="T26" s="223">
        <f t="shared" si="10"/>
        <v>186.3906430963622</v>
      </c>
      <c r="U26" s="223">
        <f t="shared" si="10"/>
        <v>3849.1210104592669</v>
      </c>
      <c r="V26" s="223">
        <f t="shared" si="10"/>
        <v>140.93828398883943</v>
      </c>
      <c r="W26" s="223">
        <f t="shared" si="10"/>
        <v>8.0181210980662954</v>
      </c>
      <c r="X26" s="223">
        <f t="shared" si="10"/>
        <v>198.27377847019878</v>
      </c>
      <c r="Y26" s="223">
        <f t="shared" si="10"/>
        <v>2.1786877819474957</v>
      </c>
      <c r="Z26" s="223">
        <f t="shared" si="10"/>
        <v>38.477897506405931</v>
      </c>
      <c r="AA26" s="224">
        <f t="shared" si="10"/>
        <v>1940.4732212019621</v>
      </c>
      <c r="AB26" s="226">
        <f t="shared" si="10"/>
        <v>490.84157195082935</v>
      </c>
      <c r="AC26" s="148">
        <f t="shared" si="10"/>
        <v>0</v>
      </c>
      <c r="AD26" s="130">
        <f t="shared" si="10"/>
        <v>0</v>
      </c>
      <c r="AE26" s="130">
        <f t="shared" si="10"/>
        <v>185.59665394112363</v>
      </c>
      <c r="AF26" s="130">
        <f t="shared" si="10"/>
        <v>40.395105024547789</v>
      </c>
      <c r="AG26" s="130">
        <f t="shared" si="10"/>
        <v>0</v>
      </c>
      <c r="AH26" s="130">
        <f t="shared" si="10"/>
        <v>10.185099045065435</v>
      </c>
      <c r="AI26" s="130">
        <f t="shared" si="10"/>
        <v>161.499397953216</v>
      </c>
      <c r="AJ26" s="130">
        <f t="shared" si="10"/>
        <v>26.911813626048001</v>
      </c>
      <c r="AK26" s="133">
        <f t="shared" si="10"/>
        <v>0</v>
      </c>
      <c r="AL26" s="133">
        <f t="shared" si="10"/>
        <v>13.690577884670216</v>
      </c>
      <c r="AM26" s="227">
        <f t="shared" si="10"/>
        <v>52.562924476158216</v>
      </c>
      <c r="AN26" s="224">
        <f t="shared" si="10"/>
        <v>56.661712292356881</v>
      </c>
      <c r="AO26" s="224">
        <f t="shared" si="10"/>
        <v>2410.7629003302482</v>
      </c>
      <c r="AP26" s="226">
        <f t="shared" si="10"/>
        <v>0</v>
      </c>
      <c r="AQ26" s="228">
        <f>C26+H26+L26+AA26+AB26+AN26+AO26+AP26</f>
        <v>12586.226445238392</v>
      </c>
      <c r="AR26" s="7"/>
    </row>
    <row r="27" spans="1:44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238.9303637585522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198.27377847019878</v>
      </c>
      <c r="Y27" s="147">
        <f t="shared" si="12"/>
        <v>2.1786877819474957</v>
      </c>
      <c r="Z27" s="130">
        <f t="shared" si="12"/>
        <v>38.477897506405931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238.9303637585522</v>
      </c>
      <c r="AR27" s="7"/>
    </row>
    <row r="28" spans="1:44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238.9303637585522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198.27377847019878</v>
      </c>
      <c r="Y28" s="194">
        <f>Y26</f>
        <v>2.1786877819474957</v>
      </c>
      <c r="Z28" s="193">
        <f>Z26</f>
        <v>38.477897506405931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238.9303637585522</v>
      </c>
    </row>
    <row r="29" spans="1:44" s="11" customFormat="1" ht="12.75" customHeight="1" thickBot="1">
      <c r="A29" s="126" t="s">
        <v>107</v>
      </c>
      <c r="B29" s="127"/>
      <c r="C29" s="128">
        <f t="shared" ref="C29:AQ29" si="13">C30+C45+C56+C58+C65+C70+C71</f>
        <v>265.65655423564471</v>
      </c>
      <c r="D29" s="133">
        <f t="shared" si="13"/>
        <v>168.32812387512951</v>
      </c>
      <c r="E29" s="130">
        <f t="shared" si="13"/>
        <v>88.256941951509248</v>
      </c>
      <c r="F29" s="147">
        <f t="shared" si="13"/>
        <v>0</v>
      </c>
      <c r="G29" s="147">
        <f t="shared" si="13"/>
        <v>9.0714884090059194</v>
      </c>
      <c r="H29" s="131">
        <f t="shared" si="13"/>
        <v>183.49320499999999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55.789205000000003</v>
      </c>
      <c r="L29" s="131">
        <f t="shared" si="13"/>
        <v>7022.307718849569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780.92608129041673</v>
      </c>
      <c r="Q29" s="130">
        <f t="shared" si="13"/>
        <v>910.51333330047999</v>
      </c>
      <c r="R29" s="130">
        <f t="shared" si="13"/>
        <v>1115.6537766794397</v>
      </c>
      <c r="S29" s="130">
        <f t="shared" si="13"/>
        <v>29.695189152151887</v>
      </c>
      <c r="T29" s="130">
        <f t="shared" si="13"/>
        <v>180.27421114819845</v>
      </c>
      <c r="U29" s="130">
        <f t="shared" si="13"/>
        <v>3864.7831126557116</v>
      </c>
      <c r="V29" s="130">
        <f t="shared" si="13"/>
        <v>140.46201462316921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1973.3401425006634</v>
      </c>
      <c r="AB29" s="129">
        <f t="shared" si="13"/>
        <v>490.27808296634151</v>
      </c>
      <c r="AC29" s="148">
        <f t="shared" si="13"/>
        <v>0</v>
      </c>
      <c r="AD29" s="130">
        <f t="shared" si="13"/>
        <v>0</v>
      </c>
      <c r="AE29" s="130">
        <f t="shared" si="13"/>
        <v>185.35889708775588</v>
      </c>
      <c r="AF29" s="130">
        <f t="shared" si="13"/>
        <v>40.395105024547775</v>
      </c>
      <c r="AG29" s="130">
        <f t="shared" si="13"/>
        <v>0</v>
      </c>
      <c r="AH29" s="130">
        <f t="shared" si="13"/>
        <v>10.185099045065435</v>
      </c>
      <c r="AI29" s="130">
        <f t="shared" si="13"/>
        <v>161.89653003302402</v>
      </c>
      <c r="AJ29" s="130">
        <f t="shared" si="13"/>
        <v>26.188949415119996</v>
      </c>
      <c r="AK29" s="129">
        <f t="shared" si="13"/>
        <v>0</v>
      </c>
      <c r="AL29" s="129">
        <f t="shared" si="13"/>
        <v>13.690577884670214</v>
      </c>
      <c r="AM29" s="129">
        <f t="shared" si="13"/>
        <v>52.56292447615823</v>
      </c>
      <c r="AN29" s="129">
        <f t="shared" si="13"/>
        <v>56.661712292356889</v>
      </c>
      <c r="AO29" s="131">
        <f t="shared" si="13"/>
        <v>2444.449079574531</v>
      </c>
      <c r="AP29" s="129">
        <f t="shared" si="13"/>
        <v>0</v>
      </c>
      <c r="AQ29" s="228">
        <f t="shared" si="13"/>
        <v>12436.186495419108</v>
      </c>
      <c r="AR29" s="7"/>
    </row>
    <row r="30" spans="1:44" s="11" customFormat="1" ht="12.75" customHeight="1">
      <c r="A30" s="235" t="s">
        <v>108</v>
      </c>
      <c r="B30" s="236"/>
      <c r="C30" s="237">
        <f>SUM(C31:C44)</f>
        <v>79.151175402500002</v>
      </c>
      <c r="D30" s="238">
        <v>79.151175402500002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330.13645825890882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5.8818203964251996</v>
      </c>
      <c r="R30" s="238">
        <f>SUM(R31:R44)</f>
        <v>0</v>
      </c>
      <c r="S30" s="238">
        <v>29.48588602919402</v>
      </c>
      <c r="T30" s="238">
        <v>57.932680649403608</v>
      </c>
      <c r="U30" s="238">
        <v>99.857617671050932</v>
      </c>
      <c r="V30" s="238">
        <v>136.9784535128351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1027.2882562518741</v>
      </c>
      <c r="AB30" s="244">
        <f t="shared" ref="AB30:AN30" si="15">SUM(AB31:AB44)</f>
        <v>190.16491842348387</v>
      </c>
      <c r="AC30" s="245">
        <f t="shared" si="15"/>
        <v>0</v>
      </c>
      <c r="AD30" s="238">
        <f t="shared" si="15"/>
        <v>0</v>
      </c>
      <c r="AE30" s="238">
        <f t="shared" si="15"/>
        <v>145.89504204028125</v>
      </c>
      <c r="AF30" s="238">
        <f t="shared" si="15"/>
        <v>40.395105024547775</v>
      </c>
      <c r="AG30" s="238">
        <f t="shared" si="15"/>
        <v>0</v>
      </c>
      <c r="AH30" s="238">
        <f t="shared" si="15"/>
        <v>3.8747713586548427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56.661712292356889</v>
      </c>
      <c r="AO30" s="240">
        <v>573.29669378023141</v>
      </c>
      <c r="AP30" s="244">
        <f>SUM(AP31:AP44)</f>
        <v>0</v>
      </c>
      <c r="AQ30" s="149">
        <f t="shared" ref="AQ30:AQ72" si="16">C30+H30+L30+AA30+AB30+AN30+AO30+AP30</f>
        <v>2256.6992144093551</v>
      </c>
      <c r="AR30" s="7"/>
    </row>
    <row r="31" spans="1:44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162"/>
      <c r="K31" s="162"/>
      <c r="L31" s="252">
        <f t="shared" ref="L31:L43" si="19">SUM(M31:Z31)</f>
        <v>28.937234692017348</v>
      </c>
      <c r="M31" s="162"/>
      <c r="N31" s="162"/>
      <c r="O31" s="162"/>
      <c r="P31" s="255"/>
      <c r="Q31" s="204">
        <v>0.16500000000000001</v>
      </c>
      <c r="R31" s="250"/>
      <c r="S31" s="204">
        <v>0</v>
      </c>
      <c r="T31" s="204">
        <v>1.623469201734723E-2</v>
      </c>
      <c r="U31" s="204">
        <v>28.756</v>
      </c>
      <c r="V31" s="204">
        <v>0</v>
      </c>
      <c r="W31" s="250"/>
      <c r="X31" s="253"/>
      <c r="Y31" s="255"/>
      <c r="Z31" s="162"/>
      <c r="AA31" s="160">
        <v>14.571160707734615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26.162679918110541</v>
      </c>
      <c r="AP31" s="258"/>
      <c r="AQ31" s="161">
        <f t="shared" si="16"/>
        <v>69.671075317862503</v>
      </c>
    </row>
    <row r="32" spans="1:44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8"/>
      <c r="K32" s="108"/>
      <c r="L32" s="105">
        <f t="shared" si="19"/>
        <v>67.59052476319728</v>
      </c>
      <c r="M32" s="108"/>
      <c r="N32" s="108"/>
      <c r="O32" s="108"/>
      <c r="P32" s="255"/>
      <c r="Q32" s="262">
        <v>1.54</v>
      </c>
      <c r="R32" s="262"/>
      <c r="S32" s="262">
        <v>19.314129079223996</v>
      </c>
      <c r="T32" s="262">
        <v>36.048395683973283</v>
      </c>
      <c r="U32" s="262">
        <v>10.688000000000001</v>
      </c>
      <c r="V32" s="262">
        <v>0</v>
      </c>
      <c r="W32" s="262"/>
      <c r="X32" s="106"/>
      <c r="Y32" s="104"/>
      <c r="Z32" s="108"/>
      <c r="AA32" s="111">
        <v>304.38798337318332</v>
      </c>
      <c r="AB32" s="109">
        <f t="shared" si="20"/>
        <v>27.181471351214846</v>
      </c>
      <c r="AC32" s="110"/>
      <c r="AD32" s="108"/>
      <c r="AE32" s="108">
        <v>23.306699992560002</v>
      </c>
      <c r="AF32" s="108"/>
      <c r="AG32" s="162"/>
      <c r="AH32" s="162">
        <v>3.8747713586548427</v>
      </c>
      <c r="AI32" s="162"/>
      <c r="AJ32" s="162"/>
      <c r="AK32" s="106"/>
      <c r="AL32" s="104"/>
      <c r="AM32" s="108"/>
      <c r="AN32" s="111"/>
      <c r="AO32" s="111">
        <v>98.34903012536931</v>
      </c>
      <c r="AP32" s="109"/>
      <c r="AQ32" s="112">
        <f t="shared" si="16"/>
        <v>497.50900961296475</v>
      </c>
    </row>
    <row r="33" spans="1:44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8"/>
      <c r="K33" s="108"/>
      <c r="L33" s="105">
        <f t="shared" si="19"/>
        <v>2.1523819815729457</v>
      </c>
      <c r="M33" s="108"/>
      <c r="N33" s="108"/>
      <c r="O33" s="108"/>
      <c r="P33" s="255"/>
      <c r="Q33" s="262">
        <v>8.9999999999999993E-3</v>
      </c>
      <c r="R33" s="262"/>
      <c r="S33" s="262">
        <v>0</v>
      </c>
      <c r="T33" s="262">
        <v>1.8123819815729458</v>
      </c>
      <c r="U33" s="262">
        <v>0.33100000000000002</v>
      </c>
      <c r="V33" s="262">
        <v>0</v>
      </c>
      <c r="W33" s="262"/>
      <c r="X33" s="106"/>
      <c r="Y33" s="104"/>
      <c r="Z33" s="108"/>
      <c r="AA33" s="111">
        <v>12.129601488479675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3.4360368918250068</v>
      </c>
      <c r="AP33" s="109"/>
      <c r="AQ33" s="112">
        <f t="shared" si="16"/>
        <v>17.718020361877628</v>
      </c>
    </row>
    <row r="34" spans="1:44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8"/>
      <c r="K34" s="108"/>
      <c r="L34" s="105">
        <f t="shared" si="19"/>
        <v>2.5074424155667088</v>
      </c>
      <c r="M34" s="108"/>
      <c r="N34" s="108"/>
      <c r="O34" s="108"/>
      <c r="P34" s="255"/>
      <c r="Q34" s="262">
        <v>9.8000000000000004E-2</v>
      </c>
      <c r="R34" s="262"/>
      <c r="S34" s="262">
        <v>0</v>
      </c>
      <c r="T34" s="262">
        <v>0.61544241556670876</v>
      </c>
      <c r="U34" s="262">
        <v>1.794</v>
      </c>
      <c r="V34" s="262">
        <v>0</v>
      </c>
      <c r="W34" s="262"/>
      <c r="X34" s="106"/>
      <c r="Y34" s="104"/>
      <c r="Z34" s="108"/>
      <c r="AA34" s="111">
        <v>9.0928195219574501</v>
      </c>
      <c r="AB34" s="109">
        <f t="shared" si="20"/>
        <v>121.47971774049945</v>
      </c>
      <c r="AC34" s="110"/>
      <c r="AD34" s="108"/>
      <c r="AE34" s="108">
        <v>121.47971774049945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23.698408762676255</v>
      </c>
      <c r="AP34" s="109"/>
      <c r="AQ34" s="112">
        <f t="shared" si="16"/>
        <v>156.77838844069987</v>
      </c>
    </row>
    <row r="35" spans="1:44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8"/>
      <c r="K35" s="108"/>
      <c r="L35" s="105">
        <f t="shared" si="19"/>
        <v>0.65611498656661138</v>
      </c>
      <c r="M35" s="108"/>
      <c r="N35" s="108"/>
      <c r="O35" s="108"/>
      <c r="P35" s="255"/>
      <c r="Q35" s="262">
        <v>3.2000000000000001E-2</v>
      </c>
      <c r="R35" s="262"/>
      <c r="S35" s="262">
        <v>0</v>
      </c>
      <c r="T35" s="262">
        <v>0.36011498656661139</v>
      </c>
      <c r="U35" s="262">
        <v>0.26400000000000001</v>
      </c>
      <c r="V35" s="262">
        <v>0</v>
      </c>
      <c r="W35" s="262"/>
      <c r="X35" s="106"/>
      <c r="Y35" s="104"/>
      <c r="Z35" s="108"/>
      <c r="AA35" s="111">
        <v>6.4773447095032344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6.499211495665314</v>
      </c>
      <c r="AP35" s="109"/>
      <c r="AQ35" s="112">
        <f t="shared" si="16"/>
        <v>13.63267119173516</v>
      </c>
    </row>
    <row r="36" spans="1:44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8"/>
      <c r="K36" s="108"/>
      <c r="L36" s="105">
        <f t="shared" si="19"/>
        <v>20.046018056280207</v>
      </c>
      <c r="M36" s="108"/>
      <c r="N36" s="108"/>
      <c r="O36" s="108"/>
      <c r="P36" s="255"/>
      <c r="Q36" s="250">
        <v>0.30700000000000005</v>
      </c>
      <c r="R36" s="262"/>
      <c r="S36" s="250">
        <v>3.4063190006999995</v>
      </c>
      <c r="T36" s="250">
        <v>3.4417547076776138</v>
      </c>
      <c r="U36" s="250">
        <v>3.7950000000000004</v>
      </c>
      <c r="V36" s="250">
        <v>9.0959443479025932</v>
      </c>
      <c r="W36" s="262"/>
      <c r="X36" s="106"/>
      <c r="Y36" s="104"/>
      <c r="Z36" s="108"/>
      <c r="AA36" s="269">
        <v>125.31427399743582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86.41004304012553</v>
      </c>
      <c r="AP36" s="109"/>
      <c r="AQ36" s="112">
        <f t="shared" si="16"/>
        <v>231.77033509384154</v>
      </c>
    </row>
    <row r="37" spans="1:44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8"/>
      <c r="K37" s="108"/>
      <c r="L37" s="105">
        <f t="shared" si="19"/>
        <v>3.4676194320007792</v>
      </c>
      <c r="M37" s="108"/>
      <c r="N37" s="108"/>
      <c r="O37" s="108"/>
      <c r="P37" s="255"/>
      <c r="Q37" s="262">
        <v>0.63300000000000001</v>
      </c>
      <c r="R37" s="262"/>
      <c r="S37" s="262">
        <v>0</v>
      </c>
      <c r="T37" s="262">
        <v>2.0426194320007793</v>
      </c>
      <c r="U37" s="262">
        <v>0.79200000000000004</v>
      </c>
      <c r="V37" s="262">
        <v>0</v>
      </c>
      <c r="W37" s="262"/>
      <c r="X37" s="106"/>
      <c r="Y37" s="104"/>
      <c r="Z37" s="108"/>
      <c r="AA37" s="111">
        <v>11.933440877545609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21.615450032064846</v>
      </c>
      <c r="AP37" s="109"/>
      <c r="AQ37" s="112">
        <f t="shared" si="16"/>
        <v>37.016510341611237</v>
      </c>
    </row>
    <row r="38" spans="1:44" ht="12.75" customHeight="1">
      <c r="A38" s="260" t="s">
        <v>123</v>
      </c>
      <c r="B38" s="266" t="s">
        <v>124</v>
      </c>
      <c r="C38" s="101">
        <f t="shared" si="17"/>
        <v>79.151175402500002</v>
      </c>
      <c r="D38" s="110">
        <v>79.151175402500002</v>
      </c>
      <c r="E38" s="262"/>
      <c r="F38" s="262"/>
      <c r="G38" s="263"/>
      <c r="H38" s="105">
        <f t="shared" si="18"/>
        <v>0</v>
      </c>
      <c r="I38" s="106"/>
      <c r="J38" s="108"/>
      <c r="K38" s="108"/>
      <c r="L38" s="105">
        <f t="shared" si="19"/>
        <v>142.94126307467326</v>
      </c>
      <c r="M38" s="108"/>
      <c r="N38" s="108"/>
      <c r="O38" s="108"/>
      <c r="P38" s="255"/>
      <c r="Q38" s="262">
        <v>0.92700000000000005</v>
      </c>
      <c r="R38" s="262"/>
      <c r="S38" s="262">
        <v>0</v>
      </c>
      <c r="T38" s="262">
        <v>2.309753909740766</v>
      </c>
      <c r="U38" s="262">
        <v>11.821999999999999</v>
      </c>
      <c r="V38" s="262">
        <v>127.8825091649325</v>
      </c>
      <c r="W38" s="262"/>
      <c r="X38" s="106"/>
      <c r="Y38" s="104"/>
      <c r="Z38" s="108"/>
      <c r="AA38" s="111">
        <v>33.906125667947045</v>
      </c>
      <c r="AB38" s="109">
        <f t="shared" si="20"/>
        <v>41.503729331769577</v>
      </c>
      <c r="AC38" s="110"/>
      <c r="AD38" s="108"/>
      <c r="AE38" s="108">
        <v>1.1086243072218001</v>
      </c>
      <c r="AF38" s="108">
        <v>40.395105024547775</v>
      </c>
      <c r="AG38" s="162"/>
      <c r="AH38" s="162"/>
      <c r="AI38" s="162"/>
      <c r="AJ38" s="162"/>
      <c r="AK38" s="106"/>
      <c r="AL38" s="104"/>
      <c r="AM38" s="108"/>
      <c r="AN38" s="111">
        <v>56.661712292356889</v>
      </c>
      <c r="AO38" s="111">
        <v>66.522645991468522</v>
      </c>
      <c r="AP38" s="109"/>
      <c r="AQ38" s="112">
        <f t="shared" si="16"/>
        <v>420.68665176071522</v>
      </c>
    </row>
    <row r="39" spans="1:44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8"/>
      <c r="K39" s="108"/>
      <c r="L39" s="105">
        <f t="shared" si="19"/>
        <v>6.4271623854785567</v>
      </c>
      <c r="M39" s="108"/>
      <c r="N39" s="108"/>
      <c r="O39" s="108"/>
      <c r="P39" s="255"/>
      <c r="Q39" s="262">
        <v>0.39200000000000002</v>
      </c>
      <c r="R39" s="262"/>
      <c r="S39" s="262">
        <v>3.2590363652700001</v>
      </c>
      <c r="T39" s="262">
        <v>1.2161260202085564</v>
      </c>
      <c r="U39" s="262">
        <v>1.56</v>
      </c>
      <c r="V39" s="262">
        <v>0</v>
      </c>
      <c r="W39" s="262"/>
      <c r="X39" s="106"/>
      <c r="Y39" s="104"/>
      <c r="Z39" s="108"/>
      <c r="AA39" s="111">
        <v>426.98367813906225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62.119068431671877</v>
      </c>
      <c r="AP39" s="109"/>
      <c r="AQ39" s="112">
        <f t="shared" si="16"/>
        <v>495.52990895621269</v>
      </c>
    </row>
    <row r="40" spans="1:44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8"/>
      <c r="K40" s="108"/>
      <c r="L40" s="105">
        <f t="shared" si="19"/>
        <v>3.2890025761105153</v>
      </c>
      <c r="M40" s="108"/>
      <c r="N40" s="108"/>
      <c r="O40" s="108"/>
      <c r="P40" s="255"/>
      <c r="Q40" s="262">
        <v>0.27700000000000002</v>
      </c>
      <c r="R40" s="262"/>
      <c r="S40" s="262">
        <v>0</v>
      </c>
      <c r="T40" s="262">
        <v>1.8050025761105153</v>
      </c>
      <c r="U40" s="262">
        <v>1.2069999999999999</v>
      </c>
      <c r="V40" s="262">
        <v>0</v>
      </c>
      <c r="W40" s="262"/>
      <c r="X40" s="106"/>
      <c r="Y40" s="104"/>
      <c r="Z40" s="108"/>
      <c r="AA40" s="111">
        <v>14.667555784585376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17.734724689130609</v>
      </c>
      <c r="AP40" s="109"/>
      <c r="AQ40" s="112">
        <f t="shared" si="16"/>
        <v>35.691283049826495</v>
      </c>
    </row>
    <row r="41" spans="1:44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8"/>
      <c r="K41" s="108"/>
      <c r="L41" s="105">
        <f t="shared" si="19"/>
        <v>2.3324692017347237</v>
      </c>
      <c r="M41" s="108"/>
      <c r="N41" s="108"/>
      <c r="O41" s="108"/>
      <c r="P41" s="255"/>
      <c r="Q41" s="250">
        <v>0.24299999999999999</v>
      </c>
      <c r="R41" s="262"/>
      <c r="S41" s="250">
        <v>0</v>
      </c>
      <c r="T41" s="250">
        <v>1.6234692017347234</v>
      </c>
      <c r="U41" s="250">
        <v>0.46600000000000003</v>
      </c>
      <c r="V41" s="250">
        <v>0</v>
      </c>
      <c r="W41" s="262"/>
      <c r="X41" s="106"/>
      <c r="Y41" s="104"/>
      <c r="Z41" s="108"/>
      <c r="AA41" s="269">
        <v>20.138481964450943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97.133266687776157</v>
      </c>
      <c r="AP41" s="109"/>
      <c r="AQ41" s="112">
        <f t="shared" si="16"/>
        <v>119.60421785396183</v>
      </c>
    </row>
    <row r="42" spans="1:44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8"/>
      <c r="K42" s="108"/>
      <c r="L42" s="105">
        <f t="shared" si="19"/>
        <v>1.3366956185206118</v>
      </c>
      <c r="M42" s="108"/>
      <c r="N42" s="108"/>
      <c r="O42" s="108"/>
      <c r="P42" s="255"/>
      <c r="Q42" s="262">
        <v>7.6999999999999999E-2</v>
      </c>
      <c r="R42" s="262"/>
      <c r="S42" s="262">
        <v>0</v>
      </c>
      <c r="T42" s="262">
        <v>0.99769561852061184</v>
      </c>
      <c r="U42" s="262">
        <v>0.26200000000000001</v>
      </c>
      <c r="V42" s="262">
        <v>0</v>
      </c>
      <c r="W42" s="262"/>
      <c r="X42" s="106"/>
      <c r="Y42" s="104"/>
      <c r="Z42" s="108"/>
      <c r="AA42" s="111">
        <v>1.2558323648459284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3.7508044890472179</v>
      </c>
      <c r="AP42" s="109"/>
      <c r="AQ42" s="112">
        <f t="shared" si="16"/>
        <v>6.3433324724137581</v>
      </c>
    </row>
    <row r="43" spans="1:44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8"/>
      <c r="K43" s="108">
        <v>0</v>
      </c>
      <c r="L43" s="105">
        <f t="shared" si="19"/>
        <v>10.401886173660852</v>
      </c>
      <c r="M43" s="108"/>
      <c r="N43" s="108"/>
      <c r="O43" s="108"/>
      <c r="P43" s="104"/>
      <c r="Q43" s="262">
        <v>0.35</v>
      </c>
      <c r="R43" s="262"/>
      <c r="S43" s="262">
        <v>3.5064015839999998</v>
      </c>
      <c r="T43" s="262">
        <v>4.9574845896608508</v>
      </c>
      <c r="U43" s="262">
        <v>1.5880000000000001</v>
      </c>
      <c r="V43" s="262">
        <v>0</v>
      </c>
      <c r="W43" s="262"/>
      <c r="X43" s="106"/>
      <c r="Y43" s="104"/>
      <c r="Z43" s="108"/>
      <c r="AA43" s="111">
        <v>42.673359021240742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49.84418840711043</v>
      </c>
      <c r="AP43" s="109"/>
      <c r="AQ43" s="112">
        <f t="shared" si="16"/>
        <v>102.91943360201202</v>
      </c>
    </row>
    <row r="44" spans="1:44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38.050642901528427</v>
      </c>
      <c r="M44" s="167"/>
      <c r="N44" s="167"/>
      <c r="O44" s="167"/>
      <c r="P44" s="168"/>
      <c r="Q44" s="272">
        <v>0.83182039642519912</v>
      </c>
      <c r="R44" s="272"/>
      <c r="S44" s="272">
        <v>0</v>
      </c>
      <c r="T44" s="272">
        <v>0.68620483405228982</v>
      </c>
      <c r="U44" s="272">
        <v>36.532617671050936</v>
      </c>
      <c r="V44" s="272">
        <v>0</v>
      </c>
      <c r="W44" s="272"/>
      <c r="X44" s="166"/>
      <c r="Y44" s="168"/>
      <c r="Z44" s="167"/>
      <c r="AA44" s="173">
        <v>3.7565986339022426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10.021134818189905</v>
      </c>
      <c r="AP44" s="171"/>
      <c r="AQ44" s="174">
        <f>C44+H44+L44+AA44+AB44+AN44+AO44+AP44</f>
        <v>51.828376353620577</v>
      </c>
    </row>
    <row r="45" spans="1:44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5">
        <f t="shared" si="21"/>
        <v>0</v>
      </c>
      <c r="K45" s="275">
        <f t="shared" si="21"/>
        <v>0</v>
      </c>
      <c r="L45" s="277">
        <f t="shared" si="21"/>
        <v>5022.406969683203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780.92608129041673</v>
      </c>
      <c r="Q45" s="275">
        <f t="shared" si="21"/>
        <v>0</v>
      </c>
      <c r="R45" s="275">
        <f t="shared" si="21"/>
        <v>1115.6537766794397</v>
      </c>
      <c r="S45" s="275">
        <f t="shared" si="21"/>
        <v>0</v>
      </c>
      <c r="T45" s="275">
        <f t="shared" si="21"/>
        <v>1.6291650130548303</v>
      </c>
      <c r="U45" s="275">
        <f>SUM(U46:U55)</f>
        <v>3124.1979467002911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17.419296662833837</v>
      </c>
      <c r="AB45" s="280">
        <f t="shared" si="21"/>
        <v>188.08547944814401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161.89653003302402</v>
      </c>
      <c r="AJ45" s="275">
        <f t="shared" ref="AJ45" si="24">SUM(AJ46:AJ55)</f>
        <v>26.188949415119996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6.789153715939535</v>
      </c>
      <c r="AP45" s="280">
        <f t="shared" si="21"/>
        <v>0</v>
      </c>
      <c r="AQ45" s="282">
        <f t="shared" si="16"/>
        <v>5234.7008995101196</v>
      </c>
      <c r="AR45" s="7"/>
    </row>
    <row r="46" spans="1:44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4"/>
      <c r="K46" s="154"/>
      <c r="L46" s="156">
        <f t="shared" ref="L46:L64" si="28">SUM(M46:Z46)</f>
        <v>748.37704629118366</v>
      </c>
      <c r="M46" s="154"/>
      <c r="N46" s="154"/>
      <c r="O46" s="154"/>
      <c r="P46" s="154"/>
      <c r="Q46" s="154"/>
      <c r="R46" s="154"/>
      <c r="S46" s="154"/>
      <c r="T46" s="154"/>
      <c r="U46" s="154">
        <v>748.37704629118366</v>
      </c>
      <c r="V46" s="154"/>
      <c r="W46" s="155"/>
      <c r="X46" s="155"/>
      <c r="Y46" s="155"/>
      <c r="Z46" s="154"/>
      <c r="AA46" s="160">
        <v>0.40482290195599996</v>
      </c>
      <c r="AB46" s="158">
        <f t="shared" ref="AB46:AB56" si="29">SUM(AC46:AM46)</f>
        <v>40.453753708816322</v>
      </c>
      <c r="AC46" s="159"/>
      <c r="AD46" s="154"/>
      <c r="AE46" s="154"/>
      <c r="AF46" s="154"/>
      <c r="AG46" s="154"/>
      <c r="AH46" s="154"/>
      <c r="AI46" s="154">
        <v>40.453753708816322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789.23562290195594</v>
      </c>
    </row>
    <row r="47" spans="1:44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162"/>
      <c r="K47" s="162"/>
      <c r="L47" s="252">
        <f t="shared" si="28"/>
        <v>316.75405182730395</v>
      </c>
      <c r="M47" s="162"/>
      <c r="N47" s="162"/>
      <c r="O47" s="162"/>
      <c r="P47" s="162"/>
      <c r="Q47" s="162"/>
      <c r="R47" s="162"/>
      <c r="S47" s="162"/>
      <c r="T47" s="162"/>
      <c r="U47" s="162">
        <v>316.75405182730395</v>
      </c>
      <c r="V47" s="162"/>
      <c r="W47" s="255"/>
      <c r="X47" s="255"/>
      <c r="Y47" s="255"/>
      <c r="Z47" s="162"/>
      <c r="AA47" s="269"/>
      <c r="AB47" s="258">
        <f t="shared" si="29"/>
        <v>17.122238666183886</v>
      </c>
      <c r="AC47" s="259"/>
      <c r="AD47" s="162"/>
      <c r="AE47" s="162"/>
      <c r="AF47" s="162"/>
      <c r="AG47" s="162"/>
      <c r="AH47" s="162"/>
      <c r="AI47" s="162">
        <v>17.122238666183886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333.87629049348783</v>
      </c>
    </row>
    <row r="48" spans="1:44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8"/>
      <c r="K48" s="108"/>
      <c r="L48" s="105">
        <f t="shared" si="28"/>
        <v>1982.9140226370646</v>
      </c>
      <c r="M48" s="108"/>
      <c r="N48" s="108"/>
      <c r="O48" s="108"/>
      <c r="P48" s="108">
        <v>622.68033431861272</v>
      </c>
      <c r="Q48" s="108"/>
      <c r="R48" s="108"/>
      <c r="S48" s="108"/>
      <c r="T48" s="108">
        <v>1.6291650130548303</v>
      </c>
      <c r="U48" s="108">
        <v>1358.6045233053969</v>
      </c>
      <c r="V48" s="108"/>
      <c r="W48" s="104"/>
      <c r="X48" s="104"/>
      <c r="Y48" s="104"/>
      <c r="Z48" s="108"/>
      <c r="AA48" s="111"/>
      <c r="AB48" s="109">
        <f t="shared" si="29"/>
        <v>94.341885956175844</v>
      </c>
      <c r="AC48" s="110"/>
      <c r="AD48" s="108"/>
      <c r="AE48" s="108"/>
      <c r="AF48" s="108"/>
      <c r="AG48" s="108"/>
      <c r="AH48" s="108"/>
      <c r="AI48" s="108">
        <v>73.439789536377461</v>
      </c>
      <c r="AJ48" s="108">
        <v>20.902096419798376</v>
      </c>
      <c r="AK48" s="106"/>
      <c r="AL48" s="104"/>
      <c r="AM48" s="108"/>
      <c r="AN48" s="105"/>
      <c r="AO48" s="111">
        <v>2.331271905939535</v>
      </c>
      <c r="AP48" s="109"/>
      <c r="AQ48" s="112">
        <f t="shared" si="16"/>
        <v>2079.5871804991798</v>
      </c>
    </row>
    <row r="49" spans="1:44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8"/>
      <c r="K49" s="108"/>
      <c r="L49" s="105">
        <f t="shared" si="28"/>
        <v>131.61403340217319</v>
      </c>
      <c r="M49" s="108"/>
      <c r="N49" s="108"/>
      <c r="O49" s="108"/>
      <c r="P49" s="108">
        <v>4.0527672383008335</v>
      </c>
      <c r="Q49" s="108"/>
      <c r="R49" s="108"/>
      <c r="S49" s="108"/>
      <c r="T49" s="108"/>
      <c r="U49" s="108">
        <v>127.56126616387235</v>
      </c>
      <c r="V49" s="108"/>
      <c r="W49" s="104"/>
      <c r="X49" s="104"/>
      <c r="Y49" s="104"/>
      <c r="Z49" s="108"/>
      <c r="AA49" s="111"/>
      <c r="AB49" s="109">
        <f t="shared" si="29"/>
        <v>7.0314069169473807</v>
      </c>
      <c r="AC49" s="110"/>
      <c r="AD49" s="108"/>
      <c r="AE49" s="108"/>
      <c r="AF49" s="108"/>
      <c r="AG49" s="108"/>
      <c r="AH49" s="108"/>
      <c r="AI49" s="108">
        <v>6.8953638673870277</v>
      </c>
      <c r="AJ49" s="108">
        <v>0.13604304956035268</v>
      </c>
      <c r="AK49" s="106"/>
      <c r="AL49" s="104"/>
      <c r="AM49" s="108"/>
      <c r="AN49" s="105"/>
      <c r="AO49" s="111"/>
      <c r="AP49" s="109"/>
      <c r="AQ49" s="112">
        <f t="shared" si="16"/>
        <v>138.64544031912058</v>
      </c>
    </row>
    <row r="50" spans="1:44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8"/>
      <c r="K50" s="108"/>
      <c r="L50" s="105">
        <f t="shared" si="28"/>
        <v>39.810128252916314</v>
      </c>
      <c r="M50" s="108"/>
      <c r="N50" s="108"/>
      <c r="O50" s="108"/>
      <c r="P50" s="108"/>
      <c r="Q50" s="108"/>
      <c r="R50" s="288"/>
      <c r="S50" s="108"/>
      <c r="T50" s="108"/>
      <c r="U50" s="108">
        <v>39.810128252916314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4.4578818099999999</v>
      </c>
      <c r="AP50" s="109"/>
      <c r="AQ50" s="112">
        <f t="shared" si="16"/>
        <v>44.268010062916318</v>
      </c>
    </row>
    <row r="51" spans="1:44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8"/>
      <c r="K51" s="108"/>
      <c r="L51" s="105">
        <f t="shared" si="28"/>
        <v>5.9928633675724274</v>
      </c>
      <c r="M51" s="108"/>
      <c r="N51" s="108"/>
      <c r="O51" s="108"/>
      <c r="P51" s="108">
        <v>0.74865555555555552</v>
      </c>
      <c r="Q51" s="108"/>
      <c r="R51" s="108">
        <v>5.2442078120168718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5.9928633675724274</v>
      </c>
    </row>
    <row r="52" spans="1:44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88"/>
      <c r="K52" s="288"/>
      <c r="L52" s="291">
        <f t="shared" si="28"/>
        <v>1110.4095688674229</v>
      </c>
      <c r="M52" s="288"/>
      <c r="N52" s="288"/>
      <c r="O52" s="288"/>
      <c r="P52" s="162"/>
      <c r="Q52" s="288"/>
      <c r="R52" s="288">
        <v>1110.4095688674229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1110.4095688674229</v>
      </c>
    </row>
    <row r="53" spans="1:44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88"/>
      <c r="K53" s="288"/>
      <c r="L53" s="291">
        <f t="shared" si="28"/>
        <v>232.93569286014326</v>
      </c>
      <c r="M53" s="288"/>
      <c r="N53" s="288"/>
      <c r="O53" s="288"/>
      <c r="P53" s="288">
        <v>3.0020492303501669</v>
      </c>
      <c r="Q53" s="288"/>
      <c r="R53" s="288"/>
      <c r="S53" s="288"/>
      <c r="T53" s="288"/>
      <c r="U53" s="288">
        <v>229.9336436297931</v>
      </c>
      <c r="V53" s="288"/>
      <c r="W53" s="290"/>
      <c r="X53" s="290"/>
      <c r="Y53" s="290"/>
      <c r="Z53" s="288"/>
      <c r="AA53" s="269"/>
      <c r="AB53" s="294">
        <f t="shared" si="29"/>
        <v>12.529907141650192</v>
      </c>
      <c r="AC53" s="295"/>
      <c r="AD53" s="288"/>
      <c r="AE53" s="288"/>
      <c r="AF53" s="288"/>
      <c r="AG53" s="288"/>
      <c r="AH53" s="288"/>
      <c r="AI53" s="108">
        <v>12.429134531674601</v>
      </c>
      <c r="AJ53" s="108">
        <v>0.10077260997559184</v>
      </c>
      <c r="AK53" s="288"/>
      <c r="AL53" s="288"/>
      <c r="AM53" s="288"/>
      <c r="AN53" s="269"/>
      <c r="AO53" s="111"/>
      <c r="AP53" s="294"/>
      <c r="AQ53" s="296">
        <f t="shared" si="16"/>
        <v>245.46560000179346</v>
      </c>
    </row>
    <row r="54" spans="1:44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88"/>
      <c r="K54" s="288"/>
      <c r="L54" s="291">
        <f t="shared" si="28"/>
        <v>89.371637180087745</v>
      </c>
      <c r="M54" s="288"/>
      <c r="N54" s="288"/>
      <c r="O54" s="288"/>
      <c r="P54" s="288"/>
      <c r="Q54" s="288"/>
      <c r="R54" s="288"/>
      <c r="S54" s="288"/>
      <c r="T54" s="288"/>
      <c r="U54" s="288">
        <v>89.371637180087745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89.371637180087745</v>
      </c>
    </row>
    <row r="55" spans="1:44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67"/>
      <c r="K55" s="167"/>
      <c r="L55" s="169">
        <f t="shared" si="28"/>
        <v>364.2279249973343</v>
      </c>
      <c r="M55" s="167"/>
      <c r="N55" s="167"/>
      <c r="O55" s="167"/>
      <c r="P55" s="167">
        <v>150.4422749475975</v>
      </c>
      <c r="Q55" s="167"/>
      <c r="R55" s="167"/>
      <c r="S55" s="167">
        <v>0</v>
      </c>
      <c r="T55" s="167"/>
      <c r="U55" s="167">
        <v>213.7856500497368</v>
      </c>
      <c r="V55" s="167"/>
      <c r="W55" s="168"/>
      <c r="X55" s="168"/>
      <c r="Y55" s="168"/>
      <c r="Z55" s="167"/>
      <c r="AA55" s="173">
        <v>17.014473760877838</v>
      </c>
      <c r="AB55" s="171">
        <f t="shared" si="29"/>
        <v>16.606287058370373</v>
      </c>
      <c r="AC55" s="172"/>
      <c r="AD55" s="167"/>
      <c r="AE55" s="167"/>
      <c r="AF55" s="167"/>
      <c r="AG55" s="167"/>
      <c r="AH55" s="167"/>
      <c r="AI55" s="167">
        <v>11.556249722584699</v>
      </c>
      <c r="AJ55" s="167">
        <v>5.0500373357856754</v>
      </c>
      <c r="AK55" s="166"/>
      <c r="AL55" s="168"/>
      <c r="AM55" s="167"/>
      <c r="AN55" s="169"/>
      <c r="AO55" s="173"/>
      <c r="AP55" s="171"/>
      <c r="AQ55" s="174">
        <f t="shared" si="16"/>
        <v>397.84868581658247</v>
      </c>
    </row>
    <row r="56" spans="1:44" s="11" customFormat="1" ht="12.75" customHeight="1">
      <c r="A56" s="299" t="s">
        <v>146</v>
      </c>
      <c r="B56" s="300"/>
      <c r="C56" s="301">
        <f t="shared" si="26"/>
        <v>186.10443913389656</v>
      </c>
      <c r="D56" s="302">
        <v>88.776008773381392</v>
      </c>
      <c r="E56" s="103">
        <v>88.256941951509248</v>
      </c>
      <c r="F56" s="303"/>
      <c r="G56" s="303">
        <v>9.0714884090059194</v>
      </c>
      <c r="H56" s="304">
        <f t="shared" si="27"/>
        <v>183.49320499999999</v>
      </c>
      <c r="I56" s="302"/>
      <c r="J56" s="185">
        <v>127.70399999999999</v>
      </c>
      <c r="K56" s="185">
        <v>55.789205000000003</v>
      </c>
      <c r="L56" s="304">
        <f t="shared" si="28"/>
        <v>1239.9315606380669</v>
      </c>
      <c r="M56" s="185"/>
      <c r="N56" s="185"/>
      <c r="O56" s="185"/>
      <c r="P56" s="185">
        <v>0</v>
      </c>
      <c r="Q56" s="185">
        <v>841.81851290405484</v>
      </c>
      <c r="R56" s="185"/>
      <c r="S56" s="185">
        <v>0</v>
      </c>
      <c r="T56" s="185">
        <v>50.020612917840218</v>
      </c>
      <c r="U56" s="185">
        <v>344.60887370583782</v>
      </c>
      <c r="V56" s="185">
        <v>3.4835611103340964</v>
      </c>
      <c r="W56" s="303"/>
      <c r="X56" s="303"/>
      <c r="Y56" s="303"/>
      <c r="Z56" s="185"/>
      <c r="AA56" s="304">
        <v>591.35700114828694</v>
      </c>
      <c r="AB56" s="307">
        <f t="shared" si="29"/>
        <v>75.270295932702496</v>
      </c>
      <c r="AC56" s="308"/>
      <c r="AD56" s="185"/>
      <c r="AE56" s="185">
        <v>25.456791773706627</v>
      </c>
      <c r="AF56" s="185"/>
      <c r="AG56" s="185"/>
      <c r="AH56" s="185"/>
      <c r="AI56" s="185"/>
      <c r="AJ56" s="185"/>
      <c r="AK56" s="302"/>
      <c r="AL56" s="303">
        <v>13.524083223013008</v>
      </c>
      <c r="AM56" s="185">
        <v>36.289420935982861</v>
      </c>
      <c r="AN56" s="304"/>
      <c r="AO56" s="304">
        <v>699.43373673658175</v>
      </c>
      <c r="AP56" s="307"/>
      <c r="AQ56" s="186">
        <f t="shared" si="16"/>
        <v>2975.5902385895351</v>
      </c>
      <c r="AR56" s="7"/>
    </row>
    <row r="57" spans="1:44" s="11" customFormat="1" ht="12.75" customHeight="1">
      <c r="A57" s="299" t="s">
        <v>171</v>
      </c>
      <c r="B57" s="300"/>
      <c r="C57" s="301">
        <f>C58+C65</f>
        <v>0.40093969924812034</v>
      </c>
      <c r="D57" s="185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223.02105569085765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185">
        <f t="shared" si="30"/>
        <v>62.813000000000002</v>
      </c>
      <c r="R57" s="185">
        <f t="shared" si="30"/>
        <v>0</v>
      </c>
      <c r="S57" s="185">
        <f t="shared" si="30"/>
        <v>0.2093031229578676</v>
      </c>
      <c r="T57" s="185">
        <f t="shared" si="30"/>
        <v>70.691752567899783</v>
      </c>
      <c r="U57" s="185">
        <f t="shared" si="30"/>
        <v>89.306999999999988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4">
        <f t="shared" si="30"/>
        <v>337.27558843766866</v>
      </c>
      <c r="AB57" s="307">
        <f t="shared" si="30"/>
        <v>36.757389162011165</v>
      </c>
      <c r="AC57" s="308">
        <f t="shared" si="30"/>
        <v>0</v>
      </c>
      <c r="AD57" s="185">
        <f t="shared" si="30"/>
        <v>0</v>
      </c>
      <c r="AE57" s="185">
        <f t="shared" si="30"/>
        <v>14.007063273767997</v>
      </c>
      <c r="AF57" s="185">
        <f t="shared" si="30"/>
        <v>0</v>
      </c>
      <c r="AG57" s="185">
        <f t="shared" si="30"/>
        <v>0</v>
      </c>
      <c r="AH57" s="185">
        <f t="shared" si="30"/>
        <v>6.3103276864105924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4">
        <f t="shared" si="30"/>
        <v>1118.1358379003605</v>
      </c>
      <c r="AP57" s="307">
        <f t="shared" si="30"/>
        <v>0</v>
      </c>
      <c r="AQ57" s="310">
        <f t="shared" si="16"/>
        <v>1715.590810890146</v>
      </c>
      <c r="AR57" s="7"/>
    </row>
    <row r="58" spans="1:44" s="11" customFormat="1" ht="12.75" customHeight="1">
      <c r="A58" s="299" t="s">
        <v>172</v>
      </c>
      <c r="B58" s="300"/>
      <c r="C58" s="301">
        <f t="shared" si="26"/>
        <v>0.39794015037593988</v>
      </c>
      <c r="D58" s="308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02">
        <f>SUM(J59:J64)</f>
        <v>0</v>
      </c>
      <c r="K58" s="302">
        <f>SUM(K59:K64)</f>
        <v>0</v>
      </c>
      <c r="L58" s="304">
        <f t="shared" si="28"/>
        <v>104.97002542041611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07">
        <v>18.247</v>
      </c>
      <c r="R58" s="307">
        <f t="shared" si="31"/>
        <v>0</v>
      </c>
      <c r="S58" s="307">
        <v>0</v>
      </c>
      <c r="T58" s="307">
        <v>45.311025420416122</v>
      </c>
      <c r="U58" s="307">
        <v>41.411999999999992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4">
        <v>210.92253952116275</v>
      </c>
      <c r="AB58" s="307">
        <f t="shared" ref="AB58:AB71" si="32">SUM(AC58:AM58)</f>
        <v>20.431425609766706</v>
      </c>
      <c r="AC58" s="308">
        <f t="shared" si="31"/>
        <v>0</v>
      </c>
      <c r="AD58" s="185">
        <f t="shared" si="31"/>
        <v>0</v>
      </c>
      <c r="AE58" s="185">
        <f t="shared" si="31"/>
        <v>3.1189386535341326</v>
      </c>
      <c r="AF58" s="185"/>
      <c r="AG58" s="185">
        <f t="shared" si="31"/>
        <v>0</v>
      </c>
      <c r="AH58" s="185">
        <f t="shared" si="31"/>
        <v>0.87248875439999996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4">
        <v>850.71541364957784</v>
      </c>
      <c r="AP58" s="307">
        <f t="shared" ref="AP58" si="34">SUM(AP59:AP64)</f>
        <v>0</v>
      </c>
      <c r="AQ58" s="310">
        <f t="shared" si="16"/>
        <v>1187.4373443512993</v>
      </c>
      <c r="AR58" s="7"/>
    </row>
    <row r="59" spans="1:44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110">
        <v>1.9996992481203005E-3</v>
      </c>
      <c r="E59" s="158"/>
      <c r="F59" s="158"/>
      <c r="G59" s="201"/>
      <c r="H59" s="156">
        <f t="shared" si="27"/>
        <v>0</v>
      </c>
      <c r="I59" s="284"/>
      <c r="J59" s="284"/>
      <c r="K59" s="284"/>
      <c r="L59" s="156">
        <f t="shared" si="28"/>
        <v>28.059253705027771</v>
      </c>
      <c r="M59" s="203"/>
      <c r="N59" s="318"/>
      <c r="O59" s="318"/>
      <c r="P59" s="158"/>
      <c r="Q59" s="262">
        <v>5.9740000000000002</v>
      </c>
      <c r="R59" s="158"/>
      <c r="S59" s="262">
        <v>0</v>
      </c>
      <c r="T59" s="262">
        <v>12.192253705027772</v>
      </c>
      <c r="U59" s="262">
        <v>9.8930000000000007</v>
      </c>
      <c r="V59" s="262">
        <v>0</v>
      </c>
      <c r="W59" s="158"/>
      <c r="X59" s="158"/>
      <c r="Y59" s="318"/>
      <c r="Z59" s="284"/>
      <c r="AA59" s="111">
        <v>53.47297808575852</v>
      </c>
      <c r="AB59" s="158">
        <f t="shared" si="32"/>
        <v>0.78441003446442359</v>
      </c>
      <c r="AC59" s="319"/>
      <c r="AD59" s="203"/>
      <c r="AE59" s="154">
        <v>0.78441003446442359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223.95503288939349</v>
      </c>
      <c r="AP59" s="158"/>
      <c r="AQ59" s="187">
        <f t="shared" si="16"/>
        <v>306.27367441389231</v>
      </c>
      <c r="AR59" s="7"/>
    </row>
    <row r="60" spans="1:44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110">
        <v>5.9990977443609029E-3</v>
      </c>
      <c r="E60" s="109"/>
      <c r="F60" s="109"/>
      <c r="G60" s="321"/>
      <c r="H60" s="105">
        <f t="shared" si="27"/>
        <v>0</v>
      </c>
      <c r="I60" s="102"/>
      <c r="J60" s="102"/>
      <c r="K60" s="102"/>
      <c r="L60" s="105">
        <f t="shared" si="28"/>
        <v>23.009622988348113</v>
      </c>
      <c r="M60" s="113"/>
      <c r="N60" s="103"/>
      <c r="O60" s="103"/>
      <c r="P60" s="109"/>
      <c r="Q60" s="262">
        <v>4.141</v>
      </c>
      <c r="R60" s="109"/>
      <c r="S60" s="262">
        <v>0</v>
      </c>
      <c r="T60" s="262">
        <v>3.3886229883481134</v>
      </c>
      <c r="U60" s="262">
        <v>15.48</v>
      </c>
      <c r="V60" s="262">
        <v>0</v>
      </c>
      <c r="W60" s="109"/>
      <c r="X60" s="109"/>
      <c r="Y60" s="103"/>
      <c r="Z60" s="102"/>
      <c r="AA60" s="111">
        <v>19.701670707113234</v>
      </c>
      <c r="AB60" s="109">
        <f t="shared" si="32"/>
        <v>2.7696552104321263E-2</v>
      </c>
      <c r="AC60" s="323"/>
      <c r="AD60" s="113"/>
      <c r="AE60" s="108">
        <v>2.7696552104321263E-2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65.522361043248949</v>
      </c>
      <c r="AP60" s="109"/>
      <c r="AQ60" s="112">
        <f t="shared" si="16"/>
        <v>108.26735038855898</v>
      </c>
      <c r="AR60" s="7"/>
    </row>
    <row r="61" spans="1:44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110">
        <v>0.37494360902255641</v>
      </c>
      <c r="E61" s="109"/>
      <c r="F61" s="109"/>
      <c r="G61" s="321"/>
      <c r="H61" s="105">
        <f t="shared" si="27"/>
        <v>0</v>
      </c>
      <c r="I61" s="102"/>
      <c r="J61" s="102"/>
      <c r="K61" s="102"/>
      <c r="L61" s="105">
        <f t="shared" si="28"/>
        <v>31.081443602014417</v>
      </c>
      <c r="M61" s="113"/>
      <c r="N61" s="103"/>
      <c r="O61" s="103"/>
      <c r="P61" s="109"/>
      <c r="Q61" s="262">
        <v>4.0250000000000004</v>
      </c>
      <c r="R61" s="109"/>
      <c r="S61" s="262">
        <v>0</v>
      </c>
      <c r="T61" s="262">
        <v>22.64444360201442</v>
      </c>
      <c r="U61" s="262">
        <v>4.4119999999999999</v>
      </c>
      <c r="V61" s="262">
        <v>0</v>
      </c>
      <c r="W61" s="109"/>
      <c r="X61" s="109"/>
      <c r="Y61" s="103"/>
      <c r="Z61" s="102"/>
      <c r="AA61" s="111">
        <v>37.232766956468069</v>
      </c>
      <c r="AB61" s="109">
        <f t="shared" si="32"/>
        <v>0.75488389259545918</v>
      </c>
      <c r="AC61" s="323"/>
      <c r="AD61" s="113"/>
      <c r="AE61" s="108">
        <v>0.75488389259545918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123.6265582096805</v>
      </c>
      <c r="AP61" s="109"/>
      <c r="AQ61" s="112">
        <f t="shared" si="16"/>
        <v>193.07059626978099</v>
      </c>
      <c r="AR61" s="7"/>
    </row>
    <row r="62" spans="1:44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110">
        <v>1.0998345864661654E-2</v>
      </c>
      <c r="E62" s="109"/>
      <c r="F62" s="109"/>
      <c r="G62" s="321"/>
      <c r="H62" s="105">
        <f t="shared" si="27"/>
        <v>0</v>
      </c>
      <c r="I62" s="102"/>
      <c r="J62" s="102"/>
      <c r="K62" s="102"/>
      <c r="L62" s="105">
        <f t="shared" si="28"/>
        <v>3.299708612636195</v>
      </c>
      <c r="M62" s="113"/>
      <c r="N62" s="103"/>
      <c r="O62" s="103"/>
      <c r="P62" s="109"/>
      <c r="Q62" s="262">
        <v>0.47699999999999998</v>
      </c>
      <c r="R62" s="109"/>
      <c r="S62" s="262">
        <v>0</v>
      </c>
      <c r="T62" s="262">
        <v>0.93570861263619509</v>
      </c>
      <c r="U62" s="262">
        <v>1.887</v>
      </c>
      <c r="V62" s="262">
        <v>0</v>
      </c>
      <c r="W62" s="109"/>
      <c r="X62" s="109"/>
      <c r="Y62" s="103"/>
      <c r="Z62" s="102"/>
      <c r="AA62" s="111">
        <v>19.707063438685303</v>
      </c>
      <c r="AB62" s="109">
        <f t="shared" si="32"/>
        <v>5.5986581704689099E-2</v>
      </c>
      <c r="AC62" s="323"/>
      <c r="AD62" s="113"/>
      <c r="AE62" s="108">
        <v>5.5986581704689099E-2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288.83307099873122</v>
      </c>
      <c r="AP62" s="109"/>
      <c r="AQ62" s="112">
        <f t="shared" si="16"/>
        <v>311.90682797762207</v>
      </c>
      <c r="AR62" s="7"/>
    </row>
    <row r="63" spans="1:44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295">
        <v>3.9993984962406011E-3</v>
      </c>
      <c r="E63" s="109"/>
      <c r="F63" s="109"/>
      <c r="G63" s="321"/>
      <c r="H63" s="105">
        <f t="shared" si="27"/>
        <v>0</v>
      </c>
      <c r="I63" s="102"/>
      <c r="J63" s="102"/>
      <c r="K63" s="102"/>
      <c r="L63" s="105">
        <f t="shared" si="28"/>
        <v>1.1234981306763474</v>
      </c>
      <c r="M63" s="113"/>
      <c r="N63" s="103"/>
      <c r="O63" s="103"/>
      <c r="P63" s="109"/>
      <c r="Q63" s="327">
        <v>0.66700000000000004</v>
      </c>
      <c r="R63" s="109"/>
      <c r="S63" s="327">
        <v>0</v>
      </c>
      <c r="T63" s="327">
        <v>0.12249813067634732</v>
      </c>
      <c r="U63" s="327">
        <v>0.33400000000000002</v>
      </c>
      <c r="V63" s="327">
        <v>0</v>
      </c>
      <c r="W63" s="109"/>
      <c r="X63" s="109"/>
      <c r="Y63" s="103"/>
      <c r="Z63" s="102"/>
      <c r="AA63" s="370">
        <v>12.660785548328626</v>
      </c>
      <c r="AB63" s="109">
        <f t="shared" si="32"/>
        <v>0.33972770821006093</v>
      </c>
      <c r="AC63" s="323"/>
      <c r="AD63" s="113"/>
      <c r="AE63" s="108">
        <v>0.33972770821006093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42.324622888234863</v>
      </c>
      <c r="AP63" s="109"/>
      <c r="AQ63" s="112">
        <f t="shared" si="16"/>
        <v>56.452633673946139</v>
      </c>
      <c r="AR63" s="7"/>
    </row>
    <row r="64" spans="1:44" ht="12.75" customHeight="1">
      <c r="A64" s="163" t="s">
        <v>183</v>
      </c>
      <c r="B64" s="329"/>
      <c r="C64" s="165">
        <f t="shared" si="26"/>
        <v>0</v>
      </c>
      <c r="D64" s="295">
        <v>0</v>
      </c>
      <c r="E64" s="171"/>
      <c r="F64" s="171"/>
      <c r="G64" s="330"/>
      <c r="H64" s="169">
        <f t="shared" si="27"/>
        <v>0</v>
      </c>
      <c r="I64" s="297"/>
      <c r="J64" s="297"/>
      <c r="K64" s="297"/>
      <c r="L64" s="169">
        <f t="shared" si="28"/>
        <v>18.396498381713283</v>
      </c>
      <c r="M64" s="298"/>
      <c r="N64" s="332"/>
      <c r="O64" s="332"/>
      <c r="P64" s="171"/>
      <c r="Q64" s="327">
        <v>2.9630000000000001</v>
      </c>
      <c r="R64" s="171"/>
      <c r="S64" s="327">
        <v>0</v>
      </c>
      <c r="T64" s="327">
        <v>6.0274983817132819</v>
      </c>
      <c r="U64" s="327">
        <v>9.4060000000000006</v>
      </c>
      <c r="V64" s="327">
        <v>0</v>
      </c>
      <c r="W64" s="171"/>
      <c r="X64" s="171"/>
      <c r="Y64" s="332"/>
      <c r="Z64" s="297"/>
      <c r="AA64" s="370">
        <v>68.147274784808985</v>
      </c>
      <c r="AB64" s="171">
        <f t="shared" si="32"/>
        <v>18.468720840687752</v>
      </c>
      <c r="AC64" s="333"/>
      <c r="AD64" s="298"/>
      <c r="AE64" s="167">
        <v>1.1562338844551785</v>
      </c>
      <c r="AF64" s="167"/>
      <c r="AG64" s="167"/>
      <c r="AH64" s="167">
        <v>0.87248875439999996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70">
        <v>106.45376762028886</v>
      </c>
      <c r="AP64" s="171"/>
      <c r="AQ64" s="174">
        <f t="shared" si="16"/>
        <v>211.46626162749888</v>
      </c>
    </row>
    <row r="65" spans="1:44" ht="12.75" customHeight="1">
      <c r="A65" s="299" t="s">
        <v>184</v>
      </c>
      <c r="B65" s="300"/>
      <c r="C65" s="165">
        <f>SUM(D65:G65)</f>
        <v>2.9995488721804506E-3</v>
      </c>
      <c r="D65" s="308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67">
        <v>0</v>
      </c>
      <c r="K65" s="167">
        <v>0</v>
      </c>
      <c r="L65" s="169">
        <f>SUM(M65:Z65)</f>
        <v>118.05103027044154</v>
      </c>
      <c r="M65" s="167"/>
      <c r="N65" s="168"/>
      <c r="O65" s="168"/>
      <c r="P65" s="272"/>
      <c r="Q65" s="307">
        <v>44.566000000000003</v>
      </c>
      <c r="R65" s="272"/>
      <c r="S65" s="307">
        <v>0.2093031229578676</v>
      </c>
      <c r="T65" s="307">
        <v>25.380727147483668</v>
      </c>
      <c r="U65" s="307">
        <v>47.895000000000003</v>
      </c>
      <c r="V65" s="307">
        <f>SUM(V66:V69)</f>
        <v>0</v>
      </c>
      <c r="W65" s="272"/>
      <c r="X65" s="272"/>
      <c r="Y65" s="168"/>
      <c r="Z65" s="167"/>
      <c r="AA65" s="304">
        <v>126.35304891650591</v>
      </c>
      <c r="AB65" s="171">
        <f t="shared" si="32"/>
        <v>16.32596355224446</v>
      </c>
      <c r="AC65" s="172"/>
      <c r="AD65" s="167"/>
      <c r="AE65" s="167">
        <f>SUM(AE66:AE69)</f>
        <v>10.888124620233866</v>
      </c>
      <c r="AF65" s="167"/>
      <c r="AG65" s="167"/>
      <c r="AH65" s="167">
        <v>5.4378389320105924</v>
      </c>
      <c r="AI65" s="167"/>
      <c r="AJ65" s="167"/>
      <c r="AK65" s="167"/>
      <c r="AL65" s="167"/>
      <c r="AM65" s="168"/>
      <c r="AN65" s="169"/>
      <c r="AO65" s="304">
        <v>267.42042425078267</v>
      </c>
      <c r="AP65" s="171"/>
      <c r="AQ65" s="335">
        <f t="shared" si="16"/>
        <v>528.15346653884671</v>
      </c>
    </row>
    <row r="66" spans="1:44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159">
        <v>0</v>
      </c>
      <c r="E66" s="204"/>
      <c r="F66" s="204"/>
      <c r="G66" s="338"/>
      <c r="H66" s="156">
        <f t="shared" ref="H66:H69" si="36">SUM(I66:K66)</f>
        <v>0</v>
      </c>
      <c r="I66" s="202"/>
      <c r="J66" s="154"/>
      <c r="K66" s="339"/>
      <c r="L66" s="156">
        <f t="shared" ref="L66:L69" si="37">SUM(M66:Z66)</f>
        <v>3.3410197250323015</v>
      </c>
      <c r="M66" s="202"/>
      <c r="N66" s="204"/>
      <c r="O66" s="155"/>
      <c r="P66" s="204"/>
      <c r="Q66" s="204">
        <v>0.122</v>
      </c>
      <c r="R66" s="204"/>
      <c r="S66" s="204">
        <v>1.0374380320092571E-3</v>
      </c>
      <c r="T66" s="204">
        <v>0.76598228700029225</v>
      </c>
      <c r="U66" s="204">
        <v>2.452</v>
      </c>
      <c r="V66" s="204">
        <v>0</v>
      </c>
      <c r="W66" s="204"/>
      <c r="X66" s="204"/>
      <c r="Y66" s="155"/>
      <c r="Z66" s="154"/>
      <c r="AA66" s="160">
        <v>7.8821512840276116</v>
      </c>
      <c r="AB66" s="158">
        <f t="shared" si="32"/>
        <v>5.4381158968788759</v>
      </c>
      <c r="AC66" s="159"/>
      <c r="AD66" s="154"/>
      <c r="AE66" s="154">
        <v>2.7696486828357507E-4</v>
      </c>
      <c r="AF66" s="154"/>
      <c r="AG66" s="154"/>
      <c r="AH66" s="154">
        <v>5.4378389320105924</v>
      </c>
      <c r="AI66" s="154"/>
      <c r="AJ66" s="154"/>
      <c r="AK66" s="154"/>
      <c r="AL66" s="154"/>
      <c r="AM66" s="155"/>
      <c r="AN66" s="156"/>
      <c r="AO66" s="160">
        <v>81.616702918667826</v>
      </c>
      <c r="AP66" s="158"/>
      <c r="AQ66" s="187">
        <f t="shared" si="16"/>
        <v>98.277989824606607</v>
      </c>
    </row>
    <row r="67" spans="1:44" ht="12.75" customHeight="1">
      <c r="A67" s="340" t="s">
        <v>187</v>
      </c>
      <c r="B67" s="341">
        <v>84</v>
      </c>
      <c r="C67" s="101">
        <f t="shared" si="35"/>
        <v>1.9996992481203005E-3</v>
      </c>
      <c r="D67" s="259">
        <v>1.9996992481203005E-3</v>
      </c>
      <c r="E67" s="262"/>
      <c r="F67" s="262"/>
      <c r="G67" s="263"/>
      <c r="H67" s="105">
        <f t="shared" si="36"/>
        <v>0</v>
      </c>
      <c r="I67" s="343"/>
      <c r="J67" s="108"/>
      <c r="K67" s="344"/>
      <c r="L67" s="105">
        <f t="shared" si="37"/>
        <v>34.630632733874108</v>
      </c>
      <c r="M67" s="343"/>
      <c r="N67" s="262"/>
      <c r="O67" s="104"/>
      <c r="P67" s="262"/>
      <c r="Q67" s="250">
        <v>6.7610000000000001</v>
      </c>
      <c r="R67" s="262"/>
      <c r="S67" s="250">
        <v>0.11783566980238479</v>
      </c>
      <c r="T67" s="250">
        <v>6.1927970640717263</v>
      </c>
      <c r="U67" s="250">
        <v>21.559000000000001</v>
      </c>
      <c r="V67" s="250">
        <v>0</v>
      </c>
      <c r="W67" s="262"/>
      <c r="X67" s="262"/>
      <c r="Y67" s="104"/>
      <c r="Z67" s="108"/>
      <c r="AA67" s="269">
        <v>48.743552497052647</v>
      </c>
      <c r="AB67" s="109">
        <f t="shared" si="32"/>
        <v>2.2524994443751578</v>
      </c>
      <c r="AC67" s="110"/>
      <c r="AD67" s="108"/>
      <c r="AE67" s="108">
        <v>2.2524994443751578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94.974256725621103</v>
      </c>
      <c r="AP67" s="109"/>
      <c r="AQ67" s="112">
        <f t="shared" si="16"/>
        <v>180.60294110017114</v>
      </c>
    </row>
    <row r="68" spans="1:44" ht="12.75" customHeight="1">
      <c r="A68" s="99" t="s">
        <v>188</v>
      </c>
      <c r="B68" s="315">
        <v>85</v>
      </c>
      <c r="C68" s="101">
        <f t="shared" si="35"/>
        <v>9.9984962406015026E-4</v>
      </c>
      <c r="D68" s="259">
        <v>9.9984962406015026E-4</v>
      </c>
      <c r="E68" s="262"/>
      <c r="F68" s="262"/>
      <c r="G68" s="263"/>
      <c r="H68" s="105">
        <f t="shared" si="36"/>
        <v>0</v>
      </c>
      <c r="I68" s="343"/>
      <c r="J68" s="108"/>
      <c r="K68" s="344"/>
      <c r="L68" s="105">
        <f t="shared" si="37"/>
        <v>54.515153225630989</v>
      </c>
      <c r="M68" s="343"/>
      <c r="N68" s="262"/>
      <c r="O68" s="104"/>
      <c r="P68" s="262"/>
      <c r="Q68" s="250">
        <v>23.23</v>
      </c>
      <c r="R68" s="262"/>
      <c r="S68" s="250">
        <v>1.7636446544157369E-2</v>
      </c>
      <c r="T68" s="250">
        <v>15.48051677908683</v>
      </c>
      <c r="U68" s="250">
        <v>15.787000000000001</v>
      </c>
      <c r="V68" s="250">
        <v>0</v>
      </c>
      <c r="W68" s="262"/>
      <c r="X68" s="262"/>
      <c r="Y68" s="104"/>
      <c r="Z68" s="108"/>
      <c r="AA68" s="269">
        <v>29.675527749657707</v>
      </c>
      <c r="AB68" s="109">
        <f t="shared" si="32"/>
        <v>7.6326101120399468</v>
      </c>
      <c r="AC68" s="110"/>
      <c r="AD68" s="108"/>
      <c r="AE68" s="108">
        <v>7.6326101120399468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56.120527543668743</v>
      </c>
      <c r="AP68" s="109"/>
      <c r="AQ68" s="112">
        <f t="shared" si="16"/>
        <v>147.94481848062145</v>
      </c>
    </row>
    <row r="69" spans="1:44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172">
        <v>0</v>
      </c>
      <c r="E69" s="272"/>
      <c r="F69" s="272"/>
      <c r="G69" s="273"/>
      <c r="H69" s="291">
        <f t="shared" si="36"/>
        <v>0</v>
      </c>
      <c r="I69" s="346"/>
      <c r="J69" s="167"/>
      <c r="K69" s="347"/>
      <c r="L69" s="291">
        <f t="shared" si="37"/>
        <v>25.564224585904135</v>
      </c>
      <c r="M69" s="346"/>
      <c r="N69" s="272"/>
      <c r="O69" s="168"/>
      <c r="P69" s="272"/>
      <c r="Q69" s="272">
        <v>14.452999999999999</v>
      </c>
      <c r="R69" s="272"/>
      <c r="S69" s="272">
        <v>7.2793568579316195E-2</v>
      </c>
      <c r="T69" s="272">
        <v>2.9414310173248217</v>
      </c>
      <c r="U69" s="272">
        <v>8.0969999999999995</v>
      </c>
      <c r="V69" s="272">
        <v>0</v>
      </c>
      <c r="W69" s="272"/>
      <c r="X69" s="272"/>
      <c r="Y69" s="168"/>
      <c r="Z69" s="167"/>
      <c r="AA69" s="173">
        <v>40.051817385767947</v>
      </c>
      <c r="AB69" s="294">
        <f t="shared" si="32"/>
        <v>1.0027380989504771</v>
      </c>
      <c r="AC69" s="295"/>
      <c r="AD69" s="288"/>
      <c r="AE69" s="288">
        <v>1.0027380989504771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34.708937062825001</v>
      </c>
      <c r="AP69" s="294"/>
      <c r="AQ69" s="296">
        <f t="shared" si="16"/>
        <v>101.32771713344755</v>
      </c>
      <c r="AR69" s="7"/>
    </row>
    <row r="70" spans="1:44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2"/>
      <c r="K70" s="352"/>
      <c r="L70" s="195">
        <f>SUM(M70:Z70)</f>
        <v>183.28376479189578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183.28376479189578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46.793657441418105</v>
      </c>
      <c r="AP70" s="196"/>
      <c r="AQ70" s="186">
        <f t="shared" si="16"/>
        <v>230.07742223331388</v>
      </c>
      <c r="AR70" s="7"/>
    </row>
    <row r="71" spans="1:44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67"/>
      <c r="K71" s="167"/>
      <c r="L71" s="169">
        <f>SUM(M71:Z71)</f>
        <v>23.527909786636457</v>
      </c>
      <c r="M71" s="167"/>
      <c r="N71" s="167"/>
      <c r="O71" s="167"/>
      <c r="P71" s="167"/>
      <c r="Q71" s="167"/>
      <c r="R71" s="167"/>
      <c r="S71" s="167"/>
      <c r="T71" s="167"/>
      <c r="U71" s="298">
        <v>23.527909786636457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23.527909786636457</v>
      </c>
      <c r="AR71" s="7"/>
    </row>
    <row r="72" spans="1:44" ht="12.75" customHeight="1" thickBot="1">
      <c r="A72" s="219" t="s">
        <v>149</v>
      </c>
      <c r="B72" s="220"/>
      <c r="C72" s="221">
        <f t="shared" ref="C72:AP72" si="38">C26-C27-C29</f>
        <v>-9.0581332177693525</v>
      </c>
      <c r="D72" s="222">
        <f t="shared" si="38"/>
        <v>-6.9354822728474232</v>
      </c>
      <c r="E72" s="223">
        <f t="shared" si="38"/>
        <v>-2.6469882778086173</v>
      </c>
      <c r="F72" s="227">
        <f t="shared" si="38"/>
        <v>0</v>
      </c>
      <c r="G72" s="227">
        <f t="shared" si="38"/>
        <v>0.52433733288671824</v>
      </c>
      <c r="H72" s="224">
        <f t="shared" si="38"/>
        <v>8.0942833818653526E-4</v>
      </c>
      <c r="I72" s="222">
        <f t="shared" si="38"/>
        <v>2.0251833818818454E-4</v>
      </c>
      <c r="J72" s="223">
        <f t="shared" si="38"/>
        <v>0</v>
      </c>
      <c r="K72" s="223">
        <f t="shared" si="38"/>
        <v>6.0691000000190343E-4</v>
      </c>
      <c r="L72" s="224">
        <f t="shared" si="38"/>
        <v>-13.84347859133868</v>
      </c>
      <c r="M72" s="223">
        <f t="shared" si="38"/>
        <v>0</v>
      </c>
      <c r="N72" s="223">
        <f t="shared" si="38"/>
        <v>0.10592816546412109</v>
      </c>
      <c r="O72" s="223">
        <f t="shared" si="38"/>
        <v>-2.9586845597954721</v>
      </c>
      <c r="P72" s="223">
        <f t="shared" si="38"/>
        <v>-32.910137912638788</v>
      </c>
      <c r="Q72" s="223">
        <f t="shared" si="38"/>
        <v>12.073866663040121</v>
      </c>
      <c r="R72" s="223">
        <f t="shared" si="38"/>
        <v>4.2521232268800304</v>
      </c>
      <c r="S72" s="223">
        <f t="shared" si="38"/>
        <v>6.6447056102567323</v>
      </c>
      <c r="T72" s="223">
        <f t="shared" si="38"/>
        <v>6.1164319481637506</v>
      </c>
      <c r="U72" s="223">
        <f t="shared" si="38"/>
        <v>-15.662102196444721</v>
      </c>
      <c r="V72" s="223">
        <f t="shared" si="38"/>
        <v>0.47626936567021971</v>
      </c>
      <c r="W72" s="227">
        <f t="shared" si="38"/>
        <v>8.0181210980662954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-32.8669212987013</v>
      </c>
      <c r="AB72" s="226">
        <f t="shared" si="38"/>
        <v>0.56348898448783302</v>
      </c>
      <c r="AC72" s="358">
        <f t="shared" si="38"/>
        <v>0</v>
      </c>
      <c r="AD72" s="223">
        <f t="shared" si="38"/>
        <v>0</v>
      </c>
      <c r="AE72" s="223">
        <f t="shared" si="38"/>
        <v>0.23775685336775609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-0.39713207980801712</v>
      </c>
      <c r="AJ72" s="223">
        <f t="shared" si="38"/>
        <v>0.72286421092800524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-33.686179244282812</v>
      </c>
      <c r="AP72" s="226">
        <f t="shared" si="38"/>
        <v>0</v>
      </c>
      <c r="AQ72" s="228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4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1" t="s">
        <v>192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3" t="s">
        <v>193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4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4" width="7.5546875" style="12" bestFit="1" customWidth="1"/>
    <col min="5" max="5" width="9.109375" style="12"/>
    <col min="6" max="6" width="6.109375" style="14" customWidth="1"/>
    <col min="7" max="7" width="5.88671875" style="14" bestFit="1" customWidth="1"/>
    <col min="8" max="8" width="7.33203125" style="12" bestFit="1" customWidth="1"/>
    <col min="9" max="9" width="6.88671875" style="14" bestFit="1" customWidth="1"/>
    <col min="10" max="10" width="6" style="14" bestFit="1" customWidth="1"/>
    <col min="11" max="11" width="6.88671875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44140625" style="7" bestFit="1" customWidth="1"/>
    <col min="18" max="18" width="8.109375" style="7" bestFit="1" customWidth="1"/>
    <col min="19" max="19" width="7.33203125" style="7" bestFit="1" customWidth="1"/>
    <col min="20" max="20" width="7.44140625" style="7" bestFit="1" customWidth="1"/>
    <col min="21" max="21" width="8.44140625" style="7" bestFit="1" customWidth="1"/>
    <col min="22" max="22" width="6.88671875" style="7" bestFit="1" customWidth="1"/>
    <col min="23" max="25" width="5.44140625" style="7" customWidth="1"/>
    <col min="26" max="26" width="5.44140625" style="14" customWidth="1"/>
    <col min="27" max="27" width="8.109375" style="11" bestFit="1" customWidth="1"/>
    <col min="28" max="28" width="8.33203125" style="11" bestFit="1" customWidth="1"/>
    <col min="29" max="33" width="5.5546875" style="7" customWidth="1"/>
    <col min="34" max="34" width="6" style="7" customWidth="1"/>
    <col min="35" max="36" width="7" style="7" customWidth="1"/>
    <col min="37" max="40" width="5.5546875" style="7" customWidth="1"/>
    <col min="41" max="41" width="8.6640625" style="11" bestFit="1" customWidth="1"/>
    <col min="42" max="42" width="4.44140625" style="11" bestFit="1" customWidth="1"/>
    <col min="43" max="43" width="9.33203125" style="7" bestFit="1" customWidth="1"/>
    <col min="44" max="16384" width="9.109375" style="7"/>
  </cols>
  <sheetData>
    <row r="1" spans="1:43" ht="105.75" customHeight="1" thickBot="1">
      <c r="A1" s="73" t="s">
        <v>196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1654.3924823476359</v>
      </c>
      <c r="AB2" s="95">
        <f>SUM(AC2:AM2)</f>
        <v>1629.2626072895341</v>
      </c>
      <c r="AC2" s="96">
        <v>80.208366922723997</v>
      </c>
      <c r="AD2" s="92">
        <v>993.25012277472592</v>
      </c>
      <c r="AE2" s="92">
        <v>224.50041832322552</v>
      </c>
      <c r="AF2" s="92">
        <v>144.97518876199405</v>
      </c>
      <c r="AG2" s="92">
        <v>29.2973095191293</v>
      </c>
      <c r="AH2" s="92">
        <v>20.978752439278033</v>
      </c>
      <c r="AI2" s="92">
        <v>54.202103779200016</v>
      </c>
      <c r="AJ2" s="92">
        <v>3.2458319936639999</v>
      </c>
      <c r="AK2" s="90">
        <v>5.3137827918713505</v>
      </c>
      <c r="AL2" s="90">
        <v>14.065106577357614</v>
      </c>
      <c r="AM2" s="88">
        <v>59.225623406363823</v>
      </c>
      <c r="AN2" s="97">
        <v>146.72404491084089</v>
      </c>
      <c r="AO2" s="97"/>
      <c r="AP2" s="95"/>
      <c r="AQ2" s="98">
        <f t="shared" ref="AQ2:AQ20" si="0">C2+H2+L2+AA2+AB2+AN2+AO2+AP2</f>
        <v>3558.0831345480105</v>
      </c>
    </row>
    <row r="3" spans="1:43" ht="12.75" customHeight="1">
      <c r="A3" s="99" t="s">
        <v>94</v>
      </c>
      <c r="B3" s="100"/>
      <c r="C3" s="101">
        <f>SUM(D3:G3)</f>
        <v>257.34316849423209</v>
      </c>
      <c r="D3" s="102">
        <v>203.40002042076546</v>
      </c>
      <c r="E3" s="103">
        <v>46.75532469190032</v>
      </c>
      <c r="F3" s="104"/>
      <c r="G3" s="104">
        <v>7.1878233815663108</v>
      </c>
      <c r="H3" s="105">
        <f>SUM(I3:K3)</f>
        <v>0</v>
      </c>
      <c r="I3" s="106"/>
      <c r="J3" s="107"/>
      <c r="K3" s="108"/>
      <c r="L3" s="105">
        <f>SUM(M3:Z3)</f>
        <v>8333.3823706978674</v>
      </c>
      <c r="M3" s="106">
        <v>3172.5022326307999</v>
      </c>
      <c r="N3" s="106">
        <v>0</v>
      </c>
      <c r="O3" s="108">
        <v>0</v>
      </c>
      <c r="P3" s="108">
        <v>439.74746020000003</v>
      </c>
      <c r="Q3" s="108">
        <v>377.13460637216002</v>
      </c>
      <c r="R3" s="108">
        <v>1027.8236736410399</v>
      </c>
      <c r="S3" s="108">
        <v>169.73261815564973</v>
      </c>
      <c r="T3" s="108">
        <v>143.70103224882507</v>
      </c>
      <c r="U3" s="108">
        <v>2621.9421551492815</v>
      </c>
      <c r="V3" s="108">
        <v>136.58528059798618</v>
      </c>
      <c r="W3" s="104">
        <v>0</v>
      </c>
      <c r="X3" s="104">
        <v>194.87328007089118</v>
      </c>
      <c r="Y3" s="104">
        <v>1.4948381959455914</v>
      </c>
      <c r="Z3" s="108">
        <v>47.84519343528769</v>
      </c>
      <c r="AA3" s="105">
        <v>2909.7374350890341</v>
      </c>
      <c r="AB3" s="109">
        <f>SUM(AC3:AM3)</f>
        <v>187.2317112966426</v>
      </c>
      <c r="AC3" s="110"/>
      <c r="AD3" s="108"/>
      <c r="AE3" s="108">
        <v>50.600999703858598</v>
      </c>
      <c r="AF3" s="108"/>
      <c r="AG3" s="108"/>
      <c r="AH3" s="108"/>
      <c r="AI3" s="108">
        <v>121.459214065824</v>
      </c>
      <c r="AJ3" s="108">
        <v>15.171497526959998</v>
      </c>
      <c r="AK3" s="106"/>
      <c r="AL3" s="106"/>
      <c r="AM3" s="104"/>
      <c r="AN3" s="111"/>
      <c r="AO3" s="111">
        <v>151.45561480000001</v>
      </c>
      <c r="AP3" s="109"/>
      <c r="AQ3" s="112">
        <f t="shared" si="0"/>
        <v>11839.150300377776</v>
      </c>
    </row>
    <row r="4" spans="1:43" ht="12.75" customHeight="1">
      <c r="A4" s="99" t="s">
        <v>95</v>
      </c>
      <c r="B4" s="100"/>
      <c r="C4" s="101">
        <f>SUM(D4:G4)</f>
        <v>7.5800968179327999</v>
      </c>
      <c r="D4" s="102">
        <v>0</v>
      </c>
      <c r="E4" s="113">
        <v>7.0104982209999998</v>
      </c>
      <c r="F4" s="104"/>
      <c r="G4" s="104">
        <v>0.56959859693280002</v>
      </c>
      <c r="H4" s="105">
        <f>SUM(I4:K4)</f>
        <v>5.6650840000000002</v>
      </c>
      <c r="I4" s="106"/>
      <c r="J4" s="107"/>
      <c r="K4" s="108">
        <v>5.6650840000000002</v>
      </c>
      <c r="L4" s="105">
        <f>SUM(M4:Z4)</f>
        <v>1746.2391008491654</v>
      </c>
      <c r="M4" s="106">
        <v>203.14203525139999</v>
      </c>
      <c r="N4" s="106">
        <v>0</v>
      </c>
      <c r="O4" s="108"/>
      <c r="P4" s="108">
        <v>344.2324058555555</v>
      </c>
      <c r="Q4" s="108">
        <v>10.65323596064</v>
      </c>
      <c r="R4" s="108">
        <v>0</v>
      </c>
      <c r="S4" s="108">
        <v>805.00220575932201</v>
      </c>
      <c r="T4" s="108">
        <v>23.693008540208883</v>
      </c>
      <c r="U4" s="108">
        <v>250.84630548233304</v>
      </c>
      <c r="V4" s="108">
        <v>1.0910931891622191E-3</v>
      </c>
      <c r="W4" s="104">
        <v>95.404369672651924</v>
      </c>
      <c r="X4" s="104">
        <v>5.9765350582651875</v>
      </c>
      <c r="Y4" s="104">
        <v>1.5873254727394804E-2</v>
      </c>
      <c r="Z4" s="108">
        <v>7.2720349208723203</v>
      </c>
      <c r="AA4" s="105">
        <v>0</v>
      </c>
      <c r="AB4" s="109">
        <f>SUM(AC4:AM4)</f>
        <v>16.625089489535998</v>
      </c>
      <c r="AC4" s="110"/>
      <c r="AD4" s="108"/>
      <c r="AE4" s="108">
        <v>4.1487913223999993</v>
      </c>
      <c r="AF4" s="108"/>
      <c r="AG4" s="108"/>
      <c r="AH4" s="108"/>
      <c r="AI4" s="108">
        <v>12.476298167135999</v>
      </c>
      <c r="AJ4" s="108">
        <v>0</v>
      </c>
      <c r="AK4" s="106"/>
      <c r="AL4" s="106"/>
      <c r="AM4" s="104"/>
      <c r="AN4" s="111"/>
      <c r="AO4" s="111">
        <v>164.51504245999999</v>
      </c>
      <c r="AP4" s="109"/>
      <c r="AQ4" s="112">
        <f t="shared" si="0"/>
        <v>1940.6244136166342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154.96697482028239</v>
      </c>
      <c r="M5" s="106"/>
      <c r="N5" s="106"/>
      <c r="O5" s="108"/>
      <c r="P5" s="108"/>
      <c r="Q5" s="108"/>
      <c r="R5" s="108"/>
      <c r="S5" s="108">
        <v>10.364723131355934</v>
      </c>
      <c r="T5" s="108"/>
      <c r="U5" s="108">
        <v>144.60225168892646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154.96697482028239</v>
      </c>
    </row>
    <row r="6" spans="1:43" ht="12.75" customHeight="1" thickBot="1">
      <c r="A6" s="114" t="s">
        <v>97</v>
      </c>
      <c r="B6" s="115"/>
      <c r="C6" s="101">
        <f>SUM(D6:G6)</f>
        <v>197.61899859560791</v>
      </c>
      <c r="D6" s="116">
        <v>194.25286480959983</v>
      </c>
      <c r="E6" s="104">
        <v>3.7949396872999941</v>
      </c>
      <c r="F6" s="117"/>
      <c r="G6" s="117">
        <v>-0.42880590129192003</v>
      </c>
      <c r="H6" s="118">
        <f>SUM(I6:K6)</f>
        <v>295.53180469315566</v>
      </c>
      <c r="I6" s="119">
        <v>288.83629383315565</v>
      </c>
      <c r="J6" s="120">
        <v>0</v>
      </c>
      <c r="K6" s="119">
        <v>6.6955108599999997</v>
      </c>
      <c r="L6" s="118">
        <f>SUM(M6:Z6)</f>
        <v>-190.36066886165742</v>
      </c>
      <c r="M6" s="106">
        <v>-67.58936669560002</v>
      </c>
      <c r="N6" s="106">
        <v>4.2156341015999974</v>
      </c>
      <c r="O6" s="108"/>
      <c r="P6" s="108">
        <v>-96.117885366666698</v>
      </c>
      <c r="Q6" s="108">
        <v>16.688286101760003</v>
      </c>
      <c r="R6" s="108">
        <v>-225.04359515519994</v>
      </c>
      <c r="S6" s="108">
        <v>-37.703638539830507</v>
      </c>
      <c r="T6" s="108">
        <v>7.9377671657441242</v>
      </c>
      <c r="U6" s="108">
        <v>182.3905546427726</v>
      </c>
      <c r="V6" s="108">
        <v>20.904027125475771</v>
      </c>
      <c r="W6" s="117">
        <v>3.9575477582872911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-5.8042222214435997</v>
      </c>
      <c r="AC6" s="122"/>
      <c r="AD6" s="123"/>
      <c r="AE6" s="123">
        <v>-1.1634774429635997</v>
      </c>
      <c r="AF6" s="123"/>
      <c r="AG6" s="123"/>
      <c r="AH6" s="123"/>
      <c r="AI6" s="123">
        <v>-6.284147436864</v>
      </c>
      <c r="AJ6" s="123">
        <v>1.643402658384</v>
      </c>
      <c r="AK6" s="119"/>
      <c r="AL6" s="119"/>
      <c r="AM6" s="117"/>
      <c r="AN6" s="124"/>
      <c r="AO6" s="124"/>
      <c r="AP6" s="121"/>
      <c r="AQ6" s="125">
        <f t="shared" si="0"/>
        <v>296.98591220566254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447.3820702719072</v>
      </c>
      <c r="D7" s="129">
        <f t="shared" si="1"/>
        <v>397.65288523036531</v>
      </c>
      <c r="E7" s="130">
        <f t="shared" si="1"/>
        <v>43.539766158200315</v>
      </c>
      <c r="F7" s="130">
        <f t="shared" si="1"/>
        <v>0</v>
      </c>
      <c r="G7" s="130">
        <f t="shared" si="1"/>
        <v>6.1894188833415908</v>
      </c>
      <c r="H7" s="131">
        <f t="shared" si="1"/>
        <v>417.57072069315564</v>
      </c>
      <c r="I7" s="129">
        <f t="shared" si="1"/>
        <v>288.83629383315565</v>
      </c>
      <c r="J7" s="132">
        <f t="shared" si="1"/>
        <v>127.70399999999999</v>
      </c>
      <c r="K7" s="130">
        <f t="shared" si="1"/>
        <v>1.0304268599999995</v>
      </c>
      <c r="L7" s="131">
        <f t="shared" si="1"/>
        <v>6241.8156261667627</v>
      </c>
      <c r="M7" s="129">
        <f t="shared" si="1"/>
        <v>2901.7708306837999</v>
      </c>
      <c r="N7" s="129">
        <f t="shared" si="1"/>
        <v>4.2156341015999974</v>
      </c>
      <c r="O7" s="130">
        <f t="shared" si="1"/>
        <v>0</v>
      </c>
      <c r="P7" s="130">
        <f t="shared" si="1"/>
        <v>-0.60283102222216201</v>
      </c>
      <c r="Q7" s="130">
        <f t="shared" si="1"/>
        <v>383.16965651328002</v>
      </c>
      <c r="R7" s="130">
        <f t="shared" si="1"/>
        <v>802.78007848584002</v>
      </c>
      <c r="S7" s="130">
        <f t="shared" si="1"/>
        <v>-683.33794927485883</v>
      </c>
      <c r="T7" s="130">
        <f t="shared" si="1"/>
        <v>127.94579087436031</v>
      </c>
      <c r="U7" s="130">
        <f t="shared" si="1"/>
        <v>2408.8841526207943</v>
      </c>
      <c r="V7" s="130">
        <f t="shared" si="1"/>
        <v>157.4882166302728</v>
      </c>
      <c r="W7" s="130">
        <f t="shared" si="1"/>
        <v>-91.446821914364634</v>
      </c>
      <c r="X7" s="130">
        <f t="shared" si="1"/>
        <v>188.89674501262598</v>
      </c>
      <c r="Y7" s="130">
        <f t="shared" si="1"/>
        <v>1.4789649412181967</v>
      </c>
      <c r="Z7" s="130">
        <f t="shared" si="1"/>
        <v>40.573158514415368</v>
      </c>
      <c r="AA7" s="131">
        <f t="shared" si="1"/>
        <v>4564.1299174366704</v>
      </c>
      <c r="AB7" s="131">
        <f t="shared" si="1"/>
        <v>1794.065006875197</v>
      </c>
      <c r="AC7" s="129">
        <f t="shared" si="1"/>
        <v>80.208366922723997</v>
      </c>
      <c r="AD7" s="130">
        <f t="shared" si="1"/>
        <v>993.25012277472592</v>
      </c>
      <c r="AE7" s="130">
        <f t="shared" si="1"/>
        <v>269.78914926172052</v>
      </c>
      <c r="AF7" s="130">
        <f t="shared" si="1"/>
        <v>144.97518876199405</v>
      </c>
      <c r="AG7" s="130">
        <f t="shared" si="1"/>
        <v>29.2973095191293</v>
      </c>
      <c r="AH7" s="130">
        <f t="shared" si="1"/>
        <v>20.978752439278033</v>
      </c>
      <c r="AI7" s="130">
        <f t="shared" si="1"/>
        <v>156.90087224102402</v>
      </c>
      <c r="AJ7" s="130">
        <f t="shared" si="1"/>
        <v>20.060732179007999</v>
      </c>
      <c r="AK7" s="133">
        <f t="shared" si="1"/>
        <v>5.3137827918713505</v>
      </c>
      <c r="AL7" s="133">
        <f t="shared" si="1"/>
        <v>14.065106577357614</v>
      </c>
      <c r="AM7" s="129">
        <f t="shared" si="1"/>
        <v>59.225623406363823</v>
      </c>
      <c r="AN7" s="131">
        <f t="shared" si="1"/>
        <v>146.72404491084089</v>
      </c>
      <c r="AO7" s="131">
        <f t="shared" si="1"/>
        <v>-13.059427659999983</v>
      </c>
      <c r="AP7" s="134">
        <f t="shared" si="1"/>
        <v>0</v>
      </c>
      <c r="AQ7" s="135">
        <f t="shared" si="0"/>
        <v>13598.627958694533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447.3820702719072</v>
      </c>
      <c r="D8" s="139">
        <f t="shared" si="2"/>
        <v>397.65288523036531</v>
      </c>
      <c r="E8" s="140">
        <f t="shared" si="2"/>
        <v>43.539766158200315</v>
      </c>
      <c r="F8" s="141">
        <f t="shared" si="2"/>
        <v>0</v>
      </c>
      <c r="G8" s="141">
        <f t="shared" si="2"/>
        <v>6.1894188833415908</v>
      </c>
      <c r="H8" s="142">
        <f t="shared" si="2"/>
        <v>417.57072069315564</v>
      </c>
      <c r="I8" s="139">
        <f t="shared" si="2"/>
        <v>288.83629383315565</v>
      </c>
      <c r="J8" s="143">
        <f t="shared" si="2"/>
        <v>127.70399999999999</v>
      </c>
      <c r="K8" s="140">
        <f t="shared" si="2"/>
        <v>1.0304268599999995</v>
      </c>
      <c r="L8" s="142">
        <f t="shared" si="2"/>
        <v>6010.8667576985035</v>
      </c>
      <c r="M8" s="139">
        <f t="shared" si="2"/>
        <v>2901.7708306837999</v>
      </c>
      <c r="N8" s="139">
        <f t="shared" si="2"/>
        <v>4.2156341015999974</v>
      </c>
      <c r="O8" s="140">
        <f t="shared" si="2"/>
        <v>0</v>
      </c>
      <c r="P8" s="140">
        <f t="shared" si="2"/>
        <v>-0.60283102222216201</v>
      </c>
      <c r="Q8" s="140">
        <f t="shared" si="2"/>
        <v>383.16965651328002</v>
      </c>
      <c r="R8" s="140">
        <f t="shared" si="2"/>
        <v>802.78007848584002</v>
      </c>
      <c r="S8" s="140">
        <f t="shared" si="2"/>
        <v>-683.33794927485883</v>
      </c>
      <c r="T8" s="140">
        <f t="shared" si="2"/>
        <v>127.94579087436031</v>
      </c>
      <c r="U8" s="140">
        <f t="shared" si="2"/>
        <v>2408.8841526207943</v>
      </c>
      <c r="V8" s="140">
        <f t="shared" si="2"/>
        <v>157.4882166302728</v>
      </c>
      <c r="W8" s="141">
        <f t="shared" si="2"/>
        <v>-91.446821914364634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4564.1299174366704</v>
      </c>
      <c r="AB8" s="144">
        <f t="shared" si="2"/>
        <v>1794.065006875197</v>
      </c>
      <c r="AC8" s="139">
        <f t="shared" si="2"/>
        <v>80.208366922723997</v>
      </c>
      <c r="AD8" s="140">
        <f t="shared" si="2"/>
        <v>993.25012277472592</v>
      </c>
      <c r="AE8" s="140">
        <f t="shared" si="2"/>
        <v>269.78914926172052</v>
      </c>
      <c r="AF8" s="140">
        <f t="shared" si="2"/>
        <v>144.97518876199405</v>
      </c>
      <c r="AG8" s="140">
        <f t="shared" si="2"/>
        <v>29.2973095191293</v>
      </c>
      <c r="AH8" s="140">
        <f t="shared" si="2"/>
        <v>20.978752439278033</v>
      </c>
      <c r="AI8" s="140">
        <f t="shared" si="2"/>
        <v>156.90087224102402</v>
      </c>
      <c r="AJ8" s="140">
        <f t="shared" si="2"/>
        <v>20.060732179007999</v>
      </c>
      <c r="AK8" s="145">
        <f t="shared" si="2"/>
        <v>5.3137827918713505</v>
      </c>
      <c r="AL8" s="145">
        <f t="shared" si="2"/>
        <v>14.065106577357614</v>
      </c>
      <c r="AM8" s="139">
        <f t="shared" si="2"/>
        <v>59.225623406363823</v>
      </c>
      <c r="AN8" s="142">
        <f t="shared" si="2"/>
        <v>146.72404491084089</v>
      </c>
      <c r="AO8" s="142">
        <f t="shared" si="2"/>
        <v>-13.059427659999983</v>
      </c>
      <c r="AP8" s="139">
        <f t="shared" si="2"/>
        <v>0</v>
      </c>
      <c r="AQ8" s="146">
        <f t="shared" si="0"/>
        <v>13367.679090226275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194.72093486121517</v>
      </c>
      <c r="D9" s="133">
        <f t="shared" si="3"/>
        <v>194.72093486121517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279.42575379585639</v>
      </c>
      <c r="I9" s="133">
        <f t="shared" si="3"/>
        <v>279.42575379585639</v>
      </c>
      <c r="J9" s="132">
        <f t="shared" si="3"/>
        <v>0</v>
      </c>
      <c r="K9" s="130">
        <f t="shared" si="3"/>
        <v>0</v>
      </c>
      <c r="L9" s="131">
        <f t="shared" si="3"/>
        <v>3066.0953819620245</v>
      </c>
      <c r="M9" s="130">
        <f t="shared" si="3"/>
        <v>2901.7708306837999</v>
      </c>
      <c r="N9" s="130">
        <f t="shared" ref="N9" si="4">SUM(N10:N14)</f>
        <v>57.172654417181427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95.284528897257388</v>
      </c>
      <c r="T9" s="130">
        <f t="shared" si="3"/>
        <v>0.43028177235839993</v>
      </c>
      <c r="U9" s="130">
        <f t="shared" si="3"/>
        <v>11.437086191427156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2610.5177304438848</v>
      </c>
      <c r="AB9" s="129">
        <f t="shared" si="3"/>
        <v>237.70290130691623</v>
      </c>
      <c r="AC9" s="148">
        <f t="shared" si="3"/>
        <v>0</v>
      </c>
      <c r="AD9" s="130">
        <f t="shared" si="3"/>
        <v>0</v>
      </c>
      <c r="AE9" s="130">
        <f t="shared" si="3"/>
        <v>98.039012347565588</v>
      </c>
      <c r="AF9" s="130">
        <f t="shared" ref="AF9" si="5">SUM(AF10:AF14)</f>
        <v>101.61830092169394</v>
      </c>
      <c r="AG9" s="130">
        <f t="shared" si="3"/>
        <v>29.2973095191293</v>
      </c>
      <c r="AH9" s="130">
        <f t="shared" si="3"/>
        <v>8.7482785185274174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93.128910481319267</v>
      </c>
      <c r="AO9" s="131">
        <f t="shared" si="3"/>
        <v>57.940724099999997</v>
      </c>
      <c r="AP9" s="129">
        <f t="shared" si="3"/>
        <v>0</v>
      </c>
      <c r="AQ9" s="149">
        <f t="shared" si="0"/>
        <v>6539.5323369512162</v>
      </c>
    </row>
    <row r="10" spans="1:43" ht="12.75" customHeight="1">
      <c r="A10" s="150" t="s">
        <v>422</v>
      </c>
      <c r="B10" s="151"/>
      <c r="C10" s="152">
        <f>SUM(D10:G10)</f>
        <v>194.72093486121517</v>
      </c>
      <c r="D10" s="153">
        <v>194.72093486121517</v>
      </c>
      <c r="E10" s="154"/>
      <c r="F10" s="155"/>
      <c r="G10" s="155"/>
      <c r="H10" s="156">
        <f>SUM(I10:K10)</f>
        <v>208.62191350617647</v>
      </c>
      <c r="I10" s="153">
        <v>208.62191350617647</v>
      </c>
      <c r="J10" s="157">
        <v>0</v>
      </c>
      <c r="K10" s="154"/>
      <c r="L10" s="156">
        <f>SUM(M10:Z10)</f>
        <v>106.72161508868454</v>
      </c>
      <c r="M10" s="154"/>
      <c r="N10" s="154"/>
      <c r="O10" s="154"/>
      <c r="P10" s="154"/>
      <c r="Q10" s="154"/>
      <c r="R10" s="154"/>
      <c r="S10" s="154">
        <v>95.284528897257388</v>
      </c>
      <c r="T10" s="154"/>
      <c r="U10" s="154">
        <v>11.437086191427156</v>
      </c>
      <c r="V10" s="154"/>
      <c r="W10" s="155"/>
      <c r="X10" s="155"/>
      <c r="Y10" s="155"/>
      <c r="Z10" s="154"/>
      <c r="AA10" s="156">
        <v>2290.6684276394058</v>
      </c>
      <c r="AB10" s="158">
        <f>SUM(AC10:AM10)</f>
        <v>225.35350571159839</v>
      </c>
      <c r="AC10" s="159"/>
      <c r="AD10" s="154"/>
      <c r="AE10" s="154">
        <v>94.437895270775158</v>
      </c>
      <c r="AF10" s="154">
        <v>101.61830092169394</v>
      </c>
      <c r="AG10" s="154">
        <v>29.2973095191293</v>
      </c>
      <c r="AH10" s="154"/>
      <c r="AI10" s="154"/>
      <c r="AJ10" s="154"/>
      <c r="AK10" s="153"/>
      <c r="AL10" s="153"/>
      <c r="AM10" s="155"/>
      <c r="AN10" s="160">
        <v>93.128910481319267</v>
      </c>
      <c r="AO10" s="156"/>
      <c r="AP10" s="158"/>
      <c r="AQ10" s="161">
        <f t="shared" si="0"/>
        <v>3119.2153072883993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5.2105929633641628</v>
      </c>
      <c r="I11" s="106">
        <v>5.2105929633641628</v>
      </c>
      <c r="J11" s="107"/>
      <c r="K11" s="108"/>
      <c r="L11" s="105">
        <f>SUM(M11:Z11)</f>
        <v>0.43028177235839993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0.43028177235839993</v>
      </c>
      <c r="U11" s="108">
        <v>0</v>
      </c>
      <c r="V11" s="108"/>
      <c r="W11" s="104"/>
      <c r="X11" s="104"/>
      <c r="Y11" s="104"/>
      <c r="Z11" s="108"/>
      <c r="AA11" s="105">
        <v>276.565405781967</v>
      </c>
      <c r="AB11" s="109">
        <f>SUM(AC11:AM11)</f>
        <v>12.349395595317848</v>
      </c>
      <c r="AC11" s="110"/>
      <c r="AD11" s="108"/>
      <c r="AE11" s="108">
        <v>3.6011170767904312</v>
      </c>
      <c r="AF11" s="108"/>
      <c r="AG11" s="108"/>
      <c r="AH11" s="108">
        <v>8.7482785185274174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294.55567611300739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46.077264899999996</v>
      </c>
      <c r="AP12" s="109"/>
      <c r="AQ12" s="112">
        <f t="shared" si="0"/>
        <v>46.077264899999996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65.593247326315804</v>
      </c>
      <c r="I13" s="106">
        <v>65.593247326315804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65.593247326315804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2958.9434851009814</v>
      </c>
      <c r="M14" s="167">
        <v>2901.7708306837999</v>
      </c>
      <c r="N14" s="167">
        <v>57.172654417181427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43.283897022512029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11.863459199999998</v>
      </c>
      <c r="AP14" s="171"/>
      <c r="AQ14" s="174">
        <f t="shared" si="0"/>
        <v>3014.0908413234934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62.313584960000007</v>
      </c>
      <c r="I15" s="178">
        <f t="shared" si="8"/>
        <v>0</v>
      </c>
      <c r="J15" s="182">
        <f t="shared" si="8"/>
        <v>0</v>
      </c>
      <c r="K15" s="179">
        <f t="shared" si="8"/>
        <v>62.313584960000007</v>
      </c>
      <c r="L15" s="181">
        <f t="shared" si="8"/>
        <v>2984.4667834879215</v>
      </c>
      <c r="M15" s="179">
        <f t="shared" si="8"/>
        <v>0</v>
      </c>
      <c r="N15" s="179">
        <f t="shared" si="8"/>
        <v>0</v>
      </c>
      <c r="O15" s="179">
        <f t="shared" si="8"/>
        <v>84.87332423959397</v>
      </c>
      <c r="P15" s="179">
        <f t="shared" si="8"/>
        <v>563.95853326666668</v>
      </c>
      <c r="Q15" s="179">
        <f t="shared" si="8"/>
        <v>292.80808059776007</v>
      </c>
      <c r="R15" s="179">
        <f t="shared" si="8"/>
        <v>0</v>
      </c>
      <c r="S15" s="179">
        <f t="shared" si="8"/>
        <v>811.56918787711868</v>
      </c>
      <c r="T15" s="179">
        <f t="shared" si="8"/>
        <v>58.857046748929513</v>
      </c>
      <c r="U15" s="179">
        <f t="shared" si="8"/>
        <v>1078.6036657440404</v>
      </c>
      <c r="V15" s="179">
        <f t="shared" si="8"/>
        <v>0</v>
      </c>
      <c r="W15" s="180">
        <f t="shared" si="8"/>
        <v>93.796945013812149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1696.8790007913435</v>
      </c>
      <c r="AP15" s="183">
        <f t="shared" si="8"/>
        <v>0</v>
      </c>
      <c r="AQ15" s="186">
        <f t="shared" si="0"/>
        <v>4743.6593692392653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1492.3004122481516</v>
      </c>
      <c r="AP16" s="158"/>
      <c r="AQ16" s="187">
        <f>C16+H16+L16+AA16+AO16+AP16</f>
        <v>1492.3004122481516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179.50422993685575</v>
      </c>
      <c r="AP17" s="109"/>
      <c r="AQ17" s="112">
        <f>C17+H17+L17+AA17+AO17+AP17</f>
        <v>179.50422993685575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25.074358606335995</v>
      </c>
      <c r="AP18" s="109"/>
      <c r="AQ18" s="112">
        <f t="shared" si="0"/>
        <v>25.074358606335995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62.313584960000007</v>
      </c>
      <c r="I19" s="106"/>
      <c r="J19" s="108"/>
      <c r="K19" s="108">
        <v>62.313584960000007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62.313584960000007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2984.4667834879215</v>
      </c>
      <c r="M20" s="167"/>
      <c r="N20" s="167"/>
      <c r="O20" s="167">
        <v>84.87332423959397</v>
      </c>
      <c r="P20" s="167">
        <v>563.95853326666668</v>
      </c>
      <c r="Q20" s="167">
        <v>292.80808059776007</v>
      </c>
      <c r="R20" s="167">
        <v>0</v>
      </c>
      <c r="S20" s="167">
        <v>811.56918787711868</v>
      </c>
      <c r="T20" s="167">
        <v>58.857046748929513</v>
      </c>
      <c r="U20" s="167">
        <v>1078.6036657440404</v>
      </c>
      <c r="V20" s="167"/>
      <c r="W20" s="168">
        <v>93.796945013812149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2984.4667834879215</v>
      </c>
    </row>
    <row r="21" spans="1:43" ht="12.75" customHeight="1">
      <c r="A21" s="189" t="s">
        <v>102</v>
      </c>
      <c r="B21" s="190"/>
      <c r="C21" s="191">
        <f>SUM(C22:C24)</f>
        <v>23.598411100970441</v>
      </c>
      <c r="D21" s="192">
        <f>SUM(D22:D24)</f>
        <v>-20.463504062400002</v>
      </c>
      <c r="E21" s="193">
        <f>SUM(E22:E24)</f>
        <v>44.061915163370443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-77.579883281588792</v>
      </c>
      <c r="M21" s="193">
        <f t="shared" ref="M21:AQ21" si="9">SUM(M22:M24)</f>
        <v>0</v>
      </c>
      <c r="N21" s="193">
        <f t="shared" si="9"/>
        <v>52.921960273414683</v>
      </c>
      <c r="O21" s="193">
        <f t="shared" si="9"/>
        <v>0</v>
      </c>
      <c r="P21" s="193">
        <f t="shared" si="9"/>
        <v>-43.695545777777845</v>
      </c>
      <c r="Q21" s="193">
        <f t="shared" si="9"/>
        <v>404.83171025024006</v>
      </c>
      <c r="R21" s="193">
        <f t="shared" si="9"/>
        <v>-403.94964040031999</v>
      </c>
      <c r="S21" s="193">
        <f t="shared" si="9"/>
        <v>-0.67111475508474583</v>
      </c>
      <c r="T21" s="193">
        <f t="shared" si="9"/>
        <v>0</v>
      </c>
      <c r="U21" s="193">
        <f t="shared" si="9"/>
        <v>-61.068805771090524</v>
      </c>
      <c r="V21" s="193">
        <f t="shared" si="9"/>
        <v>-23.598411100970441</v>
      </c>
      <c r="W21" s="194">
        <f t="shared" si="9"/>
        <v>-2.3500360000000002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-1078.7722724893213</v>
      </c>
      <c r="AC21" s="197">
        <f t="shared" si="9"/>
        <v>-80.208366922723997</v>
      </c>
      <c r="AD21" s="193">
        <f t="shared" si="9"/>
        <v>-993.25012277472592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-5.3137827918713505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1078.7722724893213</v>
      </c>
      <c r="AP21" s="196">
        <f t="shared" si="9"/>
        <v>0</v>
      </c>
      <c r="AQ21" s="200">
        <f t="shared" si="9"/>
        <v>-53.981472180618354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-1078.7722724893213</v>
      </c>
      <c r="AC22" s="159">
        <f>-AC2</f>
        <v>-80.208366922723997</v>
      </c>
      <c r="AD22" s="154">
        <f>-AD2</f>
        <v>-993.25012277472592</v>
      </c>
      <c r="AE22" s="154"/>
      <c r="AF22" s="154"/>
      <c r="AG22" s="162"/>
      <c r="AH22" s="162"/>
      <c r="AI22" s="162"/>
      <c r="AJ22" s="162"/>
      <c r="AK22" s="153">
        <v>-5.3137827918713505</v>
      </c>
      <c r="AL22" s="162"/>
      <c r="AM22" s="155"/>
      <c r="AN22" s="160"/>
      <c r="AO22" s="156">
        <f>-(C22+H22+L22+AA22+AB22)</f>
        <v>1078.7722724893213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23.598411100970441</v>
      </c>
      <c r="D24" s="216">
        <v>-20.463504062400002</v>
      </c>
      <c r="E24" s="123">
        <f>-D24-V24</f>
        <v>44.061915163370443</v>
      </c>
      <c r="F24" s="117"/>
      <c r="G24" s="117"/>
      <c r="H24" s="118"/>
      <c r="I24" s="217"/>
      <c r="J24" s="123"/>
      <c r="K24" s="123"/>
      <c r="L24" s="118">
        <f>SUM(N24:Z24)</f>
        <v>-77.579883281588792</v>
      </c>
      <c r="M24" s="123"/>
      <c r="N24" s="123">
        <v>52.921960273414683</v>
      </c>
      <c r="O24" s="123"/>
      <c r="P24" s="123">
        <v>-43.695545777777845</v>
      </c>
      <c r="Q24" s="123">
        <v>404.83171025024006</v>
      </c>
      <c r="R24" s="123">
        <v>-403.94964040031999</v>
      </c>
      <c r="S24" s="123">
        <v>-0.67111475508474583</v>
      </c>
      <c r="T24" s="123"/>
      <c r="U24" s="123">
        <v>-61.068805771090524</v>
      </c>
      <c r="V24" s="117">
        <v>-23.598411100970441</v>
      </c>
      <c r="W24" s="117">
        <v>-2.3500360000000002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-53.981472180618354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9.048846725801786</v>
      </c>
      <c r="I25" s="208">
        <v>9.048846725801786</v>
      </c>
      <c r="J25" s="218"/>
      <c r="K25" s="210"/>
      <c r="L25" s="181">
        <f>SUM(O25:Z25)</f>
        <v>93.567081565085488</v>
      </c>
      <c r="M25" s="210"/>
      <c r="N25" s="210"/>
      <c r="O25" s="210">
        <v>88.228997027992975</v>
      </c>
      <c r="P25" s="210"/>
      <c r="Q25" s="210"/>
      <c r="R25" s="210"/>
      <c r="S25" s="210">
        <v>0</v>
      </c>
      <c r="T25" s="210">
        <v>4.1693256233877908E-3</v>
      </c>
      <c r="U25" s="210">
        <v>5.3339152114691144</v>
      </c>
      <c r="V25" s="210"/>
      <c r="W25" s="208"/>
      <c r="X25" s="208"/>
      <c r="Y25" s="208"/>
      <c r="Z25" s="210"/>
      <c r="AA25" s="181">
        <v>60.96626883535253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263.99224205001815</v>
      </c>
      <c r="AP25" s="183"/>
      <c r="AQ25" s="214">
        <f>C25+H25+L25+AA25+AB25+AN25+AO25+AP25</f>
        <v>427.57443917625795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276.25954651166245</v>
      </c>
      <c r="D26" s="222">
        <f t="shared" si="10"/>
        <v>182.46844630675014</v>
      </c>
      <c r="E26" s="223">
        <f t="shared" si="10"/>
        <v>87.601681321570766</v>
      </c>
      <c r="F26" s="223">
        <f t="shared" si="10"/>
        <v>0</v>
      </c>
      <c r="G26" s="223">
        <f t="shared" si="10"/>
        <v>6.1894188833415908</v>
      </c>
      <c r="H26" s="224">
        <f t="shared" si="10"/>
        <v>191.40970513149747</v>
      </c>
      <c r="I26" s="222">
        <f t="shared" si="10"/>
        <v>0.3616933114974703</v>
      </c>
      <c r="J26" s="225">
        <f t="shared" si="10"/>
        <v>127.70399999999999</v>
      </c>
      <c r="K26" s="223">
        <f t="shared" si="10"/>
        <v>63.344011820000006</v>
      </c>
      <c r="L26" s="224">
        <f t="shared" si="10"/>
        <v>5989.0400628459856</v>
      </c>
      <c r="M26" s="223">
        <f t="shared" si="10"/>
        <v>0</v>
      </c>
      <c r="N26" s="223">
        <f t="shared" si="10"/>
        <v>-3.5060042166747962E-2</v>
      </c>
      <c r="O26" s="223">
        <f t="shared" si="10"/>
        <v>-3.355672788399005</v>
      </c>
      <c r="P26" s="223">
        <f t="shared" si="10"/>
        <v>519.66015646666665</v>
      </c>
      <c r="Q26" s="223">
        <f t="shared" si="10"/>
        <v>1080.8094473612803</v>
      </c>
      <c r="R26" s="223">
        <f t="shared" si="10"/>
        <v>398.83043808552003</v>
      </c>
      <c r="S26" s="223">
        <f t="shared" si="10"/>
        <v>32.275594949917746</v>
      </c>
      <c r="T26" s="223">
        <f t="shared" si="10"/>
        <v>186.36838652530804</v>
      </c>
      <c r="U26" s="223">
        <f t="shared" si="10"/>
        <v>3409.6480111908481</v>
      </c>
      <c r="V26" s="223">
        <f t="shared" si="10"/>
        <v>133.88980552930235</v>
      </c>
      <c r="W26" s="223">
        <f t="shared" si="10"/>
        <v>8.7099447514837891E-5</v>
      </c>
      <c r="X26" s="223">
        <f t="shared" si="10"/>
        <v>188.89674501262598</v>
      </c>
      <c r="Y26" s="223">
        <f t="shared" si="10"/>
        <v>1.4789649412181967</v>
      </c>
      <c r="Z26" s="223">
        <f t="shared" si="10"/>
        <v>40.573158514415368</v>
      </c>
      <c r="AA26" s="224">
        <f t="shared" si="10"/>
        <v>1892.645918157433</v>
      </c>
      <c r="AB26" s="226">
        <f t="shared" si="10"/>
        <v>477.5898330789596</v>
      </c>
      <c r="AC26" s="148">
        <f t="shared" si="10"/>
        <v>0</v>
      </c>
      <c r="AD26" s="130">
        <f t="shared" si="10"/>
        <v>0</v>
      </c>
      <c r="AE26" s="130">
        <f t="shared" si="10"/>
        <v>171.75013691415495</v>
      </c>
      <c r="AF26" s="130">
        <f t="shared" si="10"/>
        <v>43.356887840300104</v>
      </c>
      <c r="AG26" s="130">
        <f t="shared" si="10"/>
        <v>0</v>
      </c>
      <c r="AH26" s="130">
        <f t="shared" si="10"/>
        <v>12.230473920750615</v>
      </c>
      <c r="AI26" s="130">
        <f t="shared" si="10"/>
        <v>156.90087224102402</v>
      </c>
      <c r="AJ26" s="130">
        <f t="shared" si="10"/>
        <v>20.060732179007999</v>
      </c>
      <c r="AK26" s="133">
        <f t="shared" si="10"/>
        <v>0</v>
      </c>
      <c r="AL26" s="133">
        <f t="shared" si="10"/>
        <v>14.065106577357614</v>
      </c>
      <c r="AM26" s="227">
        <f t="shared" si="10"/>
        <v>59.225623406363823</v>
      </c>
      <c r="AN26" s="224">
        <f t="shared" si="10"/>
        <v>53.595134429521622</v>
      </c>
      <c r="AO26" s="224">
        <f t="shared" si="10"/>
        <v>2440.6588794706468</v>
      </c>
      <c r="AP26" s="226">
        <f t="shared" si="10"/>
        <v>0</v>
      </c>
      <c r="AQ26" s="228">
        <f>C26+H26+L26+AA26+AB26+AN26+AO26+AP26</f>
        <v>11321.199079625709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230.94886846825955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188.89674501262598</v>
      </c>
      <c r="Y27" s="147">
        <f t="shared" si="12"/>
        <v>1.4789649412181967</v>
      </c>
      <c r="Z27" s="130">
        <f t="shared" si="12"/>
        <v>40.573158514415368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230.94886846825955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230.94886846825955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188.89674501262598</v>
      </c>
      <c r="Y28" s="194">
        <f>Y26</f>
        <v>1.4789649412181967</v>
      </c>
      <c r="Z28" s="193">
        <f>Z26</f>
        <v>40.573158514415368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230.94886846825955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271.47769442905411</v>
      </c>
      <c r="D29" s="133">
        <f t="shared" si="13"/>
        <v>175.54512109003539</v>
      </c>
      <c r="E29" s="130">
        <f t="shared" si="13"/>
        <v>88.421829277367323</v>
      </c>
      <c r="F29" s="147">
        <f t="shared" si="13"/>
        <v>0</v>
      </c>
      <c r="G29" s="147">
        <f t="shared" si="13"/>
        <v>7.5107440616513603</v>
      </c>
      <c r="H29" s="131">
        <f t="shared" si="13"/>
        <v>189.34577988999999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61.641779890000002</v>
      </c>
      <c r="L29" s="131">
        <f t="shared" si="13"/>
        <v>5778.4437526768197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538.17295679999995</v>
      </c>
      <c r="Q29" s="130">
        <f t="shared" si="13"/>
        <v>1070.01152241984</v>
      </c>
      <c r="R29" s="130">
        <f t="shared" si="13"/>
        <v>397.88853593616</v>
      </c>
      <c r="S29" s="130">
        <f t="shared" si="13"/>
        <v>29.445261144829878</v>
      </c>
      <c r="T29" s="130">
        <f t="shared" si="13"/>
        <v>173.91856847315921</v>
      </c>
      <c r="U29" s="130">
        <f t="shared" si="13"/>
        <v>3436.2067170178889</v>
      </c>
      <c r="V29" s="130">
        <f t="shared" si="13"/>
        <v>132.80019088493998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1960.2757211723933</v>
      </c>
      <c r="AB29" s="129">
        <f t="shared" si="13"/>
        <v>483.09192916364373</v>
      </c>
      <c r="AC29" s="148">
        <f t="shared" si="13"/>
        <v>0</v>
      </c>
      <c r="AD29" s="130">
        <f t="shared" si="13"/>
        <v>0</v>
      </c>
      <c r="AE29" s="130">
        <f t="shared" si="13"/>
        <v>179.80862094664752</v>
      </c>
      <c r="AF29" s="130">
        <f t="shared" si="13"/>
        <v>43.356887840300104</v>
      </c>
      <c r="AG29" s="130">
        <f t="shared" si="13"/>
        <v>0</v>
      </c>
      <c r="AH29" s="130">
        <f t="shared" si="13"/>
        <v>12.143342773710614</v>
      </c>
      <c r="AI29" s="130">
        <f t="shared" si="13"/>
        <v>155.05738835673603</v>
      </c>
      <c r="AJ29" s="130">
        <f t="shared" si="13"/>
        <v>19.434959262528</v>
      </c>
      <c r="AK29" s="129">
        <f t="shared" si="13"/>
        <v>0</v>
      </c>
      <c r="AL29" s="129">
        <f t="shared" si="13"/>
        <v>14.065106577357612</v>
      </c>
      <c r="AM29" s="129">
        <f t="shared" si="13"/>
        <v>59.225623406363837</v>
      </c>
      <c r="AN29" s="129">
        <f t="shared" si="13"/>
        <v>53.595134429521629</v>
      </c>
      <c r="AO29" s="131">
        <f t="shared" si="13"/>
        <v>2463.0049583130772</v>
      </c>
      <c r="AP29" s="129">
        <f t="shared" si="13"/>
        <v>0</v>
      </c>
      <c r="AQ29" s="228">
        <f t="shared" si="13"/>
        <v>11199.234970074509</v>
      </c>
    </row>
    <row r="30" spans="1:43" s="11" customFormat="1" ht="12.75" customHeight="1">
      <c r="A30" s="235" t="s">
        <v>108</v>
      </c>
      <c r="B30" s="236"/>
      <c r="C30" s="237">
        <f>SUM(C31:C44)</f>
        <v>76.09297317170001</v>
      </c>
      <c r="D30" s="238">
        <v>76.092973171699995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314.07605278965531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6.9121619275640285</v>
      </c>
      <c r="R30" s="238">
        <f>SUM(R31:R44)</f>
        <v>0</v>
      </c>
      <c r="S30" s="242">
        <v>29.235958021872012</v>
      </c>
      <c r="T30" s="242">
        <v>52.912461220326911</v>
      </c>
      <c r="U30" s="242">
        <v>99.580708957659908</v>
      </c>
      <c r="V30" s="238">
        <v>125.43476266223239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1005.5692835775881</v>
      </c>
      <c r="AB30" s="244">
        <f t="shared" ref="AB30:AN30" si="15">SUM(AB31:AB44)</f>
        <v>187.42130034720316</v>
      </c>
      <c r="AC30" s="245">
        <f t="shared" si="15"/>
        <v>0</v>
      </c>
      <c r="AD30" s="238">
        <f t="shared" si="15"/>
        <v>0</v>
      </c>
      <c r="AE30" s="238">
        <f t="shared" si="15"/>
        <v>138.13692888548812</v>
      </c>
      <c r="AF30" s="238">
        <f t="shared" si="15"/>
        <v>43.356887840300104</v>
      </c>
      <c r="AG30" s="238">
        <f t="shared" si="15"/>
        <v>0</v>
      </c>
      <c r="AH30" s="238">
        <f t="shared" si="15"/>
        <v>5.9274836214149662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53.595134429521629</v>
      </c>
      <c r="AO30" s="243">
        <v>533.70241812042832</v>
      </c>
      <c r="AP30" s="244">
        <f>SUM(AP31:AP44)</f>
        <v>0</v>
      </c>
      <c r="AQ30" s="149">
        <f t="shared" ref="AQ30:AQ72" si="16">C30+H30+L30+AA30+AB30+AN30+AO30+AP30</f>
        <v>2170.4571624360965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30.370007110381632</v>
      </c>
      <c r="M31" s="162"/>
      <c r="N31" s="162"/>
      <c r="O31" s="162"/>
      <c r="P31" s="255"/>
      <c r="Q31" s="256">
        <v>0.20116097276123304</v>
      </c>
      <c r="R31" s="250"/>
      <c r="S31" s="256">
        <v>0</v>
      </c>
      <c r="T31" s="256">
        <v>1.4828868040594101E-2</v>
      </c>
      <c r="U31" s="256">
        <v>30.154017269579803</v>
      </c>
      <c r="V31" s="204">
        <v>0</v>
      </c>
      <c r="W31" s="250"/>
      <c r="X31" s="253"/>
      <c r="Y31" s="255"/>
      <c r="Z31" s="162"/>
      <c r="AA31" s="257">
        <v>15.085633347479414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24.366381609159269</v>
      </c>
      <c r="AP31" s="258"/>
      <c r="AQ31" s="161">
        <f t="shared" si="16"/>
        <v>69.822022067020313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65.729229942574847</v>
      </c>
      <c r="M32" s="108"/>
      <c r="N32" s="108"/>
      <c r="O32" s="108"/>
      <c r="P32" s="255"/>
      <c r="Q32" s="264">
        <v>1.8775024124381747</v>
      </c>
      <c r="R32" s="262"/>
      <c r="S32" s="264">
        <v>19.717286489081996</v>
      </c>
      <c r="T32" s="264">
        <v>32.926827444682814</v>
      </c>
      <c r="U32" s="264">
        <v>11.20761359637185</v>
      </c>
      <c r="V32" s="262">
        <v>0</v>
      </c>
      <c r="W32" s="262"/>
      <c r="X32" s="106"/>
      <c r="Y32" s="104"/>
      <c r="Z32" s="108"/>
      <c r="AA32" s="265">
        <v>316.91102676971002</v>
      </c>
      <c r="AB32" s="109">
        <f t="shared" si="20"/>
        <v>38.88529612117496</v>
      </c>
      <c r="AC32" s="110"/>
      <c r="AD32" s="108"/>
      <c r="AE32" s="108">
        <v>32.957812499759996</v>
      </c>
      <c r="AF32" s="108"/>
      <c r="AG32" s="162"/>
      <c r="AH32" s="162">
        <v>5.9274836214149662</v>
      </c>
      <c r="AI32" s="162"/>
      <c r="AJ32" s="162"/>
      <c r="AK32" s="106"/>
      <c r="AL32" s="104"/>
      <c r="AM32" s="108"/>
      <c r="AN32" s="111"/>
      <c r="AO32" s="265">
        <v>91.596503356163751</v>
      </c>
      <c r="AP32" s="109"/>
      <c r="AQ32" s="112">
        <f t="shared" si="16"/>
        <v>513.12205618962366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2.0135053968533718</v>
      </c>
      <c r="M33" s="108"/>
      <c r="N33" s="108"/>
      <c r="O33" s="108"/>
      <c r="P33" s="255"/>
      <c r="Q33" s="264">
        <v>1.0972416696067255E-2</v>
      </c>
      <c r="R33" s="262"/>
      <c r="S33" s="264">
        <v>0</v>
      </c>
      <c r="T33" s="264">
        <v>1.6554409048954144</v>
      </c>
      <c r="U33" s="264">
        <v>0.34709207526189018</v>
      </c>
      <c r="V33" s="262">
        <v>0</v>
      </c>
      <c r="W33" s="262"/>
      <c r="X33" s="106"/>
      <c r="Y33" s="104"/>
      <c r="Z33" s="108"/>
      <c r="AA33" s="265">
        <v>12.557868544344215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3.2001227088132387</v>
      </c>
      <c r="AP33" s="109"/>
      <c r="AQ33" s="112">
        <f t="shared" si="16"/>
        <v>17.771496650010825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2.5628444084644735</v>
      </c>
      <c r="M34" s="108"/>
      <c r="N34" s="108"/>
      <c r="O34" s="108"/>
      <c r="P34" s="255"/>
      <c r="Q34" s="264">
        <v>0.11947742624606567</v>
      </c>
      <c r="R34" s="262"/>
      <c r="S34" s="264">
        <v>0</v>
      </c>
      <c r="T34" s="264">
        <v>0.56214890662979466</v>
      </c>
      <c r="U34" s="264">
        <v>1.8812180755886132</v>
      </c>
      <c r="V34" s="262">
        <v>0</v>
      </c>
      <c r="W34" s="262"/>
      <c r="X34" s="106"/>
      <c r="Y34" s="104"/>
      <c r="Z34" s="108"/>
      <c r="AA34" s="265">
        <v>9.413865110295605</v>
      </c>
      <c r="AB34" s="109">
        <f t="shared" si="20"/>
        <v>104.02015429041532</v>
      </c>
      <c r="AC34" s="110"/>
      <c r="AD34" s="108"/>
      <c r="AE34" s="108">
        <v>104.02015429041532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22.071304363643968</v>
      </c>
      <c r="AP34" s="109"/>
      <c r="AQ34" s="112">
        <f t="shared" si="16"/>
        <v>138.06816817281936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0.64477905883645614</v>
      </c>
      <c r="M35" s="108"/>
      <c r="N35" s="108"/>
      <c r="O35" s="108"/>
      <c r="P35" s="255"/>
      <c r="Q35" s="264">
        <v>3.9013037141572456E-2</v>
      </c>
      <c r="R35" s="262"/>
      <c r="S35" s="264">
        <v>0</v>
      </c>
      <c r="T35" s="264">
        <v>0.32893125471863283</v>
      </c>
      <c r="U35" s="264">
        <v>0.27683476697625081</v>
      </c>
      <c r="V35" s="262">
        <v>0</v>
      </c>
      <c r="W35" s="262"/>
      <c r="X35" s="106"/>
      <c r="Y35" s="104"/>
      <c r="Z35" s="108"/>
      <c r="AA35" s="265">
        <v>6.706044172646636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6.0529834083393359</v>
      </c>
      <c r="AP35" s="109"/>
      <c r="AQ35" s="112">
        <f t="shared" si="16"/>
        <v>13.403806639822427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15.158345833610568</v>
      </c>
      <c r="M36" s="108"/>
      <c r="N36" s="108"/>
      <c r="O36" s="108"/>
      <c r="P36" s="255"/>
      <c r="Q36" s="267">
        <v>0.37428132507696088</v>
      </c>
      <c r="R36" s="262"/>
      <c r="S36" s="267">
        <v>2.9766947868000004</v>
      </c>
      <c r="T36" s="267">
        <v>3.1437200246059498</v>
      </c>
      <c r="U36" s="267">
        <v>3.979499775283605</v>
      </c>
      <c r="V36" s="250">
        <v>4.6841499218440523</v>
      </c>
      <c r="W36" s="262"/>
      <c r="X36" s="106"/>
      <c r="Y36" s="104"/>
      <c r="Z36" s="108"/>
      <c r="AA36" s="268">
        <v>129.73881962110337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80.477232843493582</v>
      </c>
      <c r="AP36" s="109"/>
      <c r="AQ36" s="112">
        <f t="shared" si="16"/>
        <v>225.37439829820755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3.4679721571747772</v>
      </c>
      <c r="M37" s="108"/>
      <c r="N37" s="108"/>
      <c r="O37" s="108"/>
      <c r="P37" s="255"/>
      <c r="Q37" s="264">
        <v>0.77172664095673016</v>
      </c>
      <c r="R37" s="262"/>
      <c r="S37" s="264">
        <v>0</v>
      </c>
      <c r="T37" s="264">
        <v>1.8657412152892945</v>
      </c>
      <c r="U37" s="264">
        <v>0.83050430092875238</v>
      </c>
      <c r="V37" s="262">
        <v>0</v>
      </c>
      <c r="W37" s="262"/>
      <c r="X37" s="106"/>
      <c r="Y37" s="104"/>
      <c r="Z37" s="108"/>
      <c r="AA37" s="265">
        <v>12.354781974020543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20.131359087966221</v>
      </c>
      <c r="AP37" s="109"/>
      <c r="AQ37" s="112">
        <f t="shared" si="16"/>
        <v>35.954113219161542</v>
      </c>
    </row>
    <row r="38" spans="1:43" ht="12.75" customHeight="1">
      <c r="A38" s="260" t="s">
        <v>123</v>
      </c>
      <c r="B38" s="266" t="s">
        <v>124</v>
      </c>
      <c r="C38" s="101">
        <f t="shared" si="17"/>
        <v>76.09297317170001</v>
      </c>
      <c r="D38" s="110">
        <v>76.09297317170001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136.38725991310579</v>
      </c>
      <c r="M38" s="108"/>
      <c r="N38" s="108"/>
      <c r="O38" s="108"/>
      <c r="P38" s="255"/>
      <c r="Q38" s="264">
        <v>1.1301589196949273</v>
      </c>
      <c r="R38" s="262"/>
      <c r="S38" s="264">
        <v>0</v>
      </c>
      <c r="T38" s="264">
        <v>2.1097434985027066</v>
      </c>
      <c r="U38" s="264">
        <v>12.396744754519835</v>
      </c>
      <c r="V38" s="262">
        <v>120.75061274038832</v>
      </c>
      <c r="W38" s="262"/>
      <c r="X38" s="106"/>
      <c r="Y38" s="104"/>
      <c r="Z38" s="108"/>
      <c r="AA38" s="265">
        <v>35.103269418248843</v>
      </c>
      <c r="AB38" s="109">
        <f t="shared" si="20"/>
        <v>44.515849935612906</v>
      </c>
      <c r="AC38" s="110"/>
      <c r="AD38" s="108"/>
      <c r="AE38" s="108">
        <v>1.1589620953127999</v>
      </c>
      <c r="AF38" s="108">
        <v>43.356887840300104</v>
      </c>
      <c r="AG38" s="162"/>
      <c r="AH38" s="162"/>
      <c r="AI38" s="162"/>
      <c r="AJ38" s="162"/>
      <c r="AK38" s="106"/>
      <c r="AL38" s="104"/>
      <c r="AM38" s="108"/>
      <c r="AN38" s="111">
        <v>53.595134429521629</v>
      </c>
      <c r="AO38" s="265">
        <v>61.955280688087598</v>
      </c>
      <c r="AP38" s="109"/>
      <c r="AQ38" s="112">
        <f t="shared" si="16"/>
        <v>407.6497675562768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5.2349809839657029</v>
      </c>
      <c r="M39" s="108"/>
      <c r="N39" s="108"/>
      <c r="O39" s="108"/>
      <c r="P39" s="255"/>
      <c r="Q39" s="264">
        <v>0.47790970498426266</v>
      </c>
      <c r="R39" s="262"/>
      <c r="S39" s="264">
        <v>2.01041244999</v>
      </c>
      <c r="T39" s="264">
        <v>1.1108170241317763</v>
      </c>
      <c r="U39" s="264">
        <v>1.6358418048596637</v>
      </c>
      <c r="V39" s="262">
        <v>0</v>
      </c>
      <c r="W39" s="262"/>
      <c r="X39" s="106"/>
      <c r="Y39" s="104"/>
      <c r="Z39" s="108"/>
      <c r="AA39" s="265">
        <v>382.77124197241091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57.854047496251631</v>
      </c>
      <c r="AP39" s="109"/>
      <c r="AQ39" s="112">
        <f t="shared" si="16"/>
        <v>445.86027045262824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3.2520872787713309</v>
      </c>
      <c r="M40" s="108"/>
      <c r="N40" s="108"/>
      <c r="O40" s="108"/>
      <c r="P40" s="255"/>
      <c r="Q40" s="264">
        <v>0.33770660275673664</v>
      </c>
      <c r="R40" s="262"/>
      <c r="S40" s="264">
        <v>0</v>
      </c>
      <c r="T40" s="264">
        <v>1.648700510331508</v>
      </c>
      <c r="U40" s="264">
        <v>1.2656801656830861</v>
      </c>
      <c r="V40" s="262">
        <v>0</v>
      </c>
      <c r="W40" s="262"/>
      <c r="X40" s="106"/>
      <c r="Y40" s="104"/>
      <c r="Z40" s="108"/>
      <c r="AA40" s="265">
        <v>15.185431902655651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16.5170797051873</v>
      </c>
      <c r="AP40" s="109"/>
      <c r="AQ40" s="112">
        <f t="shared" si="16"/>
        <v>34.954598886614278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2.267797363227972</v>
      </c>
      <c r="M41" s="108"/>
      <c r="N41" s="108"/>
      <c r="O41" s="108"/>
      <c r="P41" s="255"/>
      <c r="Q41" s="267">
        <v>0.29625525079381582</v>
      </c>
      <c r="R41" s="262"/>
      <c r="S41" s="267">
        <v>0</v>
      </c>
      <c r="T41" s="267">
        <v>1.4828868040594103</v>
      </c>
      <c r="U41" s="267">
        <v>0.48865530837474574</v>
      </c>
      <c r="V41" s="250">
        <v>0</v>
      </c>
      <c r="W41" s="262"/>
      <c r="X41" s="106"/>
      <c r="Y41" s="104"/>
      <c r="Z41" s="108"/>
      <c r="AA41" s="268">
        <v>20.849523327902826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90.46421278197252</v>
      </c>
      <c r="AP41" s="109"/>
      <c r="AQ41" s="112">
        <f t="shared" si="16"/>
        <v>113.58153347310332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1.2799139995551529</v>
      </c>
      <c r="M42" s="108"/>
      <c r="N42" s="108"/>
      <c r="O42" s="108"/>
      <c r="P42" s="255"/>
      <c r="Q42" s="264">
        <v>9.3875120621908711E-2</v>
      </c>
      <c r="R42" s="262"/>
      <c r="S42" s="264">
        <v>0</v>
      </c>
      <c r="T42" s="264">
        <v>0.9113013450401467</v>
      </c>
      <c r="U42" s="264">
        <v>0.27473753389309741</v>
      </c>
      <c r="V42" s="262">
        <v>0</v>
      </c>
      <c r="W42" s="262"/>
      <c r="X42" s="106"/>
      <c r="Y42" s="104"/>
      <c r="Z42" s="108"/>
      <c r="AA42" s="265">
        <v>1.3001727852680489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3.4932787393162648</v>
      </c>
      <c r="AP42" s="109"/>
      <c r="AQ42" s="112">
        <f t="shared" si="16"/>
        <v>6.0733655241394668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11.151669525792089</v>
      </c>
      <c r="M43" s="108"/>
      <c r="N43" s="108"/>
      <c r="O43" s="108"/>
      <c r="P43" s="104"/>
      <c r="Q43" s="264">
        <v>0.42670509373594867</v>
      </c>
      <c r="R43" s="262"/>
      <c r="S43" s="264">
        <v>4.531564296</v>
      </c>
      <c r="T43" s="264">
        <v>4.5281970680323269</v>
      </c>
      <c r="U43" s="264">
        <v>1.6652030680238117</v>
      </c>
      <c r="V43" s="262">
        <v>0</v>
      </c>
      <c r="W43" s="262"/>
      <c r="X43" s="106"/>
      <c r="Y43" s="104"/>
      <c r="Z43" s="108"/>
      <c r="AA43" s="265">
        <v>44.1800526953268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46.421946051702406</v>
      </c>
      <c r="AP43" s="109"/>
      <c r="AQ43" s="112">
        <f t="shared" si="16"/>
        <v>101.7536682728213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34.555659817341066</v>
      </c>
      <c r="M44" s="167"/>
      <c r="N44" s="167"/>
      <c r="O44" s="167"/>
      <c r="P44" s="168"/>
      <c r="Q44" s="272">
        <v>0.75541700365962483</v>
      </c>
      <c r="R44" s="272"/>
      <c r="S44" s="272">
        <v>0</v>
      </c>
      <c r="T44" s="272">
        <v>0.6231763513665477</v>
      </c>
      <c r="U44" s="272">
        <v>33.177066462314897</v>
      </c>
      <c r="V44" s="272">
        <v>0</v>
      </c>
      <c r="W44" s="272"/>
      <c r="X44" s="166"/>
      <c r="Y44" s="168"/>
      <c r="Z44" s="167"/>
      <c r="AA44" s="173">
        <v>3.4115519361750333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9.1006852803313016</v>
      </c>
      <c r="AP44" s="171"/>
      <c r="AQ44" s="174">
        <f>C44+H44+L44+AA44+AB44+AN44+AO44+AP44</f>
        <v>47.067897033847402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3639.1708515267355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538.17295679999995</v>
      </c>
      <c r="Q45" s="275">
        <f t="shared" si="21"/>
        <v>0</v>
      </c>
      <c r="R45" s="275">
        <f t="shared" si="21"/>
        <v>397.88853593616</v>
      </c>
      <c r="S45" s="275">
        <f t="shared" si="21"/>
        <v>0</v>
      </c>
      <c r="T45" s="275">
        <f t="shared" si="21"/>
        <v>1.149825848563969</v>
      </c>
      <c r="U45" s="275">
        <f>SUM(U46:U55)</f>
        <v>2701.9595329420113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15.763830505057189</v>
      </c>
      <c r="AB45" s="280">
        <f t="shared" si="21"/>
        <v>174.49234761926405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155.05738835673603</v>
      </c>
      <c r="AJ45" s="275">
        <f t="shared" ref="AJ45" si="24">SUM(AJ46:AJ55)</f>
        <v>19.434959262528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6.9732185995977805</v>
      </c>
      <c r="AP45" s="280">
        <f t="shared" si="21"/>
        <v>0</v>
      </c>
      <c r="AQ45" s="282">
        <f t="shared" si="16"/>
        <v>3836.4002482506544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682.62780581939683</v>
      </c>
      <c r="M46" s="154"/>
      <c r="N46" s="154"/>
      <c r="O46" s="154"/>
      <c r="P46" s="154"/>
      <c r="Q46" s="154"/>
      <c r="R46" s="154"/>
      <c r="S46" s="154"/>
      <c r="T46" s="154"/>
      <c r="U46" s="154">
        <v>682.62780581939683</v>
      </c>
      <c r="V46" s="154"/>
      <c r="W46" s="155"/>
      <c r="X46" s="155"/>
      <c r="Y46" s="155"/>
      <c r="Z46" s="154"/>
      <c r="AA46" s="160">
        <v>0.588578868724</v>
      </c>
      <c r="AB46" s="158">
        <f t="shared" ref="AB46:AB56" si="29">SUM(AC46:AM46)</f>
        <v>41.330994180603192</v>
      </c>
      <c r="AC46" s="159"/>
      <c r="AD46" s="154"/>
      <c r="AE46" s="154"/>
      <c r="AF46" s="154"/>
      <c r="AG46" s="154"/>
      <c r="AH46" s="154"/>
      <c r="AI46" s="154">
        <v>41.330994180603192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724.54737886872397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280.80130726619728</v>
      </c>
      <c r="M47" s="162"/>
      <c r="N47" s="162"/>
      <c r="O47" s="162"/>
      <c r="P47" s="162"/>
      <c r="Q47" s="162"/>
      <c r="R47" s="162"/>
      <c r="S47" s="162"/>
      <c r="T47" s="162"/>
      <c r="U47" s="162">
        <v>280.80130726619728</v>
      </c>
      <c r="V47" s="162"/>
      <c r="W47" s="255"/>
      <c r="X47" s="255"/>
      <c r="Y47" s="255"/>
      <c r="Z47" s="162"/>
      <c r="AA47" s="269"/>
      <c r="AB47" s="258">
        <f t="shared" si="29"/>
        <v>17.001647307047321</v>
      </c>
      <c r="AC47" s="259"/>
      <c r="AD47" s="162"/>
      <c r="AE47" s="162"/>
      <c r="AF47" s="162"/>
      <c r="AG47" s="162"/>
      <c r="AH47" s="162"/>
      <c r="AI47" s="162">
        <v>17.001647307047321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297.80295457324462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1447.9014265282126</v>
      </c>
      <c r="M48" s="108"/>
      <c r="N48" s="108"/>
      <c r="O48" s="108"/>
      <c r="P48" s="108">
        <v>430.58405778612041</v>
      </c>
      <c r="Q48" s="108"/>
      <c r="R48" s="108"/>
      <c r="S48" s="108"/>
      <c r="T48" s="108">
        <v>1.149825848563969</v>
      </c>
      <c r="U48" s="108">
        <v>1016.1675428935281</v>
      </c>
      <c r="V48" s="108"/>
      <c r="W48" s="104"/>
      <c r="X48" s="104"/>
      <c r="Y48" s="104"/>
      <c r="Z48" s="108"/>
      <c r="AA48" s="111"/>
      <c r="AB48" s="109">
        <f t="shared" si="29"/>
        <v>77.097342746416075</v>
      </c>
      <c r="AC48" s="110"/>
      <c r="AD48" s="108"/>
      <c r="AE48" s="108"/>
      <c r="AF48" s="108"/>
      <c r="AG48" s="108"/>
      <c r="AH48" s="108"/>
      <c r="AI48" s="108">
        <v>61.525789667234875</v>
      </c>
      <c r="AJ48" s="108">
        <v>15.571553079181205</v>
      </c>
      <c r="AK48" s="106"/>
      <c r="AL48" s="104"/>
      <c r="AM48" s="108"/>
      <c r="AN48" s="105"/>
      <c r="AO48" s="111">
        <v>2.8259231235977809</v>
      </c>
      <c r="AP48" s="109"/>
      <c r="AQ48" s="112">
        <f t="shared" si="16"/>
        <v>1527.8246923982263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111.82580733932446</v>
      </c>
      <c r="M49" s="108"/>
      <c r="N49" s="108"/>
      <c r="O49" s="108"/>
      <c r="P49" s="108">
        <v>2.8024924934232973</v>
      </c>
      <c r="Q49" s="108"/>
      <c r="R49" s="108"/>
      <c r="S49" s="108"/>
      <c r="T49" s="108"/>
      <c r="U49" s="108">
        <v>109.02331484590115</v>
      </c>
      <c r="V49" s="108"/>
      <c r="W49" s="104"/>
      <c r="X49" s="104"/>
      <c r="Y49" s="104"/>
      <c r="Z49" s="108"/>
      <c r="AA49" s="111"/>
      <c r="AB49" s="109">
        <f t="shared" si="29"/>
        <v>6.7023719727678088</v>
      </c>
      <c r="AC49" s="110"/>
      <c r="AD49" s="108"/>
      <c r="AE49" s="108"/>
      <c r="AF49" s="108"/>
      <c r="AG49" s="108"/>
      <c r="AH49" s="108"/>
      <c r="AI49" s="108">
        <v>6.6010232121106638</v>
      </c>
      <c r="AJ49" s="108">
        <v>0.10134876065714488</v>
      </c>
      <c r="AK49" s="106"/>
      <c r="AL49" s="104"/>
      <c r="AM49" s="108"/>
      <c r="AN49" s="105"/>
      <c r="AO49" s="111"/>
      <c r="AP49" s="109"/>
      <c r="AQ49" s="112">
        <f t="shared" si="16"/>
        <v>118.52817931209226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31.717130424344884</v>
      </c>
      <c r="M50" s="108"/>
      <c r="N50" s="108"/>
      <c r="O50" s="108"/>
      <c r="P50" s="108"/>
      <c r="Q50" s="108"/>
      <c r="R50" s="288"/>
      <c r="S50" s="108"/>
      <c r="T50" s="108"/>
      <c r="U50" s="108">
        <v>31.717130424344884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4.147295476</v>
      </c>
      <c r="AP50" s="109"/>
      <c r="AQ50" s="112">
        <f t="shared" si="16"/>
        <v>35.864425900344884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2.6284248305088345</v>
      </c>
      <c r="M51" s="108"/>
      <c r="N51" s="108"/>
      <c r="O51" s="108"/>
      <c r="P51" s="108">
        <v>0.75812222222222214</v>
      </c>
      <c r="Q51" s="108"/>
      <c r="R51" s="108">
        <v>1.8703026082866123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2.6284248305088345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396.01823332787336</v>
      </c>
      <c r="M52" s="288"/>
      <c r="N52" s="288"/>
      <c r="O52" s="288"/>
      <c r="P52" s="162"/>
      <c r="Q52" s="288"/>
      <c r="R52" s="288">
        <v>396.01823332787336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396.01823332787336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75.909142296902701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75.909142296902701</v>
      </c>
      <c r="V53" s="288"/>
      <c r="W53" s="290"/>
      <c r="X53" s="290"/>
      <c r="Y53" s="290"/>
      <c r="Z53" s="288"/>
      <c r="AA53" s="269"/>
      <c r="AB53" s="294">
        <f t="shared" si="29"/>
        <v>4.5960628790411864</v>
      </c>
      <c r="AC53" s="295"/>
      <c r="AD53" s="288"/>
      <c r="AE53" s="288"/>
      <c r="AF53" s="288"/>
      <c r="AG53" s="288"/>
      <c r="AH53" s="288"/>
      <c r="AI53" s="108">
        <v>4.5960628790411864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80.505205175943885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109.29542099746408</v>
      </c>
      <c r="M54" s="288"/>
      <c r="N54" s="288"/>
      <c r="O54" s="288"/>
      <c r="P54" s="288"/>
      <c r="Q54" s="288"/>
      <c r="R54" s="288"/>
      <c r="S54" s="288"/>
      <c r="T54" s="288"/>
      <c r="U54" s="288">
        <v>109.29542099746408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109.29542099746408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500.44615269651041</v>
      </c>
      <c r="M55" s="167"/>
      <c r="N55" s="167"/>
      <c r="O55" s="167"/>
      <c r="P55" s="167">
        <v>104.02828429823406</v>
      </c>
      <c r="Q55" s="167"/>
      <c r="R55" s="167"/>
      <c r="S55" s="167">
        <v>0</v>
      </c>
      <c r="T55" s="167"/>
      <c r="U55" s="167">
        <v>396.41786839827637</v>
      </c>
      <c r="V55" s="167"/>
      <c r="W55" s="168"/>
      <c r="X55" s="168"/>
      <c r="Y55" s="168"/>
      <c r="Z55" s="167"/>
      <c r="AA55" s="173">
        <v>15.17525163633319</v>
      </c>
      <c r="AB55" s="171">
        <f t="shared" si="29"/>
        <v>27.763928533388441</v>
      </c>
      <c r="AC55" s="172"/>
      <c r="AD55" s="167"/>
      <c r="AE55" s="167"/>
      <c r="AF55" s="167"/>
      <c r="AG55" s="167"/>
      <c r="AH55" s="167"/>
      <c r="AI55" s="167">
        <v>24.00187111069879</v>
      </c>
      <c r="AJ55" s="167">
        <v>3.7620574226896513</v>
      </c>
      <c r="AK55" s="166"/>
      <c r="AL55" s="168"/>
      <c r="AM55" s="167"/>
      <c r="AN55" s="169"/>
      <c r="AO55" s="173"/>
      <c r="AP55" s="171"/>
      <c r="AQ55" s="174">
        <f t="shared" si="16"/>
        <v>543.38533286623203</v>
      </c>
    </row>
    <row r="56" spans="1:43" s="11" customFormat="1" ht="12.75" customHeight="1">
      <c r="A56" s="299" t="s">
        <v>146</v>
      </c>
      <c r="B56" s="300"/>
      <c r="C56" s="301">
        <f t="shared" si="26"/>
        <v>194.98378155810596</v>
      </c>
      <c r="D56" s="302">
        <v>99.051208219087286</v>
      </c>
      <c r="E56" s="103">
        <v>88.421829277367323</v>
      </c>
      <c r="F56" s="303"/>
      <c r="G56" s="303">
        <v>7.5107440616513603</v>
      </c>
      <c r="H56" s="304">
        <f t="shared" si="27"/>
        <v>189.34577988999999</v>
      </c>
      <c r="I56" s="302"/>
      <c r="J56" s="305">
        <v>127.70399999999999</v>
      </c>
      <c r="K56" s="185">
        <v>61.641779890000002</v>
      </c>
      <c r="L56" s="304">
        <f t="shared" si="28"/>
        <v>1395.587848049219</v>
      </c>
      <c r="M56" s="185"/>
      <c r="N56" s="185"/>
      <c r="O56" s="185"/>
      <c r="P56" s="185">
        <v>0</v>
      </c>
      <c r="Q56" s="306">
        <v>989.2831611027201</v>
      </c>
      <c r="R56" s="185"/>
      <c r="S56" s="185">
        <v>0</v>
      </c>
      <c r="T56" s="306">
        <v>55.28599763987048</v>
      </c>
      <c r="U56" s="306">
        <v>343.65326108392088</v>
      </c>
      <c r="V56" s="185">
        <v>7.3654282227075996</v>
      </c>
      <c r="W56" s="303"/>
      <c r="X56" s="303"/>
      <c r="Y56" s="303"/>
      <c r="Z56" s="185"/>
      <c r="AA56" s="304">
        <v>589.7586288</v>
      </c>
      <c r="AB56" s="307">
        <f t="shared" si="29"/>
        <v>82.834778589604142</v>
      </c>
      <c r="AC56" s="308"/>
      <c r="AD56" s="185"/>
      <c r="AE56" s="185">
        <v>25.98404680771527</v>
      </c>
      <c r="AF56" s="185"/>
      <c r="AG56" s="185"/>
      <c r="AH56" s="185"/>
      <c r="AI56" s="185"/>
      <c r="AJ56" s="185"/>
      <c r="AK56" s="302"/>
      <c r="AL56" s="303">
        <v>13.898611915700407</v>
      </c>
      <c r="AM56" s="185">
        <v>42.952119866188468</v>
      </c>
      <c r="AN56" s="304"/>
      <c r="AO56" s="304">
        <v>750.20577119182269</v>
      </c>
      <c r="AP56" s="307"/>
      <c r="AQ56" s="186">
        <f t="shared" si="16"/>
        <v>3202.716588078752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227.65513480030341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73.816199389555919</v>
      </c>
      <c r="R57" s="185">
        <f t="shared" si="30"/>
        <v>0</v>
      </c>
      <c r="S57" s="306">
        <f t="shared" si="30"/>
        <v>0.2093031229578676</v>
      </c>
      <c r="T57" s="306">
        <f t="shared" si="30"/>
        <v>64.570283764397857</v>
      </c>
      <c r="U57" s="306">
        <f t="shared" si="30"/>
        <v>89.059348523391805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349.18397828974821</v>
      </c>
      <c r="AB57" s="307">
        <f t="shared" si="30"/>
        <v>38.343502607572368</v>
      </c>
      <c r="AC57" s="308">
        <f t="shared" si="30"/>
        <v>0</v>
      </c>
      <c r="AD57" s="185">
        <f t="shared" si="30"/>
        <v>0</v>
      </c>
      <c r="AE57" s="185">
        <f t="shared" si="30"/>
        <v>15.687645253444149</v>
      </c>
      <c r="AF57" s="185">
        <f t="shared" si="30"/>
        <v>0</v>
      </c>
      <c r="AG57" s="185">
        <f t="shared" si="30"/>
        <v>0</v>
      </c>
      <c r="AH57" s="185">
        <f t="shared" si="30"/>
        <v>6.2158591522956481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1124.0703408870506</v>
      </c>
      <c r="AP57" s="307">
        <f t="shared" si="30"/>
        <v>0</v>
      </c>
      <c r="AQ57" s="310">
        <f t="shared" si="16"/>
        <v>1739.6538962839227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104.12793226186267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21.443398504469247</v>
      </c>
      <c r="R58" s="307">
        <f t="shared" si="31"/>
        <v>0</v>
      </c>
      <c r="S58" s="314">
        <v>0</v>
      </c>
      <c r="T58" s="314">
        <v>41.387370701298146</v>
      </c>
      <c r="U58" s="314">
        <v>41.297163056095279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218.36970710552185</v>
      </c>
      <c r="AB58" s="307">
        <f t="shared" ref="AB58:AB71" si="32">SUM(AC58:AM58)</f>
        <v>22.035907558411786</v>
      </c>
      <c r="AC58" s="308">
        <f t="shared" si="31"/>
        <v>0</v>
      </c>
      <c r="AD58" s="185">
        <f t="shared" si="31"/>
        <v>0</v>
      </c>
      <c r="AE58" s="306">
        <f t="shared" si="31"/>
        <v>3.449422602179216</v>
      </c>
      <c r="AF58" s="185"/>
      <c r="AG58" s="185">
        <f t="shared" si="31"/>
        <v>0</v>
      </c>
      <c r="AH58" s="185">
        <f t="shared" si="31"/>
        <v>2.1464867544000001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875.01068309307834</v>
      </c>
      <c r="AP58" s="307">
        <f t="shared" ref="AP58" si="34">SUM(AP59:AP64)</f>
        <v>0</v>
      </c>
      <c r="AQ58" s="310">
        <f t="shared" si="16"/>
        <v>1219.9421701692506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28.022535252386824</v>
      </c>
      <c r="M59" s="203"/>
      <c r="N59" s="318"/>
      <c r="O59" s="318"/>
      <c r="P59" s="158"/>
      <c r="Q59" s="264">
        <v>7.0204889935715062</v>
      </c>
      <c r="R59" s="158"/>
      <c r="S59" s="264">
        <v>0</v>
      </c>
      <c r="T59" s="264">
        <v>11.13647989848617</v>
      </c>
      <c r="U59" s="264">
        <v>9.8655663603291472</v>
      </c>
      <c r="V59" s="262">
        <v>0</v>
      </c>
      <c r="W59" s="158"/>
      <c r="X59" s="158"/>
      <c r="Y59" s="318"/>
      <c r="Z59" s="284"/>
      <c r="AA59" s="265">
        <v>55.360980335036636</v>
      </c>
      <c r="AB59" s="158">
        <f t="shared" si="32"/>
        <v>0.71315260114081458</v>
      </c>
      <c r="AC59" s="319"/>
      <c r="AD59" s="203"/>
      <c r="AE59" s="320">
        <v>0.71315260114081458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208.57854821276572</v>
      </c>
      <c r="AP59" s="158"/>
      <c r="AQ59" s="187">
        <f t="shared" si="16"/>
        <v>292.67721610057811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23.398657794630996</v>
      </c>
      <c r="M60" s="113"/>
      <c r="N60" s="103"/>
      <c r="O60" s="103"/>
      <c r="P60" s="109"/>
      <c r="Q60" s="264">
        <v>4.8663951995948453</v>
      </c>
      <c r="R60" s="109"/>
      <c r="S60" s="264">
        <v>0</v>
      </c>
      <c r="T60" s="264">
        <v>3.0951891837458234</v>
      </c>
      <c r="U60" s="264">
        <v>15.437073411290326</v>
      </c>
      <c r="V60" s="262">
        <v>0</v>
      </c>
      <c r="W60" s="109"/>
      <c r="X60" s="109"/>
      <c r="Y60" s="103"/>
      <c r="Z60" s="102"/>
      <c r="AA60" s="265">
        <v>20.397289315635678</v>
      </c>
      <c r="AB60" s="109">
        <f t="shared" si="32"/>
        <v>4.5851372748433553E-2</v>
      </c>
      <c r="AC60" s="323"/>
      <c r="AD60" s="113"/>
      <c r="AE60" s="324">
        <v>4.5851372748433553E-2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61.023674107932003</v>
      </c>
      <c r="AP60" s="109"/>
      <c r="AQ60" s="112">
        <f t="shared" si="16"/>
        <v>104.87147168869146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29.813415151376248</v>
      </c>
      <c r="M61" s="113"/>
      <c r="N61" s="103"/>
      <c r="O61" s="103"/>
      <c r="P61" s="109"/>
      <c r="Q61" s="264">
        <v>4.7300750249623897</v>
      </c>
      <c r="R61" s="109"/>
      <c r="S61" s="264">
        <v>0</v>
      </c>
      <c r="T61" s="264">
        <v>20.683574758803207</v>
      </c>
      <c r="U61" s="264">
        <v>4.3997653676106534</v>
      </c>
      <c r="V61" s="262">
        <v>0</v>
      </c>
      <c r="W61" s="109"/>
      <c r="X61" s="109"/>
      <c r="Y61" s="103"/>
      <c r="Z61" s="102"/>
      <c r="AA61" s="265">
        <v>38.547366409820405</v>
      </c>
      <c r="AB61" s="109">
        <f t="shared" si="32"/>
        <v>0.91784622948203576</v>
      </c>
      <c r="AC61" s="323"/>
      <c r="AD61" s="113"/>
      <c r="AE61" s="324">
        <v>0.91784622948203576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115.13850659766686</v>
      </c>
      <c r="AP61" s="109"/>
      <c r="AQ61" s="112">
        <f t="shared" si="16"/>
        <v>184.7920779973681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3.2970072722960637</v>
      </c>
      <c r="M62" s="113"/>
      <c r="N62" s="103"/>
      <c r="O62" s="103"/>
      <c r="P62" s="109"/>
      <c r="Q62" s="264">
        <v>0.56055795948001474</v>
      </c>
      <c r="R62" s="109"/>
      <c r="S62" s="264">
        <v>0</v>
      </c>
      <c r="T62" s="264">
        <v>0.85468203070333282</v>
      </c>
      <c r="U62" s="264">
        <v>1.8817672821127163</v>
      </c>
      <c r="V62" s="262">
        <v>0</v>
      </c>
      <c r="W62" s="109"/>
      <c r="X62" s="109"/>
      <c r="Y62" s="103"/>
      <c r="Z62" s="102"/>
      <c r="AA62" s="265">
        <v>20.402872451589595</v>
      </c>
      <c r="AB62" s="109">
        <f t="shared" si="32"/>
        <v>7.8602353283028933E-2</v>
      </c>
      <c r="AC62" s="323"/>
      <c r="AD62" s="113"/>
      <c r="AE62" s="324">
        <v>7.8602353283028933E-2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351.70650999873118</v>
      </c>
      <c r="AP62" s="109"/>
      <c r="AQ62" s="112">
        <f t="shared" si="16"/>
        <v>375.49599042176453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1.2288053600583866</v>
      </c>
      <c r="M63" s="113"/>
      <c r="N63" s="103"/>
      <c r="O63" s="103"/>
      <c r="P63" s="109"/>
      <c r="Q63" s="326">
        <v>0.78384100413662472</v>
      </c>
      <c r="R63" s="109"/>
      <c r="S63" s="326">
        <v>0</v>
      </c>
      <c r="T63" s="326">
        <v>0.11189054976084642</v>
      </c>
      <c r="U63" s="326">
        <v>0.33307380616091531</v>
      </c>
      <c r="V63" s="327">
        <v>0</v>
      </c>
      <c r="W63" s="109"/>
      <c r="X63" s="109"/>
      <c r="Y63" s="103"/>
      <c r="Z63" s="102"/>
      <c r="AA63" s="328">
        <v>13.107807435804883</v>
      </c>
      <c r="AB63" s="109">
        <f t="shared" si="32"/>
        <v>0.43722559013684847</v>
      </c>
      <c r="AC63" s="323"/>
      <c r="AD63" s="113"/>
      <c r="AE63" s="324">
        <v>0.43722559013684847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39.418664906900233</v>
      </c>
      <c r="AP63" s="109"/>
      <c r="AQ63" s="112">
        <f t="shared" si="16"/>
        <v>54.196502691396589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18.367511431114149</v>
      </c>
      <c r="M64" s="298"/>
      <c r="N64" s="332"/>
      <c r="O64" s="332"/>
      <c r="P64" s="171"/>
      <c r="Q64" s="326">
        <v>3.4820403227238654</v>
      </c>
      <c r="R64" s="171"/>
      <c r="S64" s="326">
        <v>0</v>
      </c>
      <c r="T64" s="326">
        <v>5.5055542797987558</v>
      </c>
      <c r="U64" s="326">
        <v>9.3799168285915275</v>
      </c>
      <c r="V64" s="327">
        <v>0</v>
      </c>
      <c r="W64" s="171"/>
      <c r="X64" s="171"/>
      <c r="Y64" s="332"/>
      <c r="Z64" s="297"/>
      <c r="AA64" s="328">
        <v>70.553391157634678</v>
      </c>
      <c r="AB64" s="171">
        <f t="shared" si="32"/>
        <v>19.843229411620626</v>
      </c>
      <c r="AC64" s="333"/>
      <c r="AD64" s="298"/>
      <c r="AE64" s="334">
        <v>1.2567444553880549</v>
      </c>
      <c r="AF64" s="167"/>
      <c r="AG64" s="167"/>
      <c r="AH64" s="167">
        <v>2.1464867544000001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99.144779269082278</v>
      </c>
      <c r="AP64" s="171"/>
      <c r="AQ64" s="174">
        <f t="shared" si="16"/>
        <v>207.90891126945172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123.52720253844076</v>
      </c>
      <c r="M65" s="167"/>
      <c r="N65" s="168"/>
      <c r="O65" s="168"/>
      <c r="P65" s="272"/>
      <c r="Q65" s="314">
        <v>52.372800885086669</v>
      </c>
      <c r="R65" s="272"/>
      <c r="S65" s="314">
        <v>0.2093031229578676</v>
      </c>
      <c r="T65" s="314">
        <v>23.182913063099708</v>
      </c>
      <c r="U65" s="314">
        <v>47.762185467296518</v>
      </c>
      <c r="V65" s="307">
        <f>SUM(V66:V69)</f>
        <v>0</v>
      </c>
      <c r="W65" s="272"/>
      <c r="X65" s="272"/>
      <c r="Y65" s="168"/>
      <c r="Z65" s="167"/>
      <c r="AA65" s="309">
        <v>130.81427118422633</v>
      </c>
      <c r="AB65" s="171">
        <f t="shared" si="32"/>
        <v>16.307595049160582</v>
      </c>
      <c r="AC65" s="172"/>
      <c r="AD65" s="167"/>
      <c r="AE65" s="334">
        <f>SUM(AE66:AE69)</f>
        <v>12.238222651264934</v>
      </c>
      <c r="AF65" s="167"/>
      <c r="AG65" s="167"/>
      <c r="AH65" s="167">
        <v>4.0693723978956484</v>
      </c>
      <c r="AI65" s="167"/>
      <c r="AJ65" s="167"/>
      <c r="AK65" s="167"/>
      <c r="AL65" s="167"/>
      <c r="AM65" s="168"/>
      <c r="AN65" s="169"/>
      <c r="AO65" s="309">
        <v>249.05965779397226</v>
      </c>
      <c r="AP65" s="171"/>
      <c r="AQ65" s="335">
        <f t="shared" si="16"/>
        <v>519.71172611467216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3.2892621289989443</v>
      </c>
      <c r="M66" s="202"/>
      <c r="N66" s="204"/>
      <c r="O66" s="155"/>
      <c r="P66" s="204"/>
      <c r="Q66" s="256">
        <v>0.14337121814792833</v>
      </c>
      <c r="R66" s="204"/>
      <c r="S66" s="256">
        <v>1.0374380320092571E-3</v>
      </c>
      <c r="T66" s="256">
        <v>0.6996529557334854</v>
      </c>
      <c r="U66" s="256">
        <v>2.4452005170855213</v>
      </c>
      <c r="V66" s="204">
        <v>0</v>
      </c>
      <c r="W66" s="204"/>
      <c r="X66" s="204"/>
      <c r="Y66" s="155"/>
      <c r="Z66" s="154"/>
      <c r="AA66" s="257">
        <v>8.1604510886415991</v>
      </c>
      <c r="AB66" s="158">
        <f t="shared" si="32"/>
        <v>4.0693723978956484</v>
      </c>
      <c r="AC66" s="159"/>
      <c r="AD66" s="154"/>
      <c r="AE66" s="320">
        <v>0</v>
      </c>
      <c r="AF66" s="154"/>
      <c r="AG66" s="154"/>
      <c r="AH66" s="154">
        <v>4.0693723978956484</v>
      </c>
      <c r="AI66" s="154"/>
      <c r="AJ66" s="154"/>
      <c r="AK66" s="154"/>
      <c r="AL66" s="154"/>
      <c r="AM66" s="155"/>
      <c r="AN66" s="156"/>
      <c r="AO66" s="257">
        <v>76.012997721269642</v>
      </c>
      <c r="AP66" s="158"/>
      <c r="AQ66" s="187">
        <f t="shared" si="16"/>
        <v>91.53208333680584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35.218941784662107</v>
      </c>
      <c r="M67" s="343"/>
      <c r="N67" s="262"/>
      <c r="O67" s="104"/>
      <c r="P67" s="262"/>
      <c r="Q67" s="267">
        <v>7.9453508680175693</v>
      </c>
      <c r="R67" s="262"/>
      <c r="S67" s="267">
        <v>0.11783566980238479</v>
      </c>
      <c r="T67" s="267">
        <v>5.6565391180302598</v>
      </c>
      <c r="U67" s="267">
        <v>21.499216128811895</v>
      </c>
      <c r="V67" s="250">
        <v>0</v>
      </c>
      <c r="W67" s="262"/>
      <c r="X67" s="262"/>
      <c r="Y67" s="104"/>
      <c r="Z67" s="108"/>
      <c r="AA67" s="268">
        <v>50.464570103452822</v>
      </c>
      <c r="AB67" s="109">
        <f t="shared" si="32"/>
        <v>2.4726990303619525</v>
      </c>
      <c r="AC67" s="110"/>
      <c r="AD67" s="108"/>
      <c r="AE67" s="324">
        <v>2.4726990303619525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88.45343786134103</v>
      </c>
      <c r="AP67" s="109"/>
      <c r="AQ67" s="112">
        <f t="shared" si="16"/>
        <v>176.61164847906602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57.200148396183963</v>
      </c>
      <c r="M68" s="343"/>
      <c r="N68" s="262"/>
      <c r="O68" s="104"/>
      <c r="P68" s="262"/>
      <c r="Q68" s="267">
        <v>27.299290144068646</v>
      </c>
      <c r="R68" s="262"/>
      <c r="S68" s="267">
        <v>1.7636446544157369E-2</v>
      </c>
      <c r="T68" s="267">
        <v>14.139999716162867</v>
      </c>
      <c r="U68" s="267">
        <v>15.743222089408293</v>
      </c>
      <c r="V68" s="250">
        <v>0</v>
      </c>
      <c r="W68" s="262"/>
      <c r="X68" s="262"/>
      <c r="Y68" s="104"/>
      <c r="Z68" s="108"/>
      <c r="AA68" s="268">
        <v>30.723299262402211</v>
      </c>
      <c r="AB68" s="109">
        <f t="shared" si="32"/>
        <v>8.6200580767055079</v>
      </c>
      <c r="AC68" s="110"/>
      <c r="AD68" s="108"/>
      <c r="AE68" s="324">
        <v>8.6200580767055079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52.2673592505245</v>
      </c>
      <c r="AP68" s="109"/>
      <c r="AQ68" s="112">
        <f t="shared" si="16"/>
        <v>148.81186483544025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27.81885022859575</v>
      </c>
      <c r="M69" s="346"/>
      <c r="N69" s="272"/>
      <c r="O69" s="168"/>
      <c r="P69" s="272"/>
      <c r="Q69" s="348">
        <v>16.984788654852526</v>
      </c>
      <c r="R69" s="272"/>
      <c r="S69" s="348">
        <v>7.2793568579316195E-2</v>
      </c>
      <c r="T69" s="348">
        <v>2.6867212731730952</v>
      </c>
      <c r="U69" s="348">
        <v>8.0745467319908109</v>
      </c>
      <c r="V69" s="272">
        <v>0</v>
      </c>
      <c r="W69" s="272"/>
      <c r="X69" s="272"/>
      <c r="Y69" s="168"/>
      <c r="Z69" s="167"/>
      <c r="AA69" s="349">
        <v>41.465950729729684</v>
      </c>
      <c r="AB69" s="294">
        <f t="shared" si="32"/>
        <v>1.1454655441974737</v>
      </c>
      <c r="AC69" s="295"/>
      <c r="AD69" s="288"/>
      <c r="AE69" s="350">
        <v>1.1454655441974737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32.325862960837078</v>
      </c>
      <c r="AP69" s="294"/>
      <c r="AQ69" s="296">
        <f t="shared" si="16"/>
        <v>102.75612946336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182.77551241538529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182.77551241538529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48.053209514177333</v>
      </c>
      <c r="AP70" s="196"/>
      <c r="AQ70" s="186">
        <f t="shared" si="16"/>
        <v>230.82872192956262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19.178353095519864</v>
      </c>
      <c r="M71" s="167"/>
      <c r="N71" s="167"/>
      <c r="O71" s="167"/>
      <c r="P71" s="167"/>
      <c r="Q71" s="167"/>
      <c r="R71" s="167"/>
      <c r="S71" s="167"/>
      <c r="T71" s="167"/>
      <c r="U71" s="298">
        <v>19.178353095519864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19.178353095519864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4.7818520826083386</v>
      </c>
      <c r="D72" s="222">
        <f t="shared" si="38"/>
        <v>6.9233252167147441</v>
      </c>
      <c r="E72" s="223">
        <f t="shared" si="38"/>
        <v>-0.82014795579655697</v>
      </c>
      <c r="F72" s="227">
        <f t="shared" si="38"/>
        <v>0</v>
      </c>
      <c r="G72" s="227">
        <f t="shared" si="38"/>
        <v>-1.3213251783097695</v>
      </c>
      <c r="H72" s="224">
        <f t="shared" si="38"/>
        <v>2.0639252414974862</v>
      </c>
      <c r="I72" s="222">
        <f t="shared" si="38"/>
        <v>0.3616933114974703</v>
      </c>
      <c r="J72" s="225">
        <f t="shared" si="38"/>
        <v>0</v>
      </c>
      <c r="K72" s="223">
        <f t="shared" si="38"/>
        <v>1.7022319300000035</v>
      </c>
      <c r="L72" s="224">
        <f t="shared" si="38"/>
        <v>-20.352558299093289</v>
      </c>
      <c r="M72" s="223">
        <f t="shared" si="38"/>
        <v>0</v>
      </c>
      <c r="N72" s="223">
        <f t="shared" si="38"/>
        <v>-3.5060042166747962E-2</v>
      </c>
      <c r="O72" s="223">
        <f t="shared" si="38"/>
        <v>-3.355672788399005</v>
      </c>
      <c r="P72" s="223">
        <f t="shared" si="38"/>
        <v>-18.512800333333303</v>
      </c>
      <c r="Q72" s="223">
        <f t="shared" si="38"/>
        <v>10.797924941440215</v>
      </c>
      <c r="R72" s="223">
        <f t="shared" si="38"/>
        <v>0.94190214936003258</v>
      </c>
      <c r="S72" s="223">
        <f t="shared" si="38"/>
        <v>2.8303338050878679</v>
      </c>
      <c r="T72" s="223">
        <f t="shared" si="38"/>
        <v>12.449818052148828</v>
      </c>
      <c r="U72" s="223">
        <f t="shared" si="38"/>
        <v>-26.55870582704074</v>
      </c>
      <c r="V72" s="223">
        <f t="shared" si="38"/>
        <v>1.0896146443623707</v>
      </c>
      <c r="W72" s="227">
        <f t="shared" si="38"/>
        <v>8.7099447514837891E-5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-67.629803014960316</v>
      </c>
      <c r="AB72" s="226">
        <f t="shared" si="38"/>
        <v>-5.5020960846841263</v>
      </c>
      <c r="AC72" s="358">
        <f t="shared" si="38"/>
        <v>0</v>
      </c>
      <c r="AD72" s="223">
        <f t="shared" si="38"/>
        <v>0</v>
      </c>
      <c r="AE72" s="223">
        <f t="shared" si="38"/>
        <v>-8.0584840324925722</v>
      </c>
      <c r="AF72" s="223">
        <f t="shared" si="38"/>
        <v>0</v>
      </c>
      <c r="AG72" s="223">
        <f t="shared" si="38"/>
        <v>0</v>
      </c>
      <c r="AH72" s="223">
        <f t="shared" si="38"/>
        <v>8.7131147040000911E-2</v>
      </c>
      <c r="AI72" s="223">
        <f t="shared" si="38"/>
        <v>1.8434838842879913</v>
      </c>
      <c r="AJ72" s="223">
        <f t="shared" si="38"/>
        <v>0.625772916479999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-22.346078842430416</v>
      </c>
      <c r="AP72" s="226">
        <f t="shared" si="38"/>
        <v>0</v>
      </c>
      <c r="AQ72" s="228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195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4">
      <c r="A77" s="363" t="s">
        <v>437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4">
      <c r="A78" s="24" t="s">
        <v>438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4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4.4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ColWidth="9.109375" defaultRowHeight="13.2"/>
  <cols>
    <col min="1" max="1" width="38.109375" style="13" customWidth="1"/>
    <col min="2" max="2" width="13" style="7" bestFit="1" customWidth="1"/>
    <col min="3" max="4" width="7.5546875" style="12" bestFit="1" customWidth="1"/>
    <col min="5" max="5" width="9.109375" style="12"/>
    <col min="6" max="6" width="6.109375" style="14" customWidth="1"/>
    <col min="7" max="7" width="5.88671875" style="14" bestFit="1" customWidth="1"/>
    <col min="8" max="8" width="7.33203125" style="12" bestFit="1" customWidth="1"/>
    <col min="9" max="9" width="6.88671875" style="14" bestFit="1" customWidth="1"/>
    <col min="10" max="10" width="6" style="14" bestFit="1" customWidth="1"/>
    <col min="11" max="11" width="6.88671875" style="14" bestFit="1" customWidth="1"/>
    <col min="12" max="12" width="8.6640625" style="11" bestFit="1" customWidth="1"/>
    <col min="13" max="13" width="8.109375" style="7" bestFit="1" customWidth="1"/>
    <col min="14" max="14" width="8.109375" style="7" customWidth="1"/>
    <col min="15" max="15" width="5.33203125" style="7" customWidth="1"/>
    <col min="16" max="16" width="7.44140625" style="7" customWidth="1"/>
    <col min="17" max="17" width="7.44140625" style="7" bestFit="1" customWidth="1"/>
    <col min="18" max="18" width="8.109375" style="7" bestFit="1" customWidth="1"/>
    <col min="19" max="19" width="7.33203125" style="7" bestFit="1" customWidth="1"/>
    <col min="20" max="20" width="7.44140625" style="7" bestFit="1" customWidth="1"/>
    <col min="21" max="21" width="8.44140625" style="7" bestFit="1" customWidth="1"/>
    <col min="22" max="22" width="6.88671875" style="7" bestFit="1" customWidth="1"/>
    <col min="23" max="25" width="5.44140625" style="7" customWidth="1"/>
    <col min="26" max="26" width="5.44140625" style="14" customWidth="1"/>
    <col min="27" max="27" width="8.109375" style="11" bestFit="1" customWidth="1"/>
    <col min="28" max="28" width="8.33203125" style="11" bestFit="1" customWidth="1"/>
    <col min="29" max="33" width="5.5546875" style="7" customWidth="1"/>
    <col min="34" max="34" width="6" style="7" customWidth="1"/>
    <col min="35" max="36" width="7" style="7" customWidth="1"/>
    <col min="37" max="40" width="5.5546875" style="7" customWidth="1"/>
    <col min="41" max="41" width="8.6640625" style="11" bestFit="1" customWidth="1"/>
    <col min="42" max="42" width="4.44140625" style="11" bestFit="1" customWidth="1"/>
    <col min="43" max="43" width="9.33203125" style="7" bestFit="1" customWidth="1"/>
    <col min="44" max="16384" width="9.109375" style="7"/>
  </cols>
  <sheetData>
    <row r="1" spans="1:43" ht="105.75" customHeight="1" thickBot="1">
      <c r="A1" s="73" t="s">
        <v>440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1258.1586865025404</v>
      </c>
      <c r="AB2" s="95">
        <f>SUM(AC2:AM2)</f>
        <v>1505.979051449066</v>
      </c>
      <c r="AC2" s="96">
        <v>64.443382927957998</v>
      </c>
      <c r="AD2" s="92">
        <v>840.7283971325262</v>
      </c>
      <c r="AE2" s="92">
        <v>248.12888343080843</v>
      </c>
      <c r="AF2" s="92">
        <v>143.90327131115362</v>
      </c>
      <c r="AG2" s="92">
        <v>29.401516213591378</v>
      </c>
      <c r="AH2" s="92">
        <v>22.674403886425171</v>
      </c>
      <c r="AI2" s="92">
        <v>70.651467073343994</v>
      </c>
      <c r="AJ2" s="92">
        <v>3.1832405268479995</v>
      </c>
      <c r="AK2" s="90">
        <v>7.9963136756834938</v>
      </c>
      <c r="AL2" s="90">
        <v>14.011375971201144</v>
      </c>
      <c r="AM2" s="88">
        <v>60.856799299526209</v>
      </c>
      <c r="AN2" s="97">
        <v>142.81319437013514</v>
      </c>
      <c r="AO2" s="97"/>
      <c r="AP2" s="95"/>
      <c r="AQ2" s="98">
        <f t="shared" ref="AQ2:AQ20" si="0">C2+H2+L2+AA2+AB2+AN2+AO2+AP2</f>
        <v>3034.6549323217414</v>
      </c>
    </row>
    <row r="3" spans="1:43" ht="12.75" customHeight="1">
      <c r="A3" s="99" t="s">
        <v>94</v>
      </c>
      <c r="B3" s="100"/>
      <c r="C3" s="101">
        <f>SUM(D3:G3)</f>
        <v>1004.2416704657828</v>
      </c>
      <c r="D3" s="102">
        <v>921.66674635356151</v>
      </c>
      <c r="E3" s="103">
        <v>69.63743672637564</v>
      </c>
      <c r="F3" s="104"/>
      <c r="G3" s="104">
        <v>12.937487385845692</v>
      </c>
      <c r="H3" s="105">
        <f>SUM(I3:K3)</f>
        <v>0</v>
      </c>
      <c r="I3" s="106"/>
      <c r="J3" s="107"/>
      <c r="K3" s="108"/>
      <c r="L3" s="105">
        <f>SUM(M3:Z3)</f>
        <v>8487.8656164662134</v>
      </c>
      <c r="M3" s="106">
        <v>3118.6115255463997</v>
      </c>
      <c r="N3" s="106">
        <v>6.1836804383999997</v>
      </c>
      <c r="O3" s="108">
        <v>0</v>
      </c>
      <c r="P3" s="108">
        <v>208.01548286666664</v>
      </c>
      <c r="Q3" s="108">
        <v>366.79325714303997</v>
      </c>
      <c r="R3" s="108">
        <v>755.11072702535967</v>
      </c>
      <c r="S3" s="108">
        <v>365.54681743644068</v>
      </c>
      <c r="T3" s="108">
        <v>163.43759826302875</v>
      </c>
      <c r="U3" s="108">
        <v>2914.9405885267965</v>
      </c>
      <c r="V3" s="108">
        <v>194.14804282564569</v>
      </c>
      <c r="W3" s="104">
        <v>0</v>
      </c>
      <c r="X3" s="104">
        <v>339.8413971723628</v>
      </c>
      <c r="Y3" s="104">
        <v>0.95235964480021496</v>
      </c>
      <c r="Z3" s="108">
        <v>54.284139577274459</v>
      </c>
      <c r="AA3" s="105">
        <v>3125.5692350126933</v>
      </c>
      <c r="AB3" s="109">
        <f>SUM(AC3:AM3)</f>
        <v>158.77988190568263</v>
      </c>
      <c r="AC3" s="110"/>
      <c r="AD3" s="108"/>
      <c r="AE3" s="108">
        <v>48.738653571138599</v>
      </c>
      <c r="AF3" s="108"/>
      <c r="AG3" s="108"/>
      <c r="AH3" s="108"/>
      <c r="AI3" s="108">
        <v>92.660886266496007</v>
      </c>
      <c r="AJ3" s="108">
        <v>17.380342068047998</v>
      </c>
      <c r="AK3" s="106"/>
      <c r="AL3" s="106"/>
      <c r="AM3" s="104"/>
      <c r="AN3" s="111"/>
      <c r="AO3" s="111">
        <v>210.76152354000004</v>
      </c>
      <c r="AP3" s="109"/>
      <c r="AQ3" s="112">
        <f t="shared" si="0"/>
        <v>12987.217927390373</v>
      </c>
    </row>
    <row r="4" spans="1:43" ht="12.75" customHeight="1">
      <c r="A4" s="99" t="s">
        <v>95</v>
      </c>
      <c r="B4" s="100"/>
      <c r="C4" s="101">
        <f>SUM(D4:G4)</f>
        <v>35.103826805547996</v>
      </c>
      <c r="D4" s="102">
        <v>0</v>
      </c>
      <c r="E4" s="113">
        <v>33.851929874499994</v>
      </c>
      <c r="F4" s="104"/>
      <c r="G4" s="104">
        <v>1.2518969310479999</v>
      </c>
      <c r="H4" s="105">
        <f>SUM(I4:K4)</f>
        <v>2.6034888500000002</v>
      </c>
      <c r="I4" s="106"/>
      <c r="J4" s="107"/>
      <c r="K4" s="108">
        <v>2.6034888500000002</v>
      </c>
      <c r="L4" s="105">
        <f>SUM(M4:Z4)</f>
        <v>1710.6950449543406</v>
      </c>
      <c r="M4" s="106">
        <v>84.3463345336</v>
      </c>
      <c r="N4" s="106">
        <v>0</v>
      </c>
      <c r="O4" s="108"/>
      <c r="P4" s="108">
        <v>327.14106575555553</v>
      </c>
      <c r="Q4" s="108">
        <v>0</v>
      </c>
      <c r="R4" s="108">
        <v>140.76404928983999</v>
      </c>
      <c r="S4" s="108">
        <v>947.24915747909608</v>
      </c>
      <c r="T4" s="108">
        <v>22.034979663550917</v>
      </c>
      <c r="U4" s="108">
        <v>76.071455697717667</v>
      </c>
      <c r="V4" s="108">
        <v>2.5602853248707587</v>
      </c>
      <c r="W4" s="104">
        <v>96.129826777624302</v>
      </c>
      <c r="X4" s="104">
        <v>5.0348218485828076</v>
      </c>
      <c r="Y4" s="104">
        <v>7.8001622777764207E-2</v>
      </c>
      <c r="Z4" s="108">
        <v>9.2850669611246701</v>
      </c>
      <c r="AA4" s="105">
        <v>0</v>
      </c>
      <c r="AB4" s="109">
        <f>SUM(AC4:AM4)</f>
        <v>17.513650267200003</v>
      </c>
      <c r="AC4" s="110"/>
      <c r="AD4" s="108"/>
      <c r="AE4" s="108">
        <v>2.2327322399999995E-2</v>
      </c>
      <c r="AF4" s="108"/>
      <c r="AG4" s="108"/>
      <c r="AH4" s="108"/>
      <c r="AI4" s="108">
        <v>17.491322944800004</v>
      </c>
      <c r="AJ4" s="108">
        <v>0</v>
      </c>
      <c r="AK4" s="106"/>
      <c r="AL4" s="106"/>
      <c r="AM4" s="104"/>
      <c r="AN4" s="111"/>
      <c r="AO4" s="111">
        <v>74.228516079999991</v>
      </c>
      <c r="AP4" s="109"/>
      <c r="AQ4" s="112">
        <f t="shared" si="0"/>
        <v>1840.1445269570886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171.78193617661432</v>
      </c>
      <c r="M5" s="106"/>
      <c r="N5" s="106"/>
      <c r="O5" s="108"/>
      <c r="P5" s="108"/>
      <c r="Q5" s="108"/>
      <c r="R5" s="108"/>
      <c r="S5" s="108">
        <v>6.7254842449152532</v>
      </c>
      <c r="T5" s="108"/>
      <c r="U5" s="108">
        <v>165.05645193169906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171.78193617661432</v>
      </c>
    </row>
    <row r="6" spans="1:43" ht="12.75" customHeight="1" thickBot="1">
      <c r="A6" s="114" t="s">
        <v>97</v>
      </c>
      <c r="B6" s="115"/>
      <c r="C6" s="101">
        <f>SUM(D6:G6)</f>
        <v>-54.291376483376133</v>
      </c>
      <c r="D6" s="116">
        <v>-54.220521841799972</v>
      </c>
      <c r="E6" s="104">
        <v>0.1136135211</v>
      </c>
      <c r="F6" s="117"/>
      <c r="G6" s="117">
        <v>-0.18446816267615943</v>
      </c>
      <c r="H6" s="118">
        <f>SUM(I6:K6)</f>
        <v>139.90350040164418</v>
      </c>
      <c r="I6" s="119">
        <v>139.81662440702419</v>
      </c>
      <c r="J6" s="120">
        <v>0</v>
      </c>
      <c r="K6" s="119">
        <v>8.6875994620000146E-2</v>
      </c>
      <c r="L6" s="118">
        <f>SUM(M6:Z6)</f>
        <v>132.85987970353617</v>
      </c>
      <c r="M6" s="106">
        <v>58.858587873200001</v>
      </c>
      <c r="N6" s="106">
        <v>-3.2775450167999982</v>
      </c>
      <c r="O6" s="108"/>
      <c r="P6" s="108">
        <v>147.58484185555557</v>
      </c>
      <c r="Q6" s="108">
        <v>10.3839920912</v>
      </c>
      <c r="R6" s="108">
        <v>135.29433232895994</v>
      </c>
      <c r="S6" s="108">
        <v>-14.689704670903957</v>
      </c>
      <c r="T6" s="108">
        <v>-6.3770406106005222</v>
      </c>
      <c r="U6" s="108">
        <v>-179.85481354184273</v>
      </c>
      <c r="V6" s="108">
        <v>-17.869169241281888</v>
      </c>
      <c r="W6" s="117">
        <v>2.8063986360497242</v>
      </c>
      <c r="X6" s="117">
        <v>0</v>
      </c>
      <c r="Y6" s="117">
        <v>0</v>
      </c>
      <c r="Z6" s="119">
        <v>0</v>
      </c>
      <c r="AA6" s="118">
        <v>-1.6225241430580444</v>
      </c>
      <c r="AB6" s="121">
        <f>SUM(AC6:AM6)</f>
        <v>3.2481462481644012</v>
      </c>
      <c r="AC6" s="122"/>
      <c r="AD6" s="123"/>
      <c r="AE6" s="123">
        <v>-3.529426283211599</v>
      </c>
      <c r="AF6" s="123"/>
      <c r="AG6" s="123"/>
      <c r="AH6" s="123"/>
      <c r="AI6" s="123">
        <v>7.4291305847039997</v>
      </c>
      <c r="AJ6" s="123">
        <v>-0.65155805332799943</v>
      </c>
      <c r="AK6" s="119"/>
      <c r="AL6" s="119"/>
      <c r="AM6" s="117"/>
      <c r="AN6" s="124"/>
      <c r="AO6" s="124"/>
      <c r="AP6" s="121"/>
      <c r="AQ6" s="125">
        <f t="shared" si="0"/>
        <v>220.09762572691056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914.84646717685871</v>
      </c>
      <c r="D7" s="129">
        <f t="shared" si="1"/>
        <v>867.44622451176156</v>
      </c>
      <c r="E7" s="130">
        <f t="shared" si="1"/>
        <v>35.899120372975645</v>
      </c>
      <c r="F7" s="130">
        <f t="shared" si="1"/>
        <v>0</v>
      </c>
      <c r="G7" s="130">
        <f t="shared" si="1"/>
        <v>11.501122292121533</v>
      </c>
      <c r="H7" s="131">
        <f t="shared" si="1"/>
        <v>265.00401155164417</v>
      </c>
      <c r="I7" s="129">
        <f t="shared" si="1"/>
        <v>139.81662440702419</v>
      </c>
      <c r="J7" s="132">
        <f t="shared" si="1"/>
        <v>127.70399999999999</v>
      </c>
      <c r="K7" s="130">
        <f t="shared" si="1"/>
        <v>-2.51661285538</v>
      </c>
      <c r="L7" s="131">
        <f t="shared" si="1"/>
        <v>6738.2485150387956</v>
      </c>
      <c r="M7" s="129">
        <f t="shared" si="1"/>
        <v>3093.1237788859999</v>
      </c>
      <c r="N7" s="129">
        <f t="shared" si="1"/>
        <v>2.9061354216000015</v>
      </c>
      <c r="O7" s="130">
        <f t="shared" si="1"/>
        <v>0</v>
      </c>
      <c r="P7" s="130">
        <f t="shared" si="1"/>
        <v>28.459258966666681</v>
      </c>
      <c r="Q7" s="130">
        <f t="shared" si="1"/>
        <v>377.17724923423998</v>
      </c>
      <c r="R7" s="130">
        <f t="shared" si="1"/>
        <v>749.6410100644797</v>
      </c>
      <c r="S7" s="130">
        <f t="shared" si="1"/>
        <v>-603.11752895847462</v>
      </c>
      <c r="T7" s="130">
        <f t="shared" si="1"/>
        <v>135.0255779888773</v>
      </c>
      <c r="U7" s="130">
        <f t="shared" si="1"/>
        <v>2493.957867355537</v>
      </c>
      <c r="V7" s="130">
        <f t="shared" si="1"/>
        <v>173.71858825949303</v>
      </c>
      <c r="W7" s="130">
        <f t="shared" si="1"/>
        <v>-93.323428141574581</v>
      </c>
      <c r="X7" s="130">
        <f t="shared" si="1"/>
        <v>334.80657532378001</v>
      </c>
      <c r="Y7" s="130">
        <f t="shared" si="1"/>
        <v>0.87435802202245072</v>
      </c>
      <c r="Z7" s="130">
        <f t="shared" si="1"/>
        <v>44.999072616149789</v>
      </c>
      <c r="AA7" s="131">
        <f t="shared" si="1"/>
        <v>4382.1053973721755</v>
      </c>
      <c r="AB7" s="131">
        <f t="shared" si="1"/>
        <v>1650.493429335713</v>
      </c>
      <c r="AC7" s="129">
        <f t="shared" si="1"/>
        <v>64.443382927957998</v>
      </c>
      <c r="AD7" s="130">
        <f t="shared" si="1"/>
        <v>840.7283971325262</v>
      </c>
      <c r="AE7" s="130">
        <f t="shared" si="1"/>
        <v>293.31578339633546</v>
      </c>
      <c r="AF7" s="130">
        <f t="shared" si="1"/>
        <v>143.90327131115362</v>
      </c>
      <c r="AG7" s="130">
        <f t="shared" si="1"/>
        <v>29.401516213591378</v>
      </c>
      <c r="AH7" s="130">
        <f t="shared" si="1"/>
        <v>22.674403886425171</v>
      </c>
      <c r="AI7" s="130">
        <f t="shared" si="1"/>
        <v>153.25016097974401</v>
      </c>
      <c r="AJ7" s="130">
        <f t="shared" si="1"/>
        <v>19.912024541567998</v>
      </c>
      <c r="AK7" s="133">
        <f t="shared" si="1"/>
        <v>7.9963136756834938</v>
      </c>
      <c r="AL7" s="133">
        <f t="shared" si="1"/>
        <v>14.011375971201144</v>
      </c>
      <c r="AM7" s="129">
        <f t="shared" si="1"/>
        <v>60.856799299526209</v>
      </c>
      <c r="AN7" s="131">
        <f t="shared" si="1"/>
        <v>142.81319437013514</v>
      </c>
      <c r="AO7" s="131">
        <f t="shared" si="1"/>
        <v>136.53300746000005</v>
      </c>
      <c r="AP7" s="134">
        <f t="shared" si="1"/>
        <v>0</v>
      </c>
      <c r="AQ7" s="135">
        <f t="shared" si="0"/>
        <v>14230.044022305323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914.84646717685871</v>
      </c>
      <c r="D8" s="139">
        <f t="shared" si="2"/>
        <v>867.44622451176156</v>
      </c>
      <c r="E8" s="140">
        <f t="shared" si="2"/>
        <v>35.899120372975645</v>
      </c>
      <c r="F8" s="141">
        <f t="shared" si="2"/>
        <v>0</v>
      </c>
      <c r="G8" s="141">
        <f t="shared" si="2"/>
        <v>11.501122292121533</v>
      </c>
      <c r="H8" s="142">
        <f t="shared" si="2"/>
        <v>265.00401155164417</v>
      </c>
      <c r="I8" s="139">
        <f t="shared" si="2"/>
        <v>139.81662440702419</v>
      </c>
      <c r="J8" s="143">
        <f t="shared" si="2"/>
        <v>127.70399999999999</v>
      </c>
      <c r="K8" s="140">
        <f t="shared" si="2"/>
        <v>-2.51661285538</v>
      </c>
      <c r="L8" s="142">
        <f t="shared" si="2"/>
        <v>6357.5685090768438</v>
      </c>
      <c r="M8" s="139">
        <f t="shared" si="2"/>
        <v>3093.1237788859999</v>
      </c>
      <c r="N8" s="139">
        <f t="shared" si="2"/>
        <v>2.9061354216000015</v>
      </c>
      <c r="O8" s="140">
        <f t="shared" si="2"/>
        <v>0</v>
      </c>
      <c r="P8" s="140">
        <f t="shared" si="2"/>
        <v>28.459258966666681</v>
      </c>
      <c r="Q8" s="140">
        <f t="shared" si="2"/>
        <v>377.17724923423998</v>
      </c>
      <c r="R8" s="140">
        <f t="shared" si="2"/>
        <v>749.6410100644797</v>
      </c>
      <c r="S8" s="140">
        <f t="shared" si="2"/>
        <v>-603.11752895847462</v>
      </c>
      <c r="T8" s="140">
        <f t="shared" si="2"/>
        <v>135.0255779888773</v>
      </c>
      <c r="U8" s="140">
        <f t="shared" si="2"/>
        <v>2493.957867355537</v>
      </c>
      <c r="V8" s="140">
        <f t="shared" si="2"/>
        <v>173.71858825949303</v>
      </c>
      <c r="W8" s="141">
        <f t="shared" si="2"/>
        <v>-93.323428141574581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4382.1053973721755</v>
      </c>
      <c r="AB8" s="144">
        <f t="shared" si="2"/>
        <v>1650.493429335713</v>
      </c>
      <c r="AC8" s="139">
        <f t="shared" si="2"/>
        <v>64.443382927957998</v>
      </c>
      <c r="AD8" s="140">
        <f t="shared" si="2"/>
        <v>840.7283971325262</v>
      </c>
      <c r="AE8" s="140">
        <f t="shared" si="2"/>
        <v>293.31578339633546</v>
      </c>
      <c r="AF8" s="140">
        <f t="shared" si="2"/>
        <v>143.90327131115362</v>
      </c>
      <c r="AG8" s="140">
        <f t="shared" si="2"/>
        <v>29.401516213591378</v>
      </c>
      <c r="AH8" s="140">
        <f t="shared" si="2"/>
        <v>22.674403886425171</v>
      </c>
      <c r="AI8" s="140">
        <f t="shared" si="2"/>
        <v>153.25016097974401</v>
      </c>
      <c r="AJ8" s="140">
        <f t="shared" si="2"/>
        <v>19.912024541567998</v>
      </c>
      <c r="AK8" s="145">
        <f t="shared" si="2"/>
        <v>7.9963136756834938</v>
      </c>
      <c r="AL8" s="145">
        <f t="shared" si="2"/>
        <v>14.011375971201144</v>
      </c>
      <c r="AM8" s="139">
        <f t="shared" si="2"/>
        <v>60.856799299526209</v>
      </c>
      <c r="AN8" s="142">
        <f t="shared" si="2"/>
        <v>142.81319437013514</v>
      </c>
      <c r="AO8" s="142">
        <f t="shared" si="2"/>
        <v>136.53300746000005</v>
      </c>
      <c r="AP8" s="139">
        <f t="shared" si="2"/>
        <v>0</v>
      </c>
      <c r="AQ8" s="146">
        <f t="shared" si="0"/>
        <v>13849.364016343372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672.78570211449551</v>
      </c>
      <c r="D9" s="133">
        <f t="shared" si="3"/>
        <v>672.78570211449551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129.36175734289282</v>
      </c>
      <c r="I9" s="133">
        <f t="shared" si="3"/>
        <v>129.36175734289282</v>
      </c>
      <c r="J9" s="132">
        <f t="shared" si="3"/>
        <v>0</v>
      </c>
      <c r="K9" s="130">
        <f t="shared" si="3"/>
        <v>0</v>
      </c>
      <c r="L9" s="131">
        <f t="shared" si="3"/>
        <v>3488.1701553068197</v>
      </c>
      <c r="M9" s="130">
        <f t="shared" si="3"/>
        <v>3093.1237788859994</v>
      </c>
      <c r="N9" s="130">
        <f t="shared" ref="N9" si="4">SUM(N10:N14)</f>
        <v>35.136316982680086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328.83388410655067</v>
      </c>
      <c r="T9" s="130">
        <f t="shared" si="3"/>
        <v>0.45660113346239994</v>
      </c>
      <c r="U9" s="130">
        <f t="shared" si="3"/>
        <v>30.61957419812699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2375.4439030971744</v>
      </c>
      <c r="AB9" s="129">
        <f t="shared" si="3"/>
        <v>236.86674836652452</v>
      </c>
      <c r="AC9" s="148">
        <f t="shared" si="3"/>
        <v>0</v>
      </c>
      <c r="AD9" s="130">
        <f t="shared" si="3"/>
        <v>0</v>
      </c>
      <c r="AE9" s="130">
        <f t="shared" si="3"/>
        <v>100.36314458117718</v>
      </c>
      <c r="AF9" s="130">
        <f t="shared" ref="AF9" si="5">SUM(AF10:AF14)</f>
        <v>97.260479359108899</v>
      </c>
      <c r="AG9" s="130">
        <f t="shared" si="3"/>
        <v>29.401516213591378</v>
      </c>
      <c r="AH9" s="130">
        <f t="shared" si="3"/>
        <v>9.8416082126470759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88.900326252915676</v>
      </c>
      <c r="AO9" s="131">
        <f t="shared" si="3"/>
        <v>53.473718120000001</v>
      </c>
      <c r="AP9" s="129">
        <f t="shared" si="3"/>
        <v>0</v>
      </c>
      <c r="AQ9" s="149">
        <f t="shared" si="0"/>
        <v>7045.002310600823</v>
      </c>
    </row>
    <row r="10" spans="1:43" ht="12.75" customHeight="1">
      <c r="A10" s="150" t="s">
        <v>422</v>
      </c>
      <c r="B10" s="151"/>
      <c r="C10" s="152">
        <f>SUM(D10:G10)</f>
        <v>672.78570211449551</v>
      </c>
      <c r="D10" s="153">
        <v>672.78570211449551</v>
      </c>
      <c r="E10" s="154"/>
      <c r="F10" s="155"/>
      <c r="G10" s="155"/>
      <c r="H10" s="156">
        <f>SUM(I10:K10)</f>
        <v>66.477586998939529</v>
      </c>
      <c r="I10" s="153">
        <v>66.477586998939529</v>
      </c>
      <c r="J10" s="157">
        <v>0</v>
      </c>
      <c r="K10" s="154"/>
      <c r="L10" s="156">
        <f>SUM(M10:Z10)</f>
        <v>359.45345830467767</v>
      </c>
      <c r="M10" s="154"/>
      <c r="N10" s="154"/>
      <c r="O10" s="154"/>
      <c r="P10" s="154"/>
      <c r="Q10" s="154"/>
      <c r="R10" s="154"/>
      <c r="S10" s="154">
        <v>328.83388410655067</v>
      </c>
      <c r="T10" s="154"/>
      <c r="U10" s="154">
        <v>30.61957419812699</v>
      </c>
      <c r="V10" s="154"/>
      <c r="W10" s="155"/>
      <c r="X10" s="155"/>
      <c r="Y10" s="155"/>
      <c r="Z10" s="154"/>
      <c r="AA10" s="156">
        <v>2087.6867920143859</v>
      </c>
      <c r="AB10" s="158">
        <f>SUM(AC10:AM10)</f>
        <v>223.38461641444889</v>
      </c>
      <c r="AC10" s="159"/>
      <c r="AD10" s="154"/>
      <c r="AE10" s="154">
        <v>96.722620841748608</v>
      </c>
      <c r="AF10" s="154">
        <v>97.260479359108899</v>
      </c>
      <c r="AG10" s="154">
        <v>29.401516213591378</v>
      </c>
      <c r="AH10" s="154"/>
      <c r="AI10" s="154"/>
      <c r="AJ10" s="154"/>
      <c r="AK10" s="153"/>
      <c r="AL10" s="153"/>
      <c r="AM10" s="155"/>
      <c r="AN10" s="160">
        <v>88.900326252915676</v>
      </c>
      <c r="AO10" s="156"/>
      <c r="AP10" s="158"/>
      <c r="AQ10" s="161">
        <f t="shared" si="0"/>
        <v>3498.688482099863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4.9669183165848452</v>
      </c>
      <c r="I11" s="106">
        <v>4.9669183165848452</v>
      </c>
      <c r="J11" s="107"/>
      <c r="K11" s="108"/>
      <c r="L11" s="105">
        <f>SUM(M11:Z11)</f>
        <v>0.45660113346239994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0.45660113346239994</v>
      </c>
      <c r="U11" s="108">
        <v>0</v>
      </c>
      <c r="V11" s="108"/>
      <c r="W11" s="104"/>
      <c r="X11" s="104"/>
      <c r="Y11" s="104"/>
      <c r="Z11" s="108"/>
      <c r="AA11" s="105">
        <v>254.88005368973529</v>
      </c>
      <c r="AB11" s="109">
        <f>SUM(AC11:AM11)</f>
        <v>13.482131952075648</v>
      </c>
      <c r="AC11" s="110"/>
      <c r="AD11" s="108"/>
      <c r="AE11" s="108">
        <v>3.6405237394285717</v>
      </c>
      <c r="AF11" s="108"/>
      <c r="AG11" s="108"/>
      <c r="AH11" s="108">
        <v>9.8416082126470759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273.78570509185818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44.327411720000001</v>
      </c>
      <c r="AP12" s="109"/>
      <c r="AQ12" s="112">
        <f t="shared" si="0"/>
        <v>44.327411720000001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57.917252027368434</v>
      </c>
      <c r="I13" s="106">
        <v>57.917252027368434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57.917252027368434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3128.2600958686794</v>
      </c>
      <c r="M14" s="167">
        <v>3093.1237788859994</v>
      </c>
      <c r="N14" s="167">
        <v>35.136316982680086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32.877057393053079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9.1463063999999985</v>
      </c>
      <c r="AP14" s="171"/>
      <c r="AQ14" s="174">
        <f t="shared" si="0"/>
        <v>3170.2834596617326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55.021389426000013</v>
      </c>
      <c r="I15" s="178">
        <f t="shared" si="8"/>
        <v>0</v>
      </c>
      <c r="J15" s="182">
        <f t="shared" si="8"/>
        <v>0</v>
      </c>
      <c r="K15" s="179">
        <f t="shared" si="8"/>
        <v>55.021389426000013</v>
      </c>
      <c r="L15" s="181">
        <f t="shared" si="8"/>
        <v>3183.709026417519</v>
      </c>
      <c r="M15" s="179">
        <f t="shared" si="8"/>
        <v>0</v>
      </c>
      <c r="N15" s="179">
        <f t="shared" si="8"/>
        <v>0</v>
      </c>
      <c r="O15" s="179">
        <f t="shared" si="8"/>
        <v>97.440566086436775</v>
      </c>
      <c r="P15" s="179">
        <f t="shared" si="8"/>
        <v>584.61907413333336</v>
      </c>
      <c r="Q15" s="179">
        <f t="shared" si="8"/>
        <v>268.86374956896009</v>
      </c>
      <c r="R15" s="179">
        <f t="shared" si="8"/>
        <v>0</v>
      </c>
      <c r="S15" s="179">
        <f t="shared" si="8"/>
        <v>956.4914553694914</v>
      </c>
      <c r="T15" s="179">
        <f t="shared" si="8"/>
        <v>47.239381054464758</v>
      </c>
      <c r="U15" s="179">
        <f t="shared" si="8"/>
        <v>1135.2489180618768</v>
      </c>
      <c r="V15" s="179">
        <f t="shared" si="8"/>
        <v>0</v>
      </c>
      <c r="W15" s="180">
        <f t="shared" si="8"/>
        <v>93.805882142955795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1842.6931816219669</v>
      </c>
      <c r="AP15" s="183">
        <f t="shared" si="8"/>
        <v>0</v>
      </c>
      <c r="AQ15" s="186">
        <f t="shared" si="0"/>
        <v>5081.4235974654857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1625.7321642262305</v>
      </c>
      <c r="AP16" s="158"/>
      <c r="AQ16" s="187">
        <f>C16+H16+L16+AA16+AO16+AP16</f>
        <v>1625.7321642262305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192.34447394690443</v>
      </c>
      <c r="AP17" s="109"/>
      <c r="AQ17" s="112">
        <f>C17+H17+L17+AA17+AO17+AP17</f>
        <v>192.34447394690443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24.616543448831997</v>
      </c>
      <c r="AP18" s="109"/>
      <c r="AQ18" s="112">
        <f t="shared" si="0"/>
        <v>24.616543448831997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55.021389426000013</v>
      </c>
      <c r="I19" s="106"/>
      <c r="J19" s="108"/>
      <c r="K19" s="108">
        <v>55.021389426000013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55.021389426000013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3183.709026417519</v>
      </c>
      <c r="M20" s="167"/>
      <c r="N20" s="167"/>
      <c r="O20" s="167">
        <v>97.440566086436775</v>
      </c>
      <c r="P20" s="167">
        <v>584.61907413333336</v>
      </c>
      <c r="Q20" s="167">
        <v>268.86374956896009</v>
      </c>
      <c r="R20" s="167">
        <v>0</v>
      </c>
      <c r="S20" s="167">
        <v>956.4914553694914</v>
      </c>
      <c r="T20" s="167">
        <v>47.239381054464758</v>
      </c>
      <c r="U20" s="167">
        <v>1135.2489180618768</v>
      </c>
      <c r="V20" s="167"/>
      <c r="W20" s="168">
        <v>93.805882142955795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3183.709026417519</v>
      </c>
    </row>
    <row r="21" spans="1:43" ht="12.75" customHeight="1">
      <c r="A21" s="189" t="s">
        <v>102</v>
      </c>
      <c r="B21" s="190"/>
      <c r="C21" s="191">
        <f>SUM(C22:C24)</f>
        <v>22.804305404571668</v>
      </c>
      <c r="D21" s="192">
        <f>SUM(D22:D24)</f>
        <v>-21.641990090000004</v>
      </c>
      <c r="E21" s="193">
        <f>SUM(E22:E24)</f>
        <v>44.446295494571672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-34.057524751635938</v>
      </c>
      <c r="M21" s="193">
        <f t="shared" ref="M21:AQ21" si="9">SUM(M22:M24)</f>
        <v>0</v>
      </c>
      <c r="N21" s="193">
        <f t="shared" si="9"/>
        <v>32.20625870827056</v>
      </c>
      <c r="O21" s="193">
        <f t="shared" si="9"/>
        <v>0</v>
      </c>
      <c r="P21" s="193">
        <f t="shared" si="9"/>
        <v>-8.6147849999999995</v>
      </c>
      <c r="Q21" s="193">
        <f t="shared" si="9"/>
        <v>317.24232994272</v>
      </c>
      <c r="R21" s="193">
        <f t="shared" si="9"/>
        <v>-323.60824756991997</v>
      </c>
      <c r="S21" s="193">
        <f t="shared" si="9"/>
        <v>0.12602639435028248</v>
      </c>
      <c r="T21" s="193">
        <f t="shared" si="9"/>
        <v>0</v>
      </c>
      <c r="U21" s="193">
        <f t="shared" si="9"/>
        <v>-28.604801822485136</v>
      </c>
      <c r="V21" s="193">
        <f t="shared" si="9"/>
        <v>-22.804305404571664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-913.16809373616775</v>
      </c>
      <c r="AC21" s="197">
        <f t="shared" si="9"/>
        <v>-64.443382927957998</v>
      </c>
      <c r="AD21" s="193">
        <f t="shared" si="9"/>
        <v>-840.7283971325262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-7.9963136756834938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913.16809373616775</v>
      </c>
      <c r="AP21" s="196">
        <f t="shared" si="9"/>
        <v>0</v>
      </c>
      <c r="AQ21" s="200">
        <f t="shared" si="9"/>
        <v>-11.25321934706427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-913.16809373616775</v>
      </c>
      <c r="AC22" s="159">
        <f>-AC2</f>
        <v>-64.443382927957998</v>
      </c>
      <c r="AD22" s="154">
        <f>-AD2</f>
        <v>-840.7283971325262</v>
      </c>
      <c r="AE22" s="154"/>
      <c r="AF22" s="154"/>
      <c r="AG22" s="162"/>
      <c r="AH22" s="162"/>
      <c r="AI22" s="162"/>
      <c r="AJ22" s="162"/>
      <c r="AK22" s="153">
        <v>-7.9963136756834938</v>
      </c>
      <c r="AL22" s="162"/>
      <c r="AM22" s="155"/>
      <c r="AN22" s="160"/>
      <c r="AO22" s="156">
        <f>-(C22+H22+L22+AA22+AB22)</f>
        <v>913.16809373616775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22.804305404571668</v>
      </c>
      <c r="D24" s="216">
        <v>-21.641990090000004</v>
      </c>
      <c r="E24" s="123">
        <f>-D24-V24</f>
        <v>44.446295494571672</v>
      </c>
      <c r="F24" s="117"/>
      <c r="G24" s="117"/>
      <c r="H24" s="118"/>
      <c r="I24" s="217"/>
      <c r="J24" s="123"/>
      <c r="K24" s="123"/>
      <c r="L24" s="118">
        <f>SUM(N24:Z24)</f>
        <v>-34.057524751635938</v>
      </c>
      <c r="M24" s="123"/>
      <c r="N24" s="123">
        <v>32.20625870827056</v>
      </c>
      <c r="O24" s="123"/>
      <c r="P24" s="123">
        <v>-8.6147849999999995</v>
      </c>
      <c r="Q24" s="123">
        <v>317.24232994272</v>
      </c>
      <c r="R24" s="123">
        <v>-323.60824756991997</v>
      </c>
      <c r="S24" s="123">
        <v>0.12602639435028248</v>
      </c>
      <c r="T24" s="123"/>
      <c r="U24" s="123">
        <v>-28.604801822485136</v>
      </c>
      <c r="V24" s="117">
        <v>-22.804305404571664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-11.25321934706427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10.469112896752314</v>
      </c>
      <c r="I25" s="208">
        <v>10.469112896752314</v>
      </c>
      <c r="J25" s="218"/>
      <c r="K25" s="210"/>
      <c r="L25" s="181">
        <f>SUM(O25:Z25)</f>
        <v>99.993768447536056</v>
      </c>
      <c r="M25" s="210"/>
      <c r="N25" s="210"/>
      <c r="O25" s="210">
        <v>99.385536260942132</v>
      </c>
      <c r="P25" s="210"/>
      <c r="Q25" s="210"/>
      <c r="R25" s="210"/>
      <c r="S25" s="210">
        <v>0</v>
      </c>
      <c r="T25" s="210">
        <v>1.8276471195184864E-3</v>
      </c>
      <c r="U25" s="210">
        <v>0.60640453947441786</v>
      </c>
      <c r="V25" s="210"/>
      <c r="W25" s="208"/>
      <c r="X25" s="208"/>
      <c r="Y25" s="208"/>
      <c r="Z25" s="210"/>
      <c r="AA25" s="181">
        <v>54.817977940294135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279.98691916873361</v>
      </c>
      <c r="AP25" s="183"/>
      <c r="AQ25" s="214">
        <f>C25+H25+L25+AA25+AB25+AN25+AO25+AP25</f>
        <v>445.26777845331611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264.86507046693487</v>
      </c>
      <c r="D26" s="222">
        <f t="shared" si="10"/>
        <v>173.01853230726604</v>
      </c>
      <c r="E26" s="223">
        <f t="shared" si="10"/>
        <v>80.345415867547317</v>
      </c>
      <c r="F26" s="223">
        <f t="shared" si="10"/>
        <v>0</v>
      </c>
      <c r="G26" s="223">
        <f t="shared" si="10"/>
        <v>11.501122292121533</v>
      </c>
      <c r="H26" s="224">
        <f t="shared" si="10"/>
        <v>180.19453073799906</v>
      </c>
      <c r="I26" s="222">
        <f t="shared" si="10"/>
        <v>-1.4245832620936483E-2</v>
      </c>
      <c r="J26" s="225">
        <f t="shared" si="10"/>
        <v>127.70399999999999</v>
      </c>
      <c r="K26" s="223">
        <f t="shared" si="10"/>
        <v>52.50477657062001</v>
      </c>
      <c r="L26" s="224">
        <f t="shared" si="10"/>
        <v>6299.7360929503229</v>
      </c>
      <c r="M26" s="223">
        <f t="shared" si="10"/>
        <v>4.5474735088646412E-13</v>
      </c>
      <c r="N26" s="223">
        <f t="shared" si="10"/>
        <v>-2.3922852809526773E-2</v>
      </c>
      <c r="O26" s="223">
        <f t="shared" si="10"/>
        <v>-1.9449701745053574</v>
      </c>
      <c r="P26" s="223">
        <f t="shared" si="10"/>
        <v>604.46354810000003</v>
      </c>
      <c r="Q26" s="223">
        <f t="shared" si="10"/>
        <v>963.28332874592002</v>
      </c>
      <c r="R26" s="223">
        <f t="shared" si="10"/>
        <v>426.03276249455973</v>
      </c>
      <c r="S26" s="223">
        <f t="shared" si="10"/>
        <v>24.666068698816453</v>
      </c>
      <c r="T26" s="223">
        <f t="shared" si="10"/>
        <v>181.80653026276013</v>
      </c>
      <c r="U26" s="223">
        <f t="shared" si="10"/>
        <v>3569.3760048573272</v>
      </c>
      <c r="V26" s="223">
        <f t="shared" si="10"/>
        <v>150.91428285492137</v>
      </c>
      <c r="W26" s="223">
        <f t="shared" si="10"/>
        <v>0.48245400138121397</v>
      </c>
      <c r="X26" s="223">
        <f t="shared" si="10"/>
        <v>334.80657532378001</v>
      </c>
      <c r="Y26" s="223">
        <f t="shared" si="10"/>
        <v>0.87435802202245072</v>
      </c>
      <c r="Z26" s="223">
        <f t="shared" si="10"/>
        <v>44.999072616149789</v>
      </c>
      <c r="AA26" s="224">
        <f t="shared" si="10"/>
        <v>1951.8435163347069</v>
      </c>
      <c r="AB26" s="226">
        <f t="shared" si="10"/>
        <v>500.45858723302081</v>
      </c>
      <c r="AC26" s="148">
        <f t="shared" si="10"/>
        <v>0</v>
      </c>
      <c r="AD26" s="130">
        <f t="shared" si="10"/>
        <v>0</v>
      </c>
      <c r="AE26" s="130">
        <f t="shared" si="10"/>
        <v>192.95263881515828</v>
      </c>
      <c r="AF26" s="130">
        <f t="shared" si="10"/>
        <v>46.642791952044718</v>
      </c>
      <c r="AG26" s="130">
        <f t="shared" si="10"/>
        <v>0</v>
      </c>
      <c r="AH26" s="130">
        <f t="shared" si="10"/>
        <v>12.832795673778095</v>
      </c>
      <c r="AI26" s="130">
        <f t="shared" si="10"/>
        <v>153.25016097974401</v>
      </c>
      <c r="AJ26" s="130">
        <f t="shared" si="10"/>
        <v>19.912024541567998</v>
      </c>
      <c r="AK26" s="133">
        <f t="shared" si="10"/>
        <v>0</v>
      </c>
      <c r="AL26" s="133">
        <f t="shared" si="10"/>
        <v>14.011375971201144</v>
      </c>
      <c r="AM26" s="227">
        <f t="shared" si="10"/>
        <v>60.856799299526209</v>
      </c>
      <c r="AN26" s="224">
        <f t="shared" si="10"/>
        <v>53.91286811721946</v>
      </c>
      <c r="AO26" s="224">
        <f t="shared" si="10"/>
        <v>2558.933645529401</v>
      </c>
      <c r="AP26" s="226">
        <f t="shared" si="10"/>
        <v>0</v>
      </c>
      <c r="AQ26" s="228">
        <f>C26+H26+L26+AA26+AB26+AN26+AO26+AP26</f>
        <v>11809.944311369605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380.68000596195225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334.80657532378001</v>
      </c>
      <c r="Y27" s="147">
        <f t="shared" si="12"/>
        <v>0.87435802202245072</v>
      </c>
      <c r="Z27" s="130">
        <f t="shared" si="12"/>
        <v>44.999072616149789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380.68000596195225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380.68000596195225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334.80657532378001</v>
      </c>
      <c r="Y28" s="194">
        <f>Y26</f>
        <v>0.87435802202245072</v>
      </c>
      <c r="Z28" s="193">
        <f>Z26</f>
        <v>44.999072616149789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380.68000596195225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274.75963173432615</v>
      </c>
      <c r="D29" s="133">
        <f t="shared" si="13"/>
        <v>177.39722461962668</v>
      </c>
      <c r="E29" s="130">
        <f t="shared" si="13"/>
        <v>85.322939087575648</v>
      </c>
      <c r="F29" s="147">
        <f t="shared" si="13"/>
        <v>0</v>
      </c>
      <c r="G29" s="147">
        <f t="shared" si="13"/>
        <v>12.039468027123773</v>
      </c>
      <c r="H29" s="131">
        <f t="shared" si="13"/>
        <v>179.95417103</v>
      </c>
      <c r="I29" s="133">
        <f t="shared" si="13"/>
        <v>0</v>
      </c>
      <c r="J29" s="234">
        <f t="shared" si="13"/>
        <v>127.70399999999999</v>
      </c>
      <c r="K29" s="133">
        <f t="shared" si="13"/>
        <v>52.250171030000004</v>
      </c>
      <c r="L29" s="131">
        <f t="shared" si="13"/>
        <v>5976.789978623824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612.74491157777788</v>
      </c>
      <c r="Q29" s="130">
        <f t="shared" si="13"/>
        <v>943.81500350592023</v>
      </c>
      <c r="R29" s="130">
        <f t="shared" si="13"/>
        <v>445.76882293992008</v>
      </c>
      <c r="S29" s="130">
        <f t="shared" si="13"/>
        <v>21.575486332510842</v>
      </c>
      <c r="T29" s="130">
        <f t="shared" si="13"/>
        <v>178.08896330005223</v>
      </c>
      <c r="U29" s="130">
        <f t="shared" si="13"/>
        <v>3624.1679650347</v>
      </c>
      <c r="V29" s="130">
        <f t="shared" si="13"/>
        <v>150.62882593294179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1950.890518641294</v>
      </c>
      <c r="AB29" s="129">
        <f t="shared" si="13"/>
        <v>503.96982518519394</v>
      </c>
      <c r="AC29" s="148">
        <f t="shared" si="13"/>
        <v>0</v>
      </c>
      <c r="AD29" s="130">
        <f t="shared" si="13"/>
        <v>0</v>
      </c>
      <c r="AE29" s="130">
        <f t="shared" si="13"/>
        <v>191.71615695344377</v>
      </c>
      <c r="AF29" s="130">
        <f t="shared" si="13"/>
        <v>46.642791952044703</v>
      </c>
      <c r="AG29" s="130">
        <f t="shared" si="13"/>
        <v>0</v>
      </c>
      <c r="AH29" s="130">
        <f t="shared" si="13"/>
        <v>12.403967775042096</v>
      </c>
      <c r="AI29" s="130">
        <f t="shared" si="13"/>
        <v>158.015300260224</v>
      </c>
      <c r="AJ29" s="130">
        <f t="shared" si="13"/>
        <v>20.323432973711995</v>
      </c>
      <c r="AK29" s="129">
        <f t="shared" si="13"/>
        <v>0</v>
      </c>
      <c r="AL29" s="129">
        <f t="shared" si="13"/>
        <v>14.011375971201142</v>
      </c>
      <c r="AM29" s="129">
        <f t="shared" si="13"/>
        <v>60.856799299526216</v>
      </c>
      <c r="AN29" s="129">
        <f t="shared" si="13"/>
        <v>53.912868117219482</v>
      </c>
      <c r="AO29" s="131">
        <f t="shared" si="13"/>
        <v>2535.0248729169034</v>
      </c>
      <c r="AP29" s="129">
        <f t="shared" si="13"/>
        <v>0</v>
      </c>
      <c r="AQ29" s="228">
        <f t="shared" si="13"/>
        <v>11475.301866248758</v>
      </c>
    </row>
    <row r="30" spans="1:43" s="11" customFormat="1" ht="12.75" customHeight="1">
      <c r="A30" s="235" t="s">
        <v>108</v>
      </c>
      <c r="B30" s="236"/>
      <c r="C30" s="237">
        <f>SUM(C31:C44)</f>
        <v>89.376412526600021</v>
      </c>
      <c r="D30" s="238">
        <v>89.376412526600021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329.0193698303159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6.0969456844200121</v>
      </c>
      <c r="R30" s="238">
        <f>SUM(R31:R44)</f>
        <v>0</v>
      </c>
      <c r="S30" s="242">
        <v>21.366183209552975</v>
      </c>
      <c r="T30" s="242">
        <v>58.123995838461454</v>
      </c>
      <c r="U30" s="242">
        <v>99.48065253177036</v>
      </c>
      <c r="V30" s="238">
        <v>143.95159256611112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1003.6634305490658</v>
      </c>
      <c r="AB30" s="244">
        <f t="shared" ref="AB30:AN30" si="15">SUM(AB31:AB44)</f>
        <v>199.07889552905357</v>
      </c>
      <c r="AC30" s="245">
        <f t="shared" si="15"/>
        <v>0</v>
      </c>
      <c r="AD30" s="238">
        <f t="shared" si="15"/>
        <v>0</v>
      </c>
      <c r="AE30" s="238">
        <f t="shared" si="15"/>
        <v>146.1783075013162</v>
      </c>
      <c r="AF30" s="238">
        <f t="shared" si="15"/>
        <v>46.642791952044703</v>
      </c>
      <c r="AG30" s="238">
        <f t="shared" si="15"/>
        <v>0</v>
      </c>
      <c r="AH30" s="238">
        <f t="shared" si="15"/>
        <v>6.2577960756926894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53.912868117219482</v>
      </c>
      <c r="AO30" s="243">
        <v>533.50606911485693</v>
      </c>
      <c r="AP30" s="244">
        <f>SUM(AP31:AP44)</f>
        <v>0</v>
      </c>
      <c r="AQ30" s="149">
        <f t="shared" ref="AQ30:AQ72" si="16">C30+H30+L30+AA30+AB30+AN30+AO30+AP30</f>
        <v>2208.5570456671117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30.781395452160016</v>
      </c>
      <c r="M31" s="162"/>
      <c r="N31" s="162"/>
      <c r="O31" s="162"/>
      <c r="P31" s="255"/>
      <c r="Q31" s="256">
        <v>0.17531351509141987</v>
      </c>
      <c r="R31" s="250"/>
      <c r="S31" s="256">
        <v>0</v>
      </c>
      <c r="T31" s="256">
        <v>1.6312466623779592E-2</v>
      </c>
      <c r="U31" s="256">
        <v>30.589769470444818</v>
      </c>
      <c r="V31" s="204">
        <v>0</v>
      </c>
      <c r="W31" s="250"/>
      <c r="X31" s="253"/>
      <c r="Y31" s="255"/>
      <c r="Z31" s="162"/>
      <c r="AA31" s="257">
        <v>14.496693804916042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24.370762493115389</v>
      </c>
      <c r="AP31" s="258"/>
      <c r="AQ31" s="161">
        <f t="shared" si="16"/>
        <v>69.648851750191454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65.674183220725553</v>
      </c>
      <c r="M32" s="108"/>
      <c r="N32" s="108"/>
      <c r="O32" s="108"/>
      <c r="P32" s="255"/>
      <c r="Q32" s="264">
        <v>1.6362594741865852</v>
      </c>
      <c r="R32" s="262"/>
      <c r="S32" s="264">
        <v>16.447259565618001</v>
      </c>
      <c r="T32" s="264">
        <v>36.221090662346953</v>
      </c>
      <c r="U32" s="264">
        <v>11.369573518574009</v>
      </c>
      <c r="V32" s="262">
        <v>0</v>
      </c>
      <c r="W32" s="262"/>
      <c r="X32" s="106"/>
      <c r="Y32" s="104"/>
      <c r="Z32" s="108"/>
      <c r="AA32" s="265">
        <v>307.96540496808188</v>
      </c>
      <c r="AB32" s="109">
        <f t="shared" si="20"/>
        <v>26.06264304925261</v>
      </c>
      <c r="AC32" s="110"/>
      <c r="AD32" s="108"/>
      <c r="AE32" s="108">
        <v>19.804846973559922</v>
      </c>
      <c r="AF32" s="108"/>
      <c r="AG32" s="162"/>
      <c r="AH32" s="162">
        <v>6.2577960756926894</v>
      </c>
      <c r="AI32" s="162"/>
      <c r="AJ32" s="162"/>
      <c r="AK32" s="106"/>
      <c r="AL32" s="104"/>
      <c r="AM32" s="108"/>
      <c r="AN32" s="111"/>
      <c r="AO32" s="265">
        <v>91.612971687753827</v>
      </c>
      <c r="AP32" s="109"/>
      <c r="AQ32" s="112">
        <f t="shared" si="16"/>
        <v>491.31520292581388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2.18273487371013</v>
      </c>
      <c r="M33" s="108"/>
      <c r="N33" s="108"/>
      <c r="O33" s="108"/>
      <c r="P33" s="255"/>
      <c r="Q33" s="264">
        <v>9.5625553686229017E-3</v>
      </c>
      <c r="R33" s="262"/>
      <c r="S33" s="264">
        <v>0</v>
      </c>
      <c r="T33" s="264">
        <v>1.8210644558183036</v>
      </c>
      <c r="U33" s="264">
        <v>0.35210786252320331</v>
      </c>
      <c r="V33" s="262">
        <v>0</v>
      </c>
      <c r="W33" s="262"/>
      <c r="X33" s="106"/>
      <c r="Y33" s="104"/>
      <c r="Z33" s="108"/>
      <c r="AA33" s="265">
        <v>12.067612339269951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3.200698065731534</v>
      </c>
      <c r="AP33" s="109"/>
      <c r="AQ33" s="112">
        <f t="shared" si="16"/>
        <v>17.451045278711614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2.6309197225713685</v>
      </c>
      <c r="M34" s="108"/>
      <c r="N34" s="108"/>
      <c r="O34" s="108"/>
      <c r="P34" s="255"/>
      <c r="Q34" s="264">
        <v>0.10412560290278271</v>
      </c>
      <c r="R34" s="262"/>
      <c r="S34" s="264">
        <v>0</v>
      </c>
      <c r="T34" s="264">
        <v>0.61839078019237181</v>
      </c>
      <c r="U34" s="264">
        <v>1.9084033394762139</v>
      </c>
      <c r="V34" s="262">
        <v>0</v>
      </c>
      <c r="W34" s="262"/>
      <c r="X34" s="106"/>
      <c r="Y34" s="104"/>
      <c r="Z34" s="108"/>
      <c r="AA34" s="265">
        <v>9.0463500524848488</v>
      </c>
      <c r="AB34" s="109">
        <f t="shared" si="20"/>
        <v>123.76456927670695</v>
      </c>
      <c r="AC34" s="110"/>
      <c r="AD34" s="108"/>
      <c r="AE34" s="108">
        <v>123.76456927670695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22.075272610744758</v>
      </c>
      <c r="AP34" s="109"/>
      <c r="AQ34" s="112">
        <f t="shared" si="16"/>
        <v>157.51711166250792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0.67667563964850475</v>
      </c>
      <c r="M35" s="108"/>
      <c r="N35" s="108"/>
      <c r="O35" s="108"/>
      <c r="P35" s="255"/>
      <c r="Q35" s="264">
        <v>3.4000196866214763E-2</v>
      </c>
      <c r="R35" s="262"/>
      <c r="S35" s="264">
        <v>0</v>
      </c>
      <c r="T35" s="264">
        <v>0.36184016874565644</v>
      </c>
      <c r="U35" s="264">
        <v>0.2808352740366335</v>
      </c>
      <c r="V35" s="262">
        <v>0</v>
      </c>
      <c r="W35" s="262"/>
      <c r="X35" s="106"/>
      <c r="Y35" s="104"/>
      <c r="Z35" s="108"/>
      <c r="AA35" s="265">
        <v>6.4442418010472906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6.0540716871952442</v>
      </c>
      <c r="AP35" s="109"/>
      <c r="AQ35" s="112">
        <f t="shared" si="16"/>
        <v>13.174989127891038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15.806066183907301</v>
      </c>
      <c r="M36" s="108"/>
      <c r="N36" s="108"/>
      <c r="O36" s="108"/>
      <c r="P36" s="255"/>
      <c r="Q36" s="267">
        <v>0.32618938868524788</v>
      </c>
      <c r="R36" s="262"/>
      <c r="S36" s="267">
        <v>1.1441721186</v>
      </c>
      <c r="T36" s="267">
        <v>3.458242924241274</v>
      </c>
      <c r="U36" s="267">
        <v>4.0370070642766063</v>
      </c>
      <c r="V36" s="250">
        <v>6.8404546881041739</v>
      </c>
      <c r="W36" s="262"/>
      <c r="X36" s="106"/>
      <c r="Y36" s="104"/>
      <c r="Z36" s="108"/>
      <c r="AA36" s="268">
        <v>124.67384692023025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80.491702017614386</v>
      </c>
      <c r="AP36" s="109"/>
      <c r="AQ36" s="112">
        <f t="shared" si="16"/>
        <v>220.97161512175194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3.5674771079434349</v>
      </c>
      <c r="M37" s="108"/>
      <c r="N37" s="108"/>
      <c r="O37" s="108"/>
      <c r="P37" s="255"/>
      <c r="Q37" s="264">
        <v>0.67256639425981068</v>
      </c>
      <c r="R37" s="262"/>
      <c r="S37" s="264">
        <v>0</v>
      </c>
      <c r="T37" s="264">
        <v>2.0524048915737234</v>
      </c>
      <c r="U37" s="264">
        <v>0.84250582210990044</v>
      </c>
      <c r="V37" s="262">
        <v>0</v>
      </c>
      <c r="W37" s="262"/>
      <c r="X37" s="106"/>
      <c r="Y37" s="104"/>
      <c r="Z37" s="108"/>
      <c r="AA37" s="265">
        <v>11.872454220412134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20.134978548149434</v>
      </c>
      <c r="AP37" s="109"/>
      <c r="AQ37" s="112">
        <f t="shared" si="16"/>
        <v>35.574909876505004</v>
      </c>
    </row>
    <row r="38" spans="1:43" ht="12.75" customHeight="1">
      <c r="A38" s="260" t="s">
        <v>123</v>
      </c>
      <c r="B38" s="266" t="s">
        <v>124</v>
      </c>
      <c r="C38" s="101">
        <f t="shared" si="17"/>
        <v>89.376412526600021</v>
      </c>
      <c r="D38" s="110">
        <v>89.376412526600021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152.99278886904418</v>
      </c>
      <c r="M38" s="108"/>
      <c r="N38" s="108"/>
      <c r="O38" s="108"/>
      <c r="P38" s="255"/>
      <c r="Q38" s="264">
        <v>0.98494320296815896</v>
      </c>
      <c r="R38" s="262"/>
      <c r="S38" s="264">
        <v>0</v>
      </c>
      <c r="T38" s="264">
        <v>2.3208191151104605</v>
      </c>
      <c r="U38" s="264">
        <v>12.575888672958639</v>
      </c>
      <c r="V38" s="262">
        <v>137.11113787800693</v>
      </c>
      <c r="W38" s="262"/>
      <c r="X38" s="106"/>
      <c r="Y38" s="104"/>
      <c r="Z38" s="108"/>
      <c r="AA38" s="265">
        <v>33.732846118313844</v>
      </c>
      <c r="AB38" s="109">
        <f t="shared" si="20"/>
        <v>49.251683203094025</v>
      </c>
      <c r="AC38" s="110"/>
      <c r="AD38" s="108"/>
      <c r="AE38" s="108">
        <v>2.6088912510493198</v>
      </c>
      <c r="AF38" s="108">
        <v>46.642791952044703</v>
      </c>
      <c r="AG38" s="162"/>
      <c r="AH38" s="162"/>
      <c r="AI38" s="162"/>
      <c r="AJ38" s="162"/>
      <c r="AK38" s="106"/>
      <c r="AL38" s="104"/>
      <c r="AM38" s="108"/>
      <c r="AN38" s="111">
        <v>53.912868117219482</v>
      </c>
      <c r="AO38" s="265">
        <v>61.96641976074585</v>
      </c>
      <c r="AP38" s="109"/>
      <c r="AQ38" s="112">
        <f t="shared" si="16"/>
        <v>441.23301859501743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4.0417169341852723</v>
      </c>
      <c r="M39" s="108"/>
      <c r="N39" s="108"/>
      <c r="O39" s="108"/>
      <c r="P39" s="255"/>
      <c r="Q39" s="264">
        <v>0.41650241161113083</v>
      </c>
      <c r="R39" s="262"/>
      <c r="S39" s="264">
        <v>0.74378131254000013</v>
      </c>
      <c r="T39" s="264">
        <v>1.2219520452722168</v>
      </c>
      <c r="U39" s="264">
        <v>1.659481164761925</v>
      </c>
      <c r="V39" s="262">
        <v>0</v>
      </c>
      <c r="W39" s="262"/>
      <c r="X39" s="106"/>
      <c r="Y39" s="104"/>
      <c r="Z39" s="108"/>
      <c r="AA39" s="265">
        <v>401.7285430845439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57.864449199407176</v>
      </c>
      <c r="AP39" s="109"/>
      <c r="AQ39" s="112">
        <f t="shared" si="16"/>
        <v>463.63470921813632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3.3919342651208808</v>
      </c>
      <c r="M40" s="108"/>
      <c r="N40" s="108"/>
      <c r="O40" s="108"/>
      <c r="P40" s="255"/>
      <c r="Q40" s="264">
        <v>0.2943142041231715</v>
      </c>
      <c r="R40" s="262"/>
      <c r="S40" s="264">
        <v>0</v>
      </c>
      <c r="T40" s="264">
        <v>1.81364969826204</v>
      </c>
      <c r="U40" s="264">
        <v>1.2839703627356689</v>
      </c>
      <c r="V40" s="262">
        <v>0</v>
      </c>
      <c r="W40" s="262"/>
      <c r="X40" s="106"/>
      <c r="Y40" s="104"/>
      <c r="Z40" s="108"/>
      <c r="AA40" s="265">
        <v>14.592596248203561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16.520049346336446</v>
      </c>
      <c r="AP40" s="109"/>
      <c r="AQ40" s="112">
        <f t="shared" si="16"/>
        <v>34.504579859660893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2.3851524668045321</v>
      </c>
      <c r="M41" s="108"/>
      <c r="N41" s="108"/>
      <c r="O41" s="108"/>
      <c r="P41" s="255"/>
      <c r="Q41" s="267">
        <v>0.25818899495281827</v>
      </c>
      <c r="R41" s="262"/>
      <c r="S41" s="267">
        <v>0</v>
      </c>
      <c r="T41" s="267">
        <v>1.6312466623779593</v>
      </c>
      <c r="U41" s="267">
        <v>0.49571680947375452</v>
      </c>
      <c r="V41" s="250">
        <v>0</v>
      </c>
      <c r="W41" s="262"/>
      <c r="X41" s="106"/>
      <c r="Y41" s="104"/>
      <c r="Z41" s="108"/>
      <c r="AA41" s="268">
        <v>20.035562889612638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90.480477536614259</v>
      </c>
      <c r="AP41" s="109"/>
      <c r="AQ41" s="112">
        <f t="shared" si="16"/>
        <v>112.90119289303144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1.3629959293979583</v>
      </c>
      <c r="M42" s="108"/>
      <c r="N42" s="108"/>
      <c r="O42" s="108"/>
      <c r="P42" s="255"/>
      <c r="Q42" s="264">
        <v>8.1812973709329259E-2</v>
      </c>
      <c r="R42" s="262"/>
      <c r="S42" s="264">
        <v>0</v>
      </c>
      <c r="T42" s="264">
        <v>1.0024752216068187</v>
      </c>
      <c r="U42" s="264">
        <v>0.27870773408181054</v>
      </c>
      <c r="V42" s="262">
        <v>0</v>
      </c>
      <c r="W42" s="262"/>
      <c r="X42" s="106"/>
      <c r="Y42" s="104"/>
      <c r="Z42" s="108"/>
      <c r="AA42" s="265">
        <v>1.2494143485639613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3.4939068033853906</v>
      </c>
      <c r="AP42" s="109"/>
      <c r="AQ42" s="112">
        <f t="shared" si="16"/>
        <v>6.10631708134731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10.073348216446458</v>
      </c>
      <c r="M43" s="108"/>
      <c r="N43" s="108"/>
      <c r="O43" s="108"/>
      <c r="P43" s="104"/>
      <c r="Q43" s="264">
        <v>0.37187715322422382</v>
      </c>
      <c r="R43" s="262"/>
      <c r="S43" s="264">
        <v>3.0309702127950002</v>
      </c>
      <c r="T43" s="264">
        <v>4.9812341262977871</v>
      </c>
      <c r="U43" s="264">
        <v>1.6892667241294468</v>
      </c>
      <c r="V43" s="262">
        <v>0</v>
      </c>
      <c r="W43" s="262"/>
      <c r="X43" s="106"/>
      <c r="Y43" s="104"/>
      <c r="Z43" s="108"/>
      <c r="AA43" s="265">
        <v>42.455273932282111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46.430292352845171</v>
      </c>
      <c r="AP43" s="109"/>
      <c r="AQ43" s="112">
        <f t="shared" si="16"/>
        <v>98.958914501573744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33.451980948650331</v>
      </c>
      <c r="M44" s="167"/>
      <c r="N44" s="167"/>
      <c r="O44" s="167"/>
      <c r="P44" s="168"/>
      <c r="Q44" s="272">
        <v>0.73128961647049617</v>
      </c>
      <c r="R44" s="272"/>
      <c r="S44" s="272">
        <v>0</v>
      </c>
      <c r="T44" s="272">
        <v>0.6032726199921028</v>
      </c>
      <c r="U44" s="272">
        <v>32.117418712187728</v>
      </c>
      <c r="V44" s="272">
        <v>0</v>
      </c>
      <c r="W44" s="272"/>
      <c r="X44" s="166"/>
      <c r="Y44" s="168"/>
      <c r="Z44" s="167"/>
      <c r="AA44" s="173">
        <v>3.3025898211032834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8.8100170052180591</v>
      </c>
      <c r="AP44" s="171"/>
      <c r="AQ44" s="174">
        <f>C44+H44+L44+AA44+AB44+AN44+AO44+AP44</f>
        <v>45.56458777497167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3950.4664140450905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612.74491157777788</v>
      </c>
      <c r="Q45" s="275">
        <f t="shared" si="21"/>
        <v>0</v>
      </c>
      <c r="R45" s="275">
        <f t="shared" si="21"/>
        <v>445.76882293992008</v>
      </c>
      <c r="S45" s="275">
        <f t="shared" si="21"/>
        <v>0</v>
      </c>
      <c r="T45" s="275">
        <f t="shared" si="21"/>
        <v>1.1651176501305485</v>
      </c>
      <c r="U45" s="275">
        <f>SUM(U46:U55)</f>
        <v>2890.7875618772619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16.679762707720784</v>
      </c>
      <c r="AB45" s="280">
        <f t="shared" si="21"/>
        <v>178.33873323393598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158.015300260224</v>
      </c>
      <c r="AJ45" s="275">
        <f t="shared" ref="AJ45" si="24">SUM(AJ46:AJ55)</f>
        <v>20.323432973711995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9.6630369669992078</v>
      </c>
      <c r="AP45" s="280">
        <f t="shared" si="21"/>
        <v>0</v>
      </c>
      <c r="AQ45" s="282">
        <f t="shared" si="16"/>
        <v>4155.1479469537462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750.6885351801825</v>
      </c>
      <c r="M46" s="154"/>
      <c r="N46" s="154"/>
      <c r="O46" s="154"/>
      <c r="P46" s="154"/>
      <c r="Q46" s="154"/>
      <c r="R46" s="154"/>
      <c r="S46" s="154"/>
      <c r="T46" s="154"/>
      <c r="U46" s="154">
        <v>750.6885351801825</v>
      </c>
      <c r="V46" s="154"/>
      <c r="W46" s="155"/>
      <c r="X46" s="155"/>
      <c r="Y46" s="155"/>
      <c r="Z46" s="154"/>
      <c r="AA46" s="160">
        <v>1.5422209556599999</v>
      </c>
      <c r="AB46" s="158">
        <f t="shared" ref="AB46:AB56" si="29">SUM(AC46:AM46)</f>
        <v>43.357464819817523</v>
      </c>
      <c r="AC46" s="159"/>
      <c r="AD46" s="154"/>
      <c r="AE46" s="154"/>
      <c r="AF46" s="154"/>
      <c r="AG46" s="154"/>
      <c r="AH46" s="154"/>
      <c r="AI46" s="154">
        <v>43.357464819817523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795.58822095566006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264.16957015874345</v>
      </c>
      <c r="M47" s="162"/>
      <c r="N47" s="162"/>
      <c r="O47" s="162"/>
      <c r="P47" s="162"/>
      <c r="Q47" s="162"/>
      <c r="R47" s="162"/>
      <c r="S47" s="162"/>
      <c r="T47" s="162"/>
      <c r="U47" s="162">
        <v>264.16957015874345</v>
      </c>
      <c r="V47" s="162"/>
      <c r="W47" s="255"/>
      <c r="X47" s="255"/>
      <c r="Y47" s="255"/>
      <c r="Z47" s="162"/>
      <c r="AA47" s="269"/>
      <c r="AB47" s="258">
        <f t="shared" si="29"/>
        <v>15.257623245671226</v>
      </c>
      <c r="AC47" s="259"/>
      <c r="AD47" s="162"/>
      <c r="AE47" s="162"/>
      <c r="AF47" s="162"/>
      <c r="AG47" s="162"/>
      <c r="AH47" s="162"/>
      <c r="AI47" s="162">
        <v>15.257623245671226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279.42719340441465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1702.5510697247998</v>
      </c>
      <c r="M48" s="108"/>
      <c r="N48" s="108"/>
      <c r="O48" s="108"/>
      <c r="P48" s="108">
        <v>490.32148720695693</v>
      </c>
      <c r="Q48" s="108"/>
      <c r="R48" s="108"/>
      <c r="S48" s="108"/>
      <c r="T48" s="108">
        <v>1.1651176501305485</v>
      </c>
      <c r="U48" s="108">
        <v>1211.0644648677123</v>
      </c>
      <c r="V48" s="108"/>
      <c r="W48" s="104"/>
      <c r="X48" s="104"/>
      <c r="Y48" s="104"/>
      <c r="Z48" s="108"/>
      <c r="AA48" s="111"/>
      <c r="AB48" s="109">
        <f t="shared" si="29"/>
        <v>86.230799945115393</v>
      </c>
      <c r="AC48" s="110"/>
      <c r="AD48" s="108"/>
      <c r="AE48" s="108"/>
      <c r="AF48" s="108"/>
      <c r="AG48" s="108"/>
      <c r="AH48" s="108"/>
      <c r="AI48" s="108">
        <v>69.947364944676664</v>
      </c>
      <c r="AJ48" s="108">
        <v>16.283435000438729</v>
      </c>
      <c r="AK48" s="106"/>
      <c r="AL48" s="104"/>
      <c r="AM48" s="108"/>
      <c r="AN48" s="105"/>
      <c r="AO48" s="111">
        <v>5.4346019529992065</v>
      </c>
      <c r="AP48" s="109"/>
      <c r="AQ48" s="112">
        <f t="shared" si="16"/>
        <v>1794.2164716229145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106.94613292070962</v>
      </c>
      <c r="M49" s="108"/>
      <c r="N49" s="108"/>
      <c r="O49" s="108"/>
      <c r="P49" s="108">
        <v>2.8104851369520385</v>
      </c>
      <c r="Q49" s="108"/>
      <c r="R49" s="108"/>
      <c r="S49" s="108"/>
      <c r="T49" s="108"/>
      <c r="U49" s="108">
        <v>104.13564778375758</v>
      </c>
      <c r="V49" s="108"/>
      <c r="W49" s="104"/>
      <c r="X49" s="104"/>
      <c r="Y49" s="104"/>
      <c r="Z49" s="108"/>
      <c r="AA49" s="111"/>
      <c r="AB49" s="109">
        <f t="shared" si="29"/>
        <v>6.1078906696525159</v>
      </c>
      <c r="AC49" s="110"/>
      <c r="AD49" s="108"/>
      <c r="AE49" s="108"/>
      <c r="AF49" s="108"/>
      <c r="AG49" s="108"/>
      <c r="AH49" s="108"/>
      <c r="AI49" s="108">
        <v>6.0145552698356584</v>
      </c>
      <c r="AJ49" s="108">
        <v>9.3335399816857817E-2</v>
      </c>
      <c r="AK49" s="106"/>
      <c r="AL49" s="104"/>
      <c r="AM49" s="108"/>
      <c r="AN49" s="105"/>
      <c r="AO49" s="111"/>
      <c r="AP49" s="109"/>
      <c r="AQ49" s="112">
        <f t="shared" si="16"/>
        <v>113.05402359036214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34.300961069822492</v>
      </c>
      <c r="M50" s="108"/>
      <c r="N50" s="108"/>
      <c r="O50" s="108"/>
      <c r="P50" s="108"/>
      <c r="Q50" s="108"/>
      <c r="R50" s="288"/>
      <c r="S50" s="108"/>
      <c r="T50" s="108"/>
      <c r="U50" s="108">
        <v>34.300961069822492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4.2284350140000004</v>
      </c>
      <c r="AP50" s="109"/>
      <c r="AQ50" s="112">
        <f t="shared" si="16"/>
        <v>38.52939608382249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2.8676894342374828</v>
      </c>
      <c r="M51" s="108"/>
      <c r="N51" s="108"/>
      <c r="O51" s="108"/>
      <c r="P51" s="108">
        <v>0.77232222222222213</v>
      </c>
      <c r="Q51" s="108"/>
      <c r="R51" s="108">
        <v>2.0953672120152609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2.8676894342374828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443.67345572790481</v>
      </c>
      <c r="M52" s="288"/>
      <c r="N52" s="288"/>
      <c r="O52" s="288"/>
      <c r="P52" s="162"/>
      <c r="Q52" s="288"/>
      <c r="R52" s="288">
        <v>443.67345572790481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443.67345572790481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194.54628765102007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194.54628765102007</v>
      </c>
      <c r="V53" s="288"/>
      <c r="W53" s="290"/>
      <c r="X53" s="290"/>
      <c r="Y53" s="290"/>
      <c r="Z53" s="288"/>
      <c r="AA53" s="269"/>
      <c r="AB53" s="294">
        <f t="shared" si="29"/>
        <v>11.23639622474133</v>
      </c>
      <c r="AC53" s="295"/>
      <c r="AD53" s="288"/>
      <c r="AE53" s="288"/>
      <c r="AF53" s="288"/>
      <c r="AG53" s="288"/>
      <c r="AH53" s="288"/>
      <c r="AI53" s="108">
        <v>11.23639622474133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205.78268387576139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120.61920677599325</v>
      </c>
      <c r="M54" s="288"/>
      <c r="N54" s="288"/>
      <c r="O54" s="288"/>
      <c r="P54" s="288"/>
      <c r="Q54" s="288"/>
      <c r="R54" s="288"/>
      <c r="S54" s="288"/>
      <c r="T54" s="288"/>
      <c r="U54" s="288">
        <v>120.61920677599325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120.61920677599325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330.10350540167678</v>
      </c>
      <c r="M55" s="167"/>
      <c r="N55" s="167"/>
      <c r="O55" s="167"/>
      <c r="P55" s="167">
        <v>118.84061701164666</v>
      </c>
      <c r="Q55" s="167"/>
      <c r="R55" s="167"/>
      <c r="S55" s="167">
        <v>0</v>
      </c>
      <c r="T55" s="167"/>
      <c r="U55" s="167">
        <v>211.26288839003013</v>
      </c>
      <c r="V55" s="167"/>
      <c r="W55" s="168"/>
      <c r="X55" s="168"/>
      <c r="Y55" s="168"/>
      <c r="Z55" s="167"/>
      <c r="AA55" s="173">
        <v>15.137541752060784</v>
      </c>
      <c r="AB55" s="171">
        <f t="shared" si="29"/>
        <v>16.148558328938005</v>
      </c>
      <c r="AC55" s="172"/>
      <c r="AD55" s="167"/>
      <c r="AE55" s="167"/>
      <c r="AF55" s="167"/>
      <c r="AG55" s="167"/>
      <c r="AH55" s="167"/>
      <c r="AI55" s="167">
        <v>12.201895755481598</v>
      </c>
      <c r="AJ55" s="167">
        <v>3.9466625734564071</v>
      </c>
      <c r="AK55" s="166"/>
      <c r="AL55" s="168"/>
      <c r="AM55" s="167"/>
      <c r="AN55" s="169"/>
      <c r="AO55" s="173"/>
      <c r="AP55" s="171"/>
      <c r="AQ55" s="174">
        <f t="shared" si="16"/>
        <v>361.38960548267556</v>
      </c>
    </row>
    <row r="56" spans="1:43" s="11" customFormat="1" ht="12.75" customHeight="1">
      <c r="A56" s="299" t="s">
        <v>146</v>
      </c>
      <c r="B56" s="300"/>
      <c r="C56" s="301">
        <f t="shared" si="26"/>
        <v>184.982279508478</v>
      </c>
      <c r="D56" s="302">
        <v>87.619872393778564</v>
      </c>
      <c r="E56" s="103">
        <v>85.322939087575648</v>
      </c>
      <c r="F56" s="303"/>
      <c r="G56" s="303">
        <v>12.039468027123773</v>
      </c>
      <c r="H56" s="304">
        <f t="shared" si="27"/>
        <v>179.95417103</v>
      </c>
      <c r="I56" s="302"/>
      <c r="J56" s="305">
        <v>127.70399999999999</v>
      </c>
      <c r="K56" s="185">
        <v>52.250171030000004</v>
      </c>
      <c r="L56" s="304">
        <f t="shared" si="28"/>
        <v>1270.3623346487946</v>
      </c>
      <c r="M56" s="185"/>
      <c r="N56" s="185"/>
      <c r="O56" s="185"/>
      <c r="P56" s="185">
        <v>0</v>
      </c>
      <c r="Q56" s="306">
        <v>872.60769683390004</v>
      </c>
      <c r="R56" s="185"/>
      <c r="S56" s="185">
        <v>0</v>
      </c>
      <c r="T56" s="306">
        <v>47.769438325478852</v>
      </c>
      <c r="U56" s="306">
        <v>343.30796612258484</v>
      </c>
      <c r="V56" s="185">
        <v>6.677233366830678</v>
      </c>
      <c r="W56" s="303"/>
      <c r="X56" s="303"/>
      <c r="Y56" s="303"/>
      <c r="Z56" s="185"/>
      <c r="AA56" s="304">
        <v>594.99540666478595</v>
      </c>
      <c r="AB56" s="307">
        <f t="shared" si="29"/>
        <v>85.409201804918865</v>
      </c>
      <c r="AC56" s="308"/>
      <c r="AD56" s="185"/>
      <c r="AE56" s="185">
        <v>26.981024736024086</v>
      </c>
      <c r="AF56" s="185"/>
      <c r="AG56" s="185"/>
      <c r="AH56" s="185"/>
      <c r="AI56" s="185"/>
      <c r="AJ56" s="185"/>
      <c r="AK56" s="302"/>
      <c r="AL56" s="303">
        <v>13.844881309543936</v>
      </c>
      <c r="AM56" s="185">
        <v>44.583295759350854</v>
      </c>
      <c r="AN56" s="304"/>
      <c r="AO56" s="304">
        <v>750.50980776582253</v>
      </c>
      <c r="AP56" s="307"/>
      <c r="AQ56" s="186">
        <f t="shared" si="16"/>
        <v>3066.2132014228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225.31993931711571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65.11036098760016</v>
      </c>
      <c r="R57" s="185">
        <f t="shared" si="30"/>
        <v>0</v>
      </c>
      <c r="S57" s="306">
        <f t="shared" si="30"/>
        <v>0.2093031229578676</v>
      </c>
      <c r="T57" s="306">
        <f t="shared" si="30"/>
        <v>71.030411485981347</v>
      </c>
      <c r="U57" s="306">
        <f t="shared" si="30"/>
        <v>88.969863720576313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335.55191871972141</v>
      </c>
      <c r="AB57" s="307">
        <f t="shared" si="30"/>
        <v>41.14299461728546</v>
      </c>
      <c r="AC57" s="308">
        <f t="shared" si="30"/>
        <v>0</v>
      </c>
      <c r="AD57" s="185">
        <f t="shared" si="30"/>
        <v>0</v>
      </c>
      <c r="AE57" s="185">
        <f t="shared" si="30"/>
        <v>18.556824716103485</v>
      </c>
      <c r="AF57" s="185">
        <f t="shared" si="30"/>
        <v>0</v>
      </c>
      <c r="AG57" s="185">
        <f t="shared" si="30"/>
        <v>0</v>
      </c>
      <c r="AH57" s="185">
        <f t="shared" si="30"/>
        <v>6.1461716993494075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1191.6257668350472</v>
      </c>
      <c r="AP57" s="307">
        <f t="shared" si="30"/>
        <v>0</v>
      </c>
      <c r="AQ57" s="310">
        <f t="shared" si="16"/>
        <v>1794.041559188418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105.69813986669266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18.91437691147916</v>
      </c>
      <c r="R58" s="307">
        <f t="shared" si="31"/>
        <v>0</v>
      </c>
      <c r="S58" s="314">
        <v>0</v>
      </c>
      <c r="T58" s="314">
        <v>45.528094346968842</v>
      </c>
      <c r="U58" s="314">
        <v>41.255668608244662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209.84460560993824</v>
      </c>
      <c r="AB58" s="307">
        <f t="shared" ref="AB58:AB71" si="32">SUM(AC58:AM58)</f>
        <v>22.359947874888334</v>
      </c>
      <c r="AC58" s="308">
        <f t="shared" si="31"/>
        <v>0</v>
      </c>
      <c r="AD58" s="185">
        <f t="shared" si="31"/>
        <v>0</v>
      </c>
      <c r="AE58" s="306">
        <f t="shared" si="31"/>
        <v>3.8821169186557629</v>
      </c>
      <c r="AF58" s="185"/>
      <c r="AG58" s="185">
        <f t="shared" si="31"/>
        <v>0</v>
      </c>
      <c r="AH58" s="185">
        <f t="shared" si="31"/>
        <v>2.0378327544000001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942.52133007157317</v>
      </c>
      <c r="AP58" s="307">
        <f t="shared" ref="AP58" si="34">SUM(AP59:AP64)</f>
        <v>0</v>
      </c>
      <c r="AQ58" s="310">
        <f t="shared" si="16"/>
        <v>1280.8219635734683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28.298812819706448</v>
      </c>
      <c r="M59" s="203"/>
      <c r="N59" s="318"/>
      <c r="O59" s="318"/>
      <c r="P59" s="158"/>
      <c r="Q59" s="264">
        <v>6.1924967210597073</v>
      </c>
      <c r="R59" s="158"/>
      <c r="S59" s="264">
        <v>0</v>
      </c>
      <c r="T59" s="264">
        <v>12.250662434458475</v>
      </c>
      <c r="U59" s="264">
        <v>9.8556536641882673</v>
      </c>
      <c r="V59" s="262">
        <v>0</v>
      </c>
      <c r="W59" s="158"/>
      <c r="X59" s="158"/>
      <c r="Y59" s="318"/>
      <c r="Z59" s="284"/>
      <c r="AA59" s="265">
        <v>53.199700812766935</v>
      </c>
      <c r="AB59" s="158">
        <f t="shared" si="32"/>
        <v>0.85513283545707919</v>
      </c>
      <c r="AC59" s="319"/>
      <c r="AD59" s="203"/>
      <c r="AE59" s="320">
        <v>0.85513283545707919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208.61604899684247</v>
      </c>
      <c r="AP59" s="158"/>
      <c r="AQ59" s="187">
        <f t="shared" si="16"/>
        <v>290.97169516402107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23.118874722380422</v>
      </c>
      <c r="M60" s="113"/>
      <c r="N60" s="103"/>
      <c r="O60" s="103"/>
      <c r="P60" s="109"/>
      <c r="Q60" s="264">
        <v>4.2924554606475143</v>
      </c>
      <c r="R60" s="109"/>
      <c r="S60" s="264">
        <v>0</v>
      </c>
      <c r="T60" s="264">
        <v>3.4048566698361769</v>
      </c>
      <c r="U60" s="264">
        <v>15.421562591896731</v>
      </c>
      <c r="V60" s="262">
        <v>0</v>
      </c>
      <c r="W60" s="109"/>
      <c r="X60" s="109"/>
      <c r="Y60" s="103"/>
      <c r="Z60" s="102"/>
      <c r="AA60" s="265">
        <v>19.600983985764305</v>
      </c>
      <c r="AB60" s="109">
        <f t="shared" si="32"/>
        <v>5.4979837870948831E-2</v>
      </c>
      <c r="AC60" s="323"/>
      <c r="AD60" s="113"/>
      <c r="AE60" s="324">
        <v>5.4979837870948831E-2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61.034645685047195</v>
      </c>
      <c r="AP60" s="109"/>
      <c r="AQ60" s="112">
        <f t="shared" si="16"/>
        <v>103.81548332880723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31.320482426704977</v>
      </c>
      <c r="M61" s="113"/>
      <c r="N61" s="103"/>
      <c r="O61" s="103"/>
      <c r="P61" s="109"/>
      <c r="Q61" s="264">
        <v>4.1722128058696564</v>
      </c>
      <c r="R61" s="109"/>
      <c r="S61" s="264">
        <v>0</v>
      </c>
      <c r="T61" s="264">
        <v>22.752925037150025</v>
      </c>
      <c r="U61" s="264">
        <v>4.3953445836852953</v>
      </c>
      <c r="V61" s="262">
        <v>0</v>
      </c>
      <c r="W61" s="109"/>
      <c r="X61" s="109"/>
      <c r="Y61" s="103"/>
      <c r="Z61" s="102"/>
      <c r="AA61" s="265">
        <v>37.042486381418058</v>
      </c>
      <c r="AB61" s="109">
        <f t="shared" si="32"/>
        <v>1.100578540238101</v>
      </c>
      <c r="AC61" s="323"/>
      <c r="AD61" s="113"/>
      <c r="AE61" s="324">
        <v>1.100578540238101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115.15920759646002</v>
      </c>
      <c r="AP61" s="109"/>
      <c r="AQ61" s="112">
        <f t="shared" si="16"/>
        <v>184.99769855384372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3.3145138724301684</v>
      </c>
      <c r="M62" s="113"/>
      <c r="N62" s="103"/>
      <c r="O62" s="103"/>
      <c r="P62" s="109"/>
      <c r="Q62" s="264">
        <v>0.4944460890434349</v>
      </c>
      <c r="R62" s="109"/>
      <c r="S62" s="264">
        <v>0</v>
      </c>
      <c r="T62" s="264">
        <v>0.94019125813420568</v>
      </c>
      <c r="U62" s="264">
        <v>1.8798765252525278</v>
      </c>
      <c r="V62" s="262">
        <v>0</v>
      </c>
      <c r="W62" s="109"/>
      <c r="X62" s="109"/>
      <c r="Y62" s="103"/>
      <c r="Z62" s="102"/>
      <c r="AA62" s="265">
        <v>19.606349157416755</v>
      </c>
      <c r="AB62" s="109">
        <f t="shared" si="32"/>
        <v>9.4251150635912287E-2</v>
      </c>
      <c r="AC62" s="323"/>
      <c r="AD62" s="113"/>
      <c r="AE62" s="324">
        <v>9.4251150635912287E-2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419.12307099873118</v>
      </c>
      <c r="AP62" s="109"/>
      <c r="AQ62" s="112">
        <f t="shared" si="16"/>
        <v>442.14918352507868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1.1472193816013303</v>
      </c>
      <c r="M63" s="113"/>
      <c r="N63" s="103"/>
      <c r="O63" s="103"/>
      <c r="P63" s="109"/>
      <c r="Q63" s="326">
        <v>0.69139526497268589</v>
      </c>
      <c r="R63" s="109"/>
      <c r="S63" s="326">
        <v>0</v>
      </c>
      <c r="T63" s="326">
        <v>0.1230849754339733</v>
      </c>
      <c r="U63" s="326">
        <v>0.33273914119467107</v>
      </c>
      <c r="V63" s="327">
        <v>0</v>
      </c>
      <c r="W63" s="109"/>
      <c r="X63" s="109"/>
      <c r="Y63" s="103"/>
      <c r="Z63" s="102"/>
      <c r="AA63" s="328">
        <v>12.596081747036134</v>
      </c>
      <c r="AB63" s="109">
        <f t="shared" si="32"/>
        <v>0.52427202541226203</v>
      </c>
      <c r="AC63" s="323"/>
      <c r="AD63" s="113"/>
      <c r="AE63" s="324">
        <v>0.52427202541226203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39.425752073120982</v>
      </c>
      <c r="AP63" s="109"/>
      <c r="AQ63" s="112">
        <f t="shared" si="16"/>
        <v>53.697324625666951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18.498236643869323</v>
      </c>
      <c r="M64" s="298"/>
      <c r="N64" s="332"/>
      <c r="O64" s="332"/>
      <c r="P64" s="171"/>
      <c r="Q64" s="326">
        <v>3.0713705698861591</v>
      </c>
      <c r="R64" s="171"/>
      <c r="S64" s="326">
        <v>0</v>
      </c>
      <c r="T64" s="326">
        <v>6.0563739719559866</v>
      </c>
      <c r="U64" s="326">
        <v>9.3704921020271765</v>
      </c>
      <c r="V64" s="327">
        <v>0</v>
      </c>
      <c r="W64" s="171"/>
      <c r="X64" s="171"/>
      <c r="Y64" s="332"/>
      <c r="Z64" s="297"/>
      <c r="AA64" s="328">
        <v>67.799003525536065</v>
      </c>
      <c r="AB64" s="171">
        <f t="shared" si="32"/>
        <v>19.73073348527403</v>
      </c>
      <c r="AC64" s="333"/>
      <c r="AD64" s="298"/>
      <c r="AE64" s="334">
        <v>1.2529025290414595</v>
      </c>
      <c r="AF64" s="167"/>
      <c r="AG64" s="167"/>
      <c r="AH64" s="167">
        <v>2.0378327544000001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99.162604721371409</v>
      </c>
      <c r="AP64" s="171"/>
      <c r="AQ64" s="174">
        <f t="shared" si="16"/>
        <v>205.19057837605084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119.62179945042304</v>
      </c>
      <c r="M65" s="167"/>
      <c r="N65" s="168"/>
      <c r="O65" s="168"/>
      <c r="P65" s="272"/>
      <c r="Q65" s="314">
        <v>46.195984076121007</v>
      </c>
      <c r="R65" s="272"/>
      <c r="S65" s="314">
        <v>0.2093031229578676</v>
      </c>
      <c r="T65" s="314">
        <v>25.502317139012511</v>
      </c>
      <c r="U65" s="314">
        <v>47.714195112331652</v>
      </c>
      <c r="V65" s="307">
        <f>SUM(V66:V69)</f>
        <v>0</v>
      </c>
      <c r="W65" s="272"/>
      <c r="X65" s="272"/>
      <c r="Y65" s="168"/>
      <c r="Z65" s="167"/>
      <c r="AA65" s="309">
        <v>125.70731310978317</v>
      </c>
      <c r="AB65" s="171">
        <f t="shared" si="32"/>
        <v>18.783046742397126</v>
      </c>
      <c r="AC65" s="172"/>
      <c r="AD65" s="167"/>
      <c r="AE65" s="334">
        <f>SUM(AE66:AE69)</f>
        <v>14.67470779744772</v>
      </c>
      <c r="AF65" s="167"/>
      <c r="AG65" s="167"/>
      <c r="AH65" s="167">
        <v>4.1083389449494074</v>
      </c>
      <c r="AI65" s="167"/>
      <c r="AJ65" s="167"/>
      <c r="AK65" s="167"/>
      <c r="AL65" s="167"/>
      <c r="AM65" s="168"/>
      <c r="AN65" s="169"/>
      <c r="AO65" s="309">
        <v>249.10443676347404</v>
      </c>
      <c r="AP65" s="171"/>
      <c r="AQ65" s="335">
        <f t="shared" si="16"/>
        <v>513.21959561494964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3.339895010168223</v>
      </c>
      <c r="M66" s="202"/>
      <c r="N66" s="204"/>
      <c r="O66" s="155"/>
      <c r="P66" s="204"/>
      <c r="Q66" s="256">
        <v>0.12646210243878211</v>
      </c>
      <c r="R66" s="204"/>
      <c r="S66" s="256">
        <v>1.0374380320092571E-3</v>
      </c>
      <c r="T66" s="256">
        <v>0.76965183434014628</v>
      </c>
      <c r="U66" s="256">
        <v>2.4427436353572856</v>
      </c>
      <c r="V66" s="204">
        <v>0</v>
      </c>
      <c r="W66" s="204"/>
      <c r="X66" s="204"/>
      <c r="Y66" s="155"/>
      <c r="Z66" s="154"/>
      <c r="AA66" s="257">
        <v>7.8418690165101443</v>
      </c>
      <c r="AB66" s="158">
        <f t="shared" si="32"/>
        <v>4.1083389449494074</v>
      </c>
      <c r="AC66" s="159"/>
      <c r="AD66" s="154"/>
      <c r="AE66" s="320">
        <v>0</v>
      </c>
      <c r="AF66" s="154"/>
      <c r="AG66" s="154"/>
      <c r="AH66" s="154">
        <v>4.1083389449494074</v>
      </c>
      <c r="AI66" s="154"/>
      <c r="AJ66" s="154"/>
      <c r="AK66" s="154"/>
      <c r="AL66" s="154"/>
      <c r="AM66" s="155"/>
      <c r="AN66" s="156"/>
      <c r="AO66" s="257">
        <v>76.026664260992888</v>
      </c>
      <c r="AP66" s="158"/>
      <c r="AQ66" s="187">
        <f t="shared" si="16"/>
        <v>91.316767232620663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34.826195356904009</v>
      </c>
      <c r="M67" s="343"/>
      <c r="N67" s="262"/>
      <c r="O67" s="104"/>
      <c r="P67" s="262"/>
      <c r="Q67" s="267">
        <v>7.0082809392508674</v>
      </c>
      <c r="R67" s="262"/>
      <c r="S67" s="267">
        <v>0.11783566980238479</v>
      </c>
      <c r="T67" s="267">
        <v>6.2224645412162882</v>
      </c>
      <c r="U67" s="267">
        <v>21.47761420663447</v>
      </c>
      <c r="V67" s="250">
        <v>0</v>
      </c>
      <c r="W67" s="262"/>
      <c r="X67" s="262"/>
      <c r="Y67" s="104"/>
      <c r="Z67" s="108"/>
      <c r="AA67" s="268">
        <v>48.494445273569532</v>
      </c>
      <c r="AB67" s="109">
        <f t="shared" si="32"/>
        <v>2.964984113754741</v>
      </c>
      <c r="AC67" s="110"/>
      <c r="AD67" s="108"/>
      <c r="AE67" s="324">
        <v>2.964984113754741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88.469341094451551</v>
      </c>
      <c r="AP67" s="109"/>
      <c r="AQ67" s="112">
        <f t="shared" si="16"/>
        <v>174.75696553792795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55.379346700753132</v>
      </c>
      <c r="M68" s="343"/>
      <c r="N68" s="262"/>
      <c r="O68" s="104"/>
      <c r="P68" s="262"/>
      <c r="Q68" s="267">
        <v>24.079628193876292</v>
      </c>
      <c r="R68" s="262"/>
      <c r="S68" s="267">
        <v>1.7636446544157369E-2</v>
      </c>
      <c r="T68" s="267">
        <v>15.554678401529468</v>
      </c>
      <c r="U68" s="267">
        <v>15.72740365880321</v>
      </c>
      <c r="V68" s="250">
        <v>0</v>
      </c>
      <c r="W68" s="262"/>
      <c r="X68" s="262"/>
      <c r="Y68" s="104"/>
      <c r="Z68" s="108"/>
      <c r="AA68" s="268">
        <v>29.523868956967942</v>
      </c>
      <c r="AB68" s="109">
        <f t="shared" si="32"/>
        <v>10.336209519738382</v>
      </c>
      <c r="AC68" s="110"/>
      <c r="AD68" s="108"/>
      <c r="AE68" s="324">
        <v>10.336209519738382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52.276756511030477</v>
      </c>
      <c r="AP68" s="109"/>
      <c r="AQ68" s="112">
        <f t="shared" si="16"/>
        <v>147.51718153811399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26.076362382597672</v>
      </c>
      <c r="M69" s="346"/>
      <c r="N69" s="272"/>
      <c r="O69" s="168"/>
      <c r="P69" s="272"/>
      <c r="Q69" s="348">
        <v>14.981612840555064</v>
      </c>
      <c r="R69" s="272"/>
      <c r="S69" s="348">
        <v>7.2793568579316195E-2</v>
      </c>
      <c r="T69" s="348">
        <v>2.9555223619266116</v>
      </c>
      <c r="U69" s="348">
        <v>8.0664336115366808</v>
      </c>
      <c r="V69" s="272">
        <v>0</v>
      </c>
      <c r="W69" s="272"/>
      <c r="X69" s="272"/>
      <c r="Y69" s="168"/>
      <c r="Z69" s="167"/>
      <c r="AA69" s="349">
        <v>39.847129862735549</v>
      </c>
      <c r="AB69" s="294">
        <f t="shared" si="32"/>
        <v>1.3735141639545967</v>
      </c>
      <c r="AC69" s="295"/>
      <c r="AD69" s="288"/>
      <c r="AE69" s="350">
        <v>1.3735141639545967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32.331674896999139</v>
      </c>
      <c r="AP69" s="294"/>
      <c r="AQ69" s="296">
        <f t="shared" si="16"/>
        <v>99.62868130628695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182.59186374784878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182.59186374784878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49.72019223417734</v>
      </c>
      <c r="AP70" s="196"/>
      <c r="AQ70" s="186">
        <f t="shared" si="16"/>
        <v>232.31205598202612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19.030057034657652</v>
      </c>
      <c r="M71" s="167"/>
      <c r="N71" s="167"/>
      <c r="O71" s="167"/>
      <c r="P71" s="167"/>
      <c r="Q71" s="167"/>
      <c r="R71" s="167"/>
      <c r="S71" s="167"/>
      <c r="T71" s="167"/>
      <c r="U71" s="298">
        <v>19.030057034657652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19.030057034657652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-9.8945612673912819</v>
      </c>
      <c r="D72" s="222">
        <f t="shared" si="38"/>
        <v>-4.3786923123606414</v>
      </c>
      <c r="E72" s="223">
        <f t="shared" si="38"/>
        <v>-4.9775232200283313</v>
      </c>
      <c r="F72" s="227">
        <f t="shared" si="38"/>
        <v>0</v>
      </c>
      <c r="G72" s="227">
        <f t="shared" si="38"/>
        <v>-0.53834573500224003</v>
      </c>
      <c r="H72" s="224">
        <f t="shared" si="38"/>
        <v>0.24035970799906181</v>
      </c>
      <c r="I72" s="222">
        <f t="shared" si="38"/>
        <v>-1.4245832620936483E-2</v>
      </c>
      <c r="J72" s="225">
        <f t="shared" si="38"/>
        <v>0</v>
      </c>
      <c r="K72" s="223">
        <f t="shared" si="38"/>
        <v>0.2546055406200054</v>
      </c>
      <c r="L72" s="224">
        <f t="shared" si="38"/>
        <v>-57.733891635453801</v>
      </c>
      <c r="M72" s="223">
        <f t="shared" si="38"/>
        <v>4.5474735088646412E-13</v>
      </c>
      <c r="N72" s="223">
        <f t="shared" si="38"/>
        <v>-2.3922852809526773E-2</v>
      </c>
      <c r="O72" s="223">
        <f t="shared" si="38"/>
        <v>-1.9449701745053574</v>
      </c>
      <c r="P72" s="223">
        <f t="shared" si="38"/>
        <v>-8.2813634777778589</v>
      </c>
      <c r="Q72" s="223">
        <f t="shared" si="38"/>
        <v>19.468325239999785</v>
      </c>
      <c r="R72" s="223">
        <f t="shared" si="38"/>
        <v>-19.736060445360351</v>
      </c>
      <c r="S72" s="223">
        <f t="shared" si="38"/>
        <v>3.0905823663056111</v>
      </c>
      <c r="T72" s="223">
        <f t="shared" si="38"/>
        <v>3.717566962707906</v>
      </c>
      <c r="U72" s="223">
        <f t="shared" si="38"/>
        <v>-54.791960177372857</v>
      </c>
      <c r="V72" s="223">
        <f t="shared" si="38"/>
        <v>0.28545692197957351</v>
      </c>
      <c r="W72" s="227">
        <f t="shared" si="38"/>
        <v>0.48245400138121397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0.95299769341295359</v>
      </c>
      <c r="AB72" s="226">
        <f t="shared" si="38"/>
        <v>-3.5112379521731327</v>
      </c>
      <c r="AC72" s="358">
        <f t="shared" si="38"/>
        <v>0</v>
      </c>
      <c r="AD72" s="223">
        <f t="shared" si="38"/>
        <v>0</v>
      </c>
      <c r="AE72" s="223">
        <f t="shared" si="38"/>
        <v>1.236481861714509</v>
      </c>
      <c r="AF72" s="223">
        <f t="shared" si="38"/>
        <v>0</v>
      </c>
      <c r="AG72" s="223">
        <f t="shared" si="38"/>
        <v>0</v>
      </c>
      <c r="AH72" s="223">
        <f t="shared" si="38"/>
        <v>0.42882789873599947</v>
      </c>
      <c r="AI72" s="223">
        <f t="shared" si="38"/>
        <v>-4.7651392804799855</v>
      </c>
      <c r="AJ72" s="223">
        <f t="shared" si="38"/>
        <v>-0.41140843214399681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23.908772612497614</v>
      </c>
      <c r="AP72" s="226">
        <f t="shared" si="38"/>
        <v>0</v>
      </c>
      <c r="AQ72" s="228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441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442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4.4">
      <c r="A77" s="363" t="s">
        <v>443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4.4">
      <c r="A78" s="24" t="s">
        <v>444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4.4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4.4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09375" defaultRowHeight="14.4"/>
  <cols>
    <col min="1" max="16384" width="9.10937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2015-06-05T18:19:34Z</dcterms:created>
  <dcterms:modified xsi:type="dcterms:W3CDTF">2022-10-13T16:08:13Z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241939783096313</vt:r8>
  </property>
</Properties>
</file>