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https://d.docs.live.net/bcf850925e8c42cd/Desktop/times-ireland-model/"/>
    </mc:Choice>
  </mc:AlternateContent>
  <xr:revisionPtr revIDLastSave="117" documentId="13_ncr:1_{E15210FE-3698-4412-A078-C753771D83FB}" xr6:coauthVersionLast="47" xr6:coauthVersionMax="47" xr10:uidLastSave="{9839456A-DBAC-4283-A42B-78C0041D78B8}"/>
  <bookViews>
    <workbookView xWindow="-108" yWindow="-108" windowWidth="23256" windowHeight="12456" firstSheet="1" activeTab="8"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0" i="58" l="1"/>
  <c r="E31" i="58"/>
  <c r="C404" i="43"/>
  <c r="G695" i="43"/>
  <c r="G693" i="43"/>
  <c r="F695" i="43"/>
  <c r="F693" i="43"/>
  <c r="E696" i="43"/>
  <c r="E694" i="43"/>
  <c r="E695" i="43"/>
  <c r="E693" i="43"/>
  <c r="D694" i="43"/>
  <c r="D695" i="43"/>
  <c r="D693" i="43"/>
  <c r="C693" i="43"/>
  <c r="C695" i="43"/>
  <c r="C405" i="43"/>
  <c r="J14" i="65" l="1"/>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BN49" i="59"/>
  <c r="C694" i="43"/>
  <c r="F694" i="43" s="1"/>
  <c r="C696" i="43"/>
  <c r="G694" i="4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<sst xmlns="http://schemas.openxmlformats.org/spreadsheetml/2006/main" count="3199" uniqueCount="1152">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</sst>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35">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8671875" defaultRowHeight="14.4"/>
  <cols>
    <col min="1" max="4" width="21.6640625" customWidth="1"/>
    <col min="5" max="6" width="14.109375" customWidth="1"/>
    <col min="7" max="7" width="12.109375" customWidth="1"/>
    <col min="8" max="10" width="8.109375" customWidth="1"/>
    <col min="11" max="11" width="9.6640625" customWidth="1"/>
    <col min="12" max="12" width="8.109375" customWidth="1"/>
    <col min="13" max="13" width="10" customWidth="1"/>
    <col min="14" max="14" width="11.44140625" customWidth="1"/>
    <col min="15" max="15" width="13.441406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06" t="s">
        <v>1115</v>
      </c>
      <c r="B16" s="706"/>
      <c r="C16" s="706"/>
      <c r="D16" s="706"/>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05" t="s">
        <v>1129</v>
      </c>
      <c r="C19" s="705"/>
      <c r="D19" s="705"/>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05" t="s">
        <v>1128</v>
      </c>
      <c r="C20" s="705"/>
      <c r="D20" s="705"/>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05" t="s">
        <v>1127</v>
      </c>
      <c r="C21" s="705"/>
      <c r="D21" s="705"/>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05" t="s">
        <v>1126</v>
      </c>
      <c r="C23" s="705"/>
      <c r="D23" s="705"/>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05" t="s">
        <v>1130</v>
      </c>
      <c r="C24" s="705"/>
      <c r="D24" s="705"/>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05" t="s">
        <v>1126</v>
      </c>
      <c r="C26" s="705"/>
      <c r="D26" s="705"/>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07" t="s">
        <v>1122</v>
      </c>
      <c r="C30" s="705"/>
      <c r="D30" s="705"/>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05" t="s">
        <v>1124</v>
      </c>
      <c r="C31" s="705"/>
      <c r="D31" s="705"/>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48" customWidth="1"/>
    <col min="2" max="2" width="19.5546875" style="48" customWidth="1"/>
    <col min="3" max="3" width="37.6640625" style="48" customWidth="1"/>
    <col min="4" max="16384" width="9.109375" style="48"/>
  </cols>
  <sheetData>
    <row r="2" spans="2:3" ht="18">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09375" defaultRowHeight="13.2"/>
  <cols>
    <col min="1" max="1" width="51.44140625" style="43" customWidth="1"/>
    <col min="2" max="2" width="15.6640625" style="38" customWidth="1"/>
    <col min="3" max="4" width="7.5546875" style="44" bestFit="1" customWidth="1"/>
    <col min="5" max="5" width="9.109375" style="44"/>
    <col min="6" max="6" width="6.109375" style="45" customWidth="1"/>
    <col min="7" max="7" width="5.88671875" style="45" bestFit="1" customWidth="1"/>
    <col min="8" max="8" width="6.44140625" style="44" bestFit="1" customWidth="1"/>
    <col min="9" max="9" width="6.109375" style="45" bestFit="1" customWidth="1"/>
    <col min="10" max="10" width="6" style="45" bestFit="1" customWidth="1"/>
    <col min="11" max="11" width="6.88671875" style="45" bestFit="1" customWidth="1"/>
    <col min="12" max="12" width="9.109375" style="42" bestFit="1" customWidth="1"/>
    <col min="13" max="13" width="8.109375" style="38" bestFit="1" customWidth="1"/>
    <col min="14" max="14" width="8.109375" style="38" customWidth="1"/>
    <col min="15" max="15" width="5.33203125" style="38" customWidth="1"/>
    <col min="16" max="16" width="7.44140625" style="398" customWidth="1"/>
    <col min="17" max="17" width="7.44140625" style="38" bestFit="1" customWidth="1"/>
    <col min="18" max="18" width="8.109375" style="38" bestFit="1" customWidth="1"/>
    <col min="19" max="19" width="7.33203125" style="38" bestFit="1" customWidth="1"/>
    <col min="20" max="20" width="7.44140625" style="38" bestFit="1" customWidth="1"/>
    <col min="21" max="21" width="8.44140625" style="399" bestFit="1" customWidth="1"/>
    <col min="22" max="22" width="6.88671875" style="38" bestFit="1" customWidth="1"/>
    <col min="23" max="25" width="5.44140625" style="38" customWidth="1"/>
    <col min="26" max="26" width="5.44140625" style="45" customWidth="1"/>
    <col min="27" max="27" width="8.109375" style="42" bestFit="1" customWidth="1"/>
    <col min="28" max="28" width="6.6640625" style="42" bestFit="1" customWidth="1"/>
    <col min="29" max="30" width="5.5546875" style="38" customWidth="1"/>
    <col min="31" max="31" width="8.6640625" style="38" bestFit="1" customWidth="1"/>
    <col min="32" max="32" width="8.6640625" style="38" customWidth="1"/>
    <col min="33" max="33" width="5.5546875" style="38" customWidth="1"/>
    <col min="34" max="34" width="5.6640625" style="38" customWidth="1"/>
    <col min="35" max="36" width="7" style="400" customWidth="1"/>
    <col min="37" max="37" width="7" style="38" customWidth="1"/>
    <col min="38" max="40" width="5.5546875" style="38" customWidth="1"/>
    <col min="41" max="41" width="8.6640625" style="42" bestFit="1" customWidth="1"/>
    <col min="42" max="42" width="4.44140625" style="42" bestFit="1" customWidth="1"/>
    <col min="43" max="43" width="9.33203125" style="38" bestFit="1" customWidth="1"/>
    <col min="44" max="44" width="9.109375" style="38"/>
    <col min="45" max="45" width="9.109375" style="40"/>
    <col min="46" max="16384" width="9.10937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customWidth="1"/>
    <col min="2" max="2" width="11.6640625" customWidth="1"/>
    <col min="3" max="3" width="3.109375" bestFit="1" customWidth="1"/>
    <col min="4" max="4" width="8.5546875" bestFit="1" customWidth="1"/>
    <col min="5" max="5" width="6.44140625" bestFit="1" customWidth="1"/>
    <col min="6" max="6" width="4.88671875" bestFit="1" customWidth="1"/>
    <col min="7" max="7" width="5.6640625" bestFit="1" customWidth="1"/>
    <col min="8" max="8" width="5.88671875" bestFit="1" customWidth="1"/>
    <col min="9" max="9" width="5.44140625" bestFit="1" customWidth="1"/>
    <col min="10" max="11" width="5.6640625" bestFit="1" customWidth="1"/>
    <col min="12" max="12" width="6.5546875" bestFit="1" customWidth="1"/>
    <col min="13" max="13" width="6.109375" bestFit="1" customWidth="1"/>
    <col min="14" max="14" width="6.6640625" bestFit="1" customWidth="1"/>
    <col min="15" max="15" width="6.5546875" bestFit="1" customWidth="1"/>
    <col min="16" max="16" width="7.33203125" bestFit="1" customWidth="1"/>
    <col min="17" max="17" width="5.6640625" bestFit="1" customWidth="1"/>
    <col min="18" max="18" width="6.109375" bestFit="1" customWidth="1"/>
    <col min="19" max="19" width="5.6640625" bestFit="1" customWidth="1"/>
    <col min="20" max="20" width="5.5546875" bestFit="1" customWidth="1"/>
    <col min="21" max="21" width="5.88671875" bestFit="1" customWidth="1"/>
    <col min="22" max="22" width="6.6640625" bestFit="1" customWidth="1"/>
    <col min="23" max="23" width="4.88671875" bestFit="1" customWidth="1"/>
    <col min="24" max="24" width="7.5546875" customWidth="1"/>
    <col min="25" max="25" width="6.6640625" bestFit="1" customWidth="1"/>
    <col min="26" max="26" width="6.109375" bestFit="1" customWidth="1"/>
    <col min="27" max="28" width="6" bestFit="1" customWidth="1"/>
    <col min="29" max="29" width="5.6640625" bestFit="1" customWidth="1"/>
    <col min="30" max="30" width="6.66406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4.4"/>
  <cols>
    <col min="1" max="2" width="16.33203125"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28.8">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1114</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4.4"/>
  <cols>
    <col min="3" max="3" width="11.33203125" customWidth="1"/>
    <col min="4" max="4" width="19.109375" bestFit="1" customWidth="1"/>
    <col min="5" max="5" width="49.10937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H24" sqref="H24"/>
    </sheetView>
  </sheetViews>
  <sheetFormatPr defaultColWidth="8.88671875" defaultRowHeight="14.4"/>
  <cols>
    <col min="1" max="1" width="3.33203125" customWidth="1"/>
    <col min="2" max="2" width="8.6640625" customWidth="1"/>
    <col min="3" max="3" width="13" customWidth="1"/>
    <col min="4" max="4" width="20.33203125" bestFit="1" customWidth="1"/>
    <col min="5" max="5" width="11.33203125" customWidth="1"/>
    <col min="6" max="6" width="9.88671875" customWidth="1"/>
    <col min="7" max="7" width="12.88671875" bestFit="1" customWidth="1"/>
    <col min="8" max="9" width="14.88671875" bestFit="1" customWidth="1"/>
    <col min="10" max="10" width="14.109375" customWidth="1"/>
    <col min="11" max="11" width="14.33203125" customWidth="1"/>
    <col min="12" max="12" width="16.109375" customWidth="1"/>
    <col min="13" max="13" width="16.332031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7.6" thickBot="1">
      <c r="B4" s="379" t="s">
        <v>768</v>
      </c>
      <c r="C4" s="379" t="s">
        <v>78</v>
      </c>
      <c r="D4" s="379" t="s">
        <v>79</v>
      </c>
      <c r="E4" s="379" t="s">
        <v>80</v>
      </c>
      <c r="F4" s="379" t="s">
        <v>759</v>
      </c>
      <c r="G4" s="379" t="s">
        <v>796</v>
      </c>
      <c r="H4" s="379"/>
      <c r="I4" s="379"/>
      <c r="J4" s="379"/>
      <c r="K4" s="379"/>
    </row>
    <row r="5" spans="2:11" ht="15" thickBot="1">
      <c r="B5" s="379" t="s">
        <v>769</v>
      </c>
      <c r="C5" s="379"/>
      <c r="D5" s="380"/>
      <c r="E5" s="380"/>
      <c r="F5" s="380"/>
      <c r="G5" s="380" t="s">
        <v>797</v>
      </c>
      <c r="H5" s="380" t="s">
        <v>770</v>
      </c>
      <c r="I5" s="380" t="s">
        <v>770</v>
      </c>
      <c r="J5" s="380" t="s">
        <v>770</v>
      </c>
      <c r="K5" s="380" t="s">
        <v>770</v>
      </c>
    </row>
    <row r="6" spans="2:11" s="277" customFormat="1" ht="13.2">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3.2">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3.2">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3.2">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3.2">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3.2">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3.2">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3.2">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3.2">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3.2">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3.2">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3.2">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3.2">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3.2"/>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8" zoomScale="85" zoomScaleNormal="85" workbookViewId="0">
      <selection activeCell="G29" sqref="G29"/>
    </sheetView>
  </sheetViews>
  <sheetFormatPr defaultRowHeight="14.4"/>
  <cols>
    <col min="2" max="2" width="8.33203125"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3:92">
      <c r="C1" s="98"/>
    </row>
    <row r="2" spans="3:92">
      <c r="C2" s="98"/>
      <c r="AI2" t="s">
        <v>997</v>
      </c>
      <c r="BM2" t="s">
        <v>297</v>
      </c>
    </row>
    <row r="3" spans="3:92">
      <c r="F3" s="141" t="s">
        <v>900</v>
      </c>
      <c r="AI3" t="s">
        <v>985</v>
      </c>
      <c r="BM3" t="s">
        <v>994</v>
      </c>
    </row>
    <row r="4" spans="3:92" ht="1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6">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6">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6">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6">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6">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6">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6">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6">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6">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6">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6">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6">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6">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6">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1143.4046825822502</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10166.701000135683</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6.2">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6">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6">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6">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6">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6">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6">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6">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 customHeight="1">
      <c r="C215" s="133" t="s">
        <v>19</v>
      </c>
      <c r="D215" s="134">
        <v>3392228806</v>
      </c>
      <c r="AH215" s="140"/>
    </row>
    <row r="216" spans="3:34" ht="39.6" customHeight="1">
      <c r="C216" s="133" t="s">
        <v>455</v>
      </c>
      <c r="D216" s="134">
        <v>162101602</v>
      </c>
      <c r="AH216" s="140"/>
    </row>
    <row r="217" spans="3:34">
      <c r="C217" s="135" t="s">
        <v>456</v>
      </c>
      <c r="AH217" s="140"/>
    </row>
    <row r="218" spans="3:34" ht="14.4"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 customHeight="1">
      <c r="C225" s="133" t="s">
        <v>455</v>
      </c>
      <c r="D225" s="134">
        <v>33</v>
      </c>
    </row>
    <row r="226" spans="3:34" ht="14.4" customHeight="1"/>
    <row r="227" spans="3:34" ht="26.4" customHeight="1"/>
    <row r="228" spans="3:34" ht="14.4" customHeight="1">
      <c r="C228" s="127" t="s">
        <v>458</v>
      </c>
      <c r="D228" s="128"/>
    </row>
    <row r="229" spans="3:34" ht="14.4" customHeight="1">
      <c r="C229" s="129" t="s">
        <v>452</v>
      </c>
      <c r="D229" s="130" t="s">
        <v>459</v>
      </c>
    </row>
    <row r="230" spans="3:34" ht="14.4"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5" customHeight="1">
      <c r="AH237" s="140"/>
    </row>
    <row r="243" spans="3:9" ht="106.2" customHeight="1"/>
    <row r="244" spans="3:9">
      <c r="C244" s="708" t="s">
        <v>475</v>
      </c>
      <c r="D244" s="708"/>
      <c r="E244" s="708"/>
      <c r="F244" s="708"/>
      <c r="G244" s="708"/>
      <c r="H244" s="708"/>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c r="C264" s="140" t="s">
        <v>492</v>
      </c>
    </row>
    <row r="265" spans="3:6">
      <c r="C265" s="140" t="s">
        <v>493</v>
      </c>
    </row>
    <row r="266" spans="3:6">
      <c r="C266" s="140" t="s">
        <v>494</v>
      </c>
    </row>
    <row r="267" spans="3:6">
      <c r="C267" s="140" t="s">
        <v>495</v>
      </c>
    </row>
    <row r="268" spans="3:6">
      <c r="C268" s="140" t="s">
        <v>496</v>
      </c>
    </row>
    <row r="269" spans="3:6">
      <c r="C269" s="140" t="s">
        <v>497</v>
      </c>
    </row>
    <row r="270" spans="3:6">
      <c r="C270" s="140" t="s">
        <v>498</v>
      </c>
    </row>
    <row r="271" spans="3:6">
      <c r="C271" s="140" t="s">
        <v>499</v>
      </c>
    </row>
    <row r="276" spans="3:8">
      <c r="C276" t="s">
        <v>695</v>
      </c>
    </row>
    <row r="277" spans="3:8" ht="82.8">
      <c r="C277" s="384" t="s">
        <v>114</v>
      </c>
      <c r="D277" s="385" t="s">
        <v>115</v>
      </c>
      <c r="E277" s="230" t="s">
        <v>116</v>
      </c>
      <c r="F277" s="230" t="s">
        <v>117</v>
      </c>
      <c r="G277" s="230" t="s">
        <v>118</v>
      </c>
      <c r="H277" s="230" t="s">
        <v>119</v>
      </c>
    </row>
    <row r="278" spans="3:8" ht="26.4">
      <c r="C278" s="386"/>
      <c r="D278" s="387"/>
      <c r="E278" s="231" t="s">
        <v>120</v>
      </c>
      <c r="F278" s="231">
        <v>28</v>
      </c>
      <c r="G278" s="231">
        <v>190</v>
      </c>
      <c r="H278" s="231" t="s">
        <v>121</v>
      </c>
    </row>
    <row r="279" spans="3:8" ht="15.6">
      <c r="C279" s="386"/>
      <c r="D279" s="387"/>
      <c r="E279" s="232" t="s">
        <v>122</v>
      </c>
      <c r="F279" s="232">
        <v>25</v>
      </c>
      <c r="G279" s="232">
        <v>262</v>
      </c>
      <c r="H279" s="232" t="s">
        <v>123</v>
      </c>
    </row>
    <row r="280" spans="3:8" ht="26.4">
      <c r="C280" s="386"/>
      <c r="D280" s="388"/>
      <c r="E280" s="231" t="s">
        <v>124</v>
      </c>
      <c r="F280" s="231">
        <v>10</v>
      </c>
      <c r="G280" s="231">
        <v>304</v>
      </c>
      <c r="H280" s="231">
        <v>2008</v>
      </c>
    </row>
    <row r="281" spans="3:8" ht="26.4">
      <c r="C281" s="386"/>
      <c r="D281" s="389" t="s">
        <v>125</v>
      </c>
      <c r="E281" s="232" t="s">
        <v>126</v>
      </c>
      <c r="F281" s="232">
        <v>5</v>
      </c>
      <c r="G281" s="232" t="s">
        <v>127</v>
      </c>
      <c r="H281" s="232" t="s">
        <v>128</v>
      </c>
    </row>
    <row r="282" spans="3:8" ht="15.6">
      <c r="C282" s="386"/>
      <c r="D282" s="390"/>
      <c r="E282" s="231" t="s">
        <v>129</v>
      </c>
      <c r="F282" s="231">
        <v>5</v>
      </c>
      <c r="G282" s="231">
        <v>28</v>
      </c>
      <c r="H282" s="231" t="s">
        <v>128</v>
      </c>
    </row>
    <row r="283" spans="3:8" ht="15.6">
      <c r="C283" s="386"/>
      <c r="D283" s="390"/>
      <c r="E283" s="232" t="s">
        <v>130</v>
      </c>
      <c r="F283" s="232">
        <v>5</v>
      </c>
      <c r="G283" s="232">
        <v>44</v>
      </c>
      <c r="H283" s="232" t="s">
        <v>128</v>
      </c>
    </row>
    <row r="284" spans="3:8" ht="15.6">
      <c r="C284" s="386"/>
      <c r="D284" s="390"/>
      <c r="E284" s="231" t="s">
        <v>131</v>
      </c>
      <c r="F284" s="231">
        <v>16</v>
      </c>
      <c r="G284" s="231">
        <v>69</v>
      </c>
      <c r="H284" s="231" t="s">
        <v>128</v>
      </c>
    </row>
    <row r="285" spans="3:8" ht="15.6">
      <c r="C285" s="391"/>
      <c r="D285" s="392"/>
      <c r="E285" s="232" t="s">
        <v>132</v>
      </c>
      <c r="F285" s="232">
        <v>5</v>
      </c>
      <c r="G285" s="232">
        <v>69</v>
      </c>
      <c r="H285" s="232" t="s">
        <v>128</v>
      </c>
    </row>
    <row r="286" spans="3:8" ht="15.6">
      <c r="C286" s="393" t="s">
        <v>133</v>
      </c>
      <c r="D286" s="233" t="s">
        <v>134</v>
      </c>
      <c r="E286" s="231" t="s">
        <v>122</v>
      </c>
      <c r="F286" s="231">
        <v>29</v>
      </c>
      <c r="G286" s="231">
        <v>185</v>
      </c>
      <c r="H286" s="231" t="s">
        <v>137</v>
      </c>
    </row>
    <row r="287" spans="3:8" ht="15.6">
      <c r="C287" s="394"/>
      <c r="D287" s="233" t="s">
        <v>135</v>
      </c>
      <c r="E287" s="232" t="s">
        <v>138</v>
      </c>
      <c r="F287" s="232">
        <v>8</v>
      </c>
      <c r="G287" s="232">
        <v>85</v>
      </c>
      <c r="H287" s="232">
        <v>2000</v>
      </c>
    </row>
    <row r="288" spans="3:8" ht="15.6">
      <c r="C288" s="395"/>
      <c r="D288" s="233" t="s">
        <v>136</v>
      </c>
      <c r="E288" s="231" t="s">
        <v>138</v>
      </c>
      <c r="F288" s="231">
        <v>8</v>
      </c>
      <c r="G288" s="231">
        <v>130</v>
      </c>
      <c r="H288" s="231">
        <v>1993</v>
      </c>
    </row>
    <row r="289" spans="3:8" ht="82.8">
      <c r="C289" s="393" t="s">
        <v>39</v>
      </c>
      <c r="D289" s="385" t="s">
        <v>139</v>
      </c>
      <c r="E289" s="232" t="s">
        <v>141</v>
      </c>
      <c r="F289" s="232">
        <v>8</v>
      </c>
      <c r="G289" s="232">
        <v>160</v>
      </c>
      <c r="H289" s="232" t="s">
        <v>142</v>
      </c>
    </row>
    <row r="290" spans="3:8" ht="26.4">
      <c r="C290" s="394"/>
      <c r="D290" s="387"/>
      <c r="E290" s="231" t="s">
        <v>143</v>
      </c>
      <c r="F290" s="231">
        <v>3</v>
      </c>
      <c r="G290" s="231">
        <v>160</v>
      </c>
      <c r="H290" s="231">
        <v>2001</v>
      </c>
    </row>
    <row r="291" spans="3:8" ht="26.4">
      <c r="C291" s="394"/>
      <c r="D291" s="388"/>
      <c r="E291" s="232" t="s">
        <v>144</v>
      </c>
      <c r="F291" s="232">
        <v>4</v>
      </c>
      <c r="G291" s="232">
        <v>160</v>
      </c>
      <c r="H291" s="232">
        <v>2000</v>
      </c>
    </row>
    <row r="292" spans="3:8" ht="15.6">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1.2">
      <c r="C299" s="382" t="s">
        <v>684</v>
      </c>
      <c r="D299" s="382"/>
      <c r="E299" s="382"/>
      <c r="F299" s="382"/>
    </row>
    <row r="300" spans="3:8" ht="15" thickBot="1">
      <c r="C300" s="396" t="s">
        <v>161</v>
      </c>
      <c r="D300" s="397"/>
      <c r="E300" s="397"/>
      <c r="F300" s="397"/>
      <c r="G300" s="397"/>
      <c r="H300" s="397"/>
    </row>
    <row r="301" spans="3:8" ht="24.6" thickBot="1">
      <c r="C301" s="229" t="s">
        <v>116</v>
      </c>
      <c r="D301" s="229" t="s">
        <v>162</v>
      </c>
      <c r="E301" s="229" t="s">
        <v>163</v>
      </c>
      <c r="F301" s="229" t="s">
        <v>164</v>
      </c>
      <c r="G301" s="229" t="s">
        <v>166</v>
      </c>
      <c r="H301" s="229" t="s">
        <v>165</v>
      </c>
    </row>
    <row r="302" spans="3:8" ht="53.4" thickBot="1">
      <c r="C302" s="225" t="s">
        <v>146</v>
      </c>
      <c r="D302" s="225" t="s">
        <v>147</v>
      </c>
      <c r="E302" s="225" t="s">
        <v>148</v>
      </c>
      <c r="F302" s="225" t="s">
        <v>149</v>
      </c>
      <c r="G302" s="226">
        <v>247</v>
      </c>
      <c r="H302" s="226">
        <f>2*6*52*G302</f>
        <v>154128</v>
      </c>
    </row>
    <row r="303" spans="3:8" ht="40.200000000000003" thickBot="1">
      <c r="C303" s="227" t="s">
        <v>150</v>
      </c>
      <c r="D303" s="227" t="s">
        <v>151</v>
      </c>
      <c r="E303" s="227" t="s">
        <v>148</v>
      </c>
      <c r="F303" s="227" t="s">
        <v>152</v>
      </c>
      <c r="G303" s="228">
        <v>317</v>
      </c>
      <c r="H303" s="228">
        <f>2*G303*2*52</f>
        <v>65936</v>
      </c>
    </row>
    <row r="304" spans="3:8" ht="132.6" thickBot="1">
      <c r="C304" s="225" t="s">
        <v>153</v>
      </c>
      <c r="D304" s="225" t="s">
        <v>154</v>
      </c>
      <c r="E304" s="225" t="s">
        <v>155</v>
      </c>
      <c r="F304" s="225" t="s">
        <v>156</v>
      </c>
      <c r="G304" s="226">
        <v>312</v>
      </c>
      <c r="H304" s="226">
        <f>2*G304*3*52</f>
        <v>97344</v>
      </c>
    </row>
    <row r="305" spans="3:8" ht="106.2"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tabSelected="1" topLeftCell="A15" zoomScaleNormal="100" workbookViewId="0">
      <selection activeCell="E31" sqref="E31"/>
    </sheetView>
  </sheetViews>
  <sheetFormatPr defaultRowHeight="14.4"/>
  <cols>
    <col min="2" max="2" width="22.44140625" bestFit="1" customWidth="1"/>
    <col min="3" max="4" width="13.6640625" customWidth="1"/>
    <col min="5" max="5" width="16.5546875" bestFit="1" customWidth="1"/>
    <col min="6" max="13" width="9" customWidth="1"/>
    <col min="14" max="14" width="10.88671875" customWidth="1"/>
    <col min="15" max="31" width="9" customWidth="1"/>
  </cols>
  <sheetData>
    <row r="3" spans="2:31" ht="18">
      <c r="B3" s="710" t="s">
        <v>789</v>
      </c>
      <c r="C3" s="710"/>
      <c r="D3" s="710"/>
      <c r="E3" s="710"/>
    </row>
    <row r="5" spans="2:31">
      <c r="E5" s="357" t="s">
        <v>901</v>
      </c>
    </row>
    <row r="6" spans="2:31" ht="1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3.5246599999999999</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9.2237600000000004</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28.8">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09" t="s">
        <v>9</v>
      </c>
      <c r="C96" s="91" t="s">
        <v>428</v>
      </c>
      <c r="D96" s="91">
        <v>1.24</v>
      </c>
      <c r="E96" s="91">
        <v>1.25</v>
      </c>
      <c r="F96" s="91">
        <v>1.26</v>
      </c>
      <c r="G96" s="91">
        <v>1.26</v>
      </c>
      <c r="H96" s="91">
        <v>1.33</v>
      </c>
      <c r="I96" s="91">
        <v>1.34</v>
      </c>
      <c r="J96" s="91">
        <v>1.38</v>
      </c>
      <c r="K96" s="91">
        <v>1.38</v>
      </c>
    </row>
    <row r="97" spans="2:11">
      <c r="B97" s="709"/>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09" t="s">
        <v>10</v>
      </c>
      <c r="C98" s="91" t="s">
        <v>428</v>
      </c>
      <c r="D98" s="91">
        <v>1.21</v>
      </c>
      <c r="E98" s="91">
        <v>1.22</v>
      </c>
      <c r="F98" s="91">
        <v>1.23</v>
      </c>
      <c r="G98" s="91">
        <v>1.23</v>
      </c>
      <c r="H98" s="91">
        <v>1.2</v>
      </c>
      <c r="I98" s="91">
        <v>1.23</v>
      </c>
      <c r="J98" s="91">
        <v>1.22</v>
      </c>
      <c r="K98" s="91">
        <v>1.22</v>
      </c>
    </row>
    <row r="99" spans="2:11">
      <c r="B99" s="709"/>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09" t="s">
        <v>11</v>
      </c>
      <c r="C100" s="91" t="s">
        <v>428</v>
      </c>
      <c r="D100" s="91">
        <v>1.64</v>
      </c>
      <c r="E100" s="91">
        <v>1.65</v>
      </c>
      <c r="F100" s="91">
        <v>1.66</v>
      </c>
      <c r="G100" s="91">
        <v>1.68</v>
      </c>
      <c r="H100" s="91">
        <v>1.7</v>
      </c>
      <c r="I100" s="91">
        <v>1.83</v>
      </c>
      <c r="J100" s="91">
        <v>1.85</v>
      </c>
      <c r="K100" s="91">
        <v>1.85</v>
      </c>
    </row>
    <row r="101" spans="2:11">
      <c r="B101" s="709"/>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6">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6"/>
  <sheetViews>
    <sheetView topLeftCell="A677" zoomScaleNormal="100" workbookViewId="0">
      <selection activeCell="C405" sqref="C405"/>
    </sheetView>
  </sheetViews>
  <sheetFormatPr defaultRowHeight="14.4"/>
  <cols>
    <col min="1" max="1" width="28" customWidth="1"/>
    <col min="2" max="2" width="18.88671875" customWidth="1"/>
    <col min="3" max="3" width="17.6640625" customWidth="1"/>
    <col min="4" max="4" width="16.88671875" customWidth="1"/>
    <col min="5" max="6" width="15.6640625" customWidth="1"/>
    <col min="7" max="7" width="16.21875" customWidth="1"/>
    <col min="8"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1" t="s">
        <v>791</v>
      </c>
      <c r="B2" s="37"/>
      <c r="C2" s="37"/>
      <c r="D2" s="37"/>
      <c r="E2" s="37"/>
      <c r="F2" s="37"/>
      <c r="G2" s="37"/>
    </row>
    <row r="3" spans="1:29" ht="1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6">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6">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6">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
      <c r="A75" s="192" t="s">
        <v>21</v>
      </c>
      <c r="AC75" s="191"/>
    </row>
    <row r="76" spans="1:88">
      <c r="AC76" s="7"/>
    </row>
    <row r="78" spans="1:88" ht="15.6">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17" t="s">
        <v>16</v>
      </c>
      <c r="B89" s="717"/>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6">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6.2">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6.2">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6.2">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6.2">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6.2">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6.2">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6.2">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16" t="s">
        <v>16</v>
      </c>
      <c r="B110" s="716"/>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6">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18"/>
      <c r="H130" s="718"/>
      <c r="I130" s="172"/>
      <c r="J130" s="172"/>
      <c r="Z130" s="138"/>
      <c r="AA130" s="138"/>
      <c r="AB130" s="138"/>
    </row>
    <row r="131" spans="1:29" s="52" customFormat="1">
      <c r="A131" s="168" t="s">
        <v>36</v>
      </c>
      <c r="B131" s="173">
        <v>0.97050000000000003</v>
      </c>
      <c r="C131" s="173">
        <v>0.97640000000000005</v>
      </c>
      <c r="D131" s="138"/>
      <c r="E131" s="138"/>
      <c r="F131" s="138"/>
      <c r="G131" s="718"/>
      <c r="H131" s="718"/>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6">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6">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6">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6">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6">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6">
      <c r="A206" s="101" t="s">
        <v>868</v>
      </c>
      <c r="B206" s="287"/>
      <c r="C206" s="287"/>
      <c r="I206" s="719" t="s">
        <v>863</v>
      </c>
      <c r="J206" s="719"/>
      <c r="K206" s="719"/>
      <c r="L206" s="719"/>
      <c r="M206" s="719"/>
      <c r="N206" s="719"/>
      <c r="O206" s="719"/>
      <c r="P206" s="719"/>
      <c r="Q206" s="719"/>
      <c r="R206" s="719"/>
      <c r="S206" s="719"/>
      <c r="T206" s="719"/>
      <c r="U206" s="719"/>
      <c r="V206" s="719"/>
      <c r="W206" s="719"/>
      <c r="X206" s="719"/>
      <c r="Y206" s="719"/>
      <c r="Z206" s="719"/>
      <c r="AA206" s="719"/>
      <c r="AB206" s="719"/>
    </row>
    <row r="207" spans="1:28">
      <c r="A207" s="82" t="s">
        <v>831</v>
      </c>
      <c r="B207" s="82" t="s">
        <v>419</v>
      </c>
      <c r="C207" s="82" t="s">
        <v>832</v>
      </c>
      <c r="I207" s="720" t="s">
        <v>854</v>
      </c>
      <c r="J207" s="722" t="s">
        <v>294</v>
      </c>
      <c r="K207" s="722"/>
      <c r="L207" s="722"/>
      <c r="M207" s="12"/>
      <c r="N207" s="722" t="s">
        <v>635</v>
      </c>
      <c r="O207" s="722"/>
      <c r="P207" s="722"/>
      <c r="Q207" s="12"/>
      <c r="R207" s="722" t="s">
        <v>296</v>
      </c>
      <c r="S207" s="722"/>
      <c r="T207" s="722"/>
      <c r="U207" s="12"/>
      <c r="V207" s="722" t="s">
        <v>855</v>
      </c>
      <c r="W207" s="722"/>
      <c r="X207" s="722"/>
      <c r="Y207" s="12"/>
      <c r="Z207" s="722" t="s">
        <v>530</v>
      </c>
      <c r="AA207" s="722"/>
      <c r="AB207" s="722"/>
    </row>
    <row r="208" spans="1:28" ht="21.6">
      <c r="A208" s="286"/>
      <c r="B208" s="289" t="s">
        <v>892</v>
      </c>
      <c r="C208" s="289" t="s">
        <v>833</v>
      </c>
      <c r="I208" s="721"/>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6">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6">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6">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6">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5"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
      <c r="A355" s="192" t="s">
        <v>634</v>
      </c>
    </row>
    <row r="357" spans="1:29" ht="15.6">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6">
      <c r="A366" s="101" t="s">
        <v>644</v>
      </c>
    </row>
    <row r="367" spans="1:29" ht="17.399999999999999">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13"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13"/>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13"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13"/>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13"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13"/>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6">
      <c r="A379" s="101" t="s">
        <v>645</v>
      </c>
    </row>
    <row r="380" spans="1:29" ht="17.399999999999999">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13"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13"/>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13"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13"/>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13"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13"/>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6">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6">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27"/>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27"/>
      <c r="D408" s="726"/>
    </row>
    <row r="409" spans="1:31" ht="15.6">
      <c r="A409" s="101" t="s">
        <v>1018</v>
      </c>
      <c r="C409" s="727"/>
      <c r="L409" s="304"/>
    </row>
    <row r="410" spans="1:31" ht="17.399999999999999">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13" t="s">
        <v>1010</v>
      </c>
      <c r="B411" t="s">
        <v>636</v>
      </c>
      <c r="E411" s="304"/>
      <c r="F411" s="723">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13"/>
      <c r="B412" t="s">
        <v>637</v>
      </c>
      <c r="C412">
        <v>292</v>
      </c>
      <c r="D412">
        <v>6667</v>
      </c>
      <c r="E412" s="364">
        <f>D412*1000/(C368+C369)</f>
        <v>20.719511209731053</v>
      </c>
      <c r="F412" s="723"/>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13" t="s">
        <v>1011</v>
      </c>
      <c r="B413" t="s">
        <v>638</v>
      </c>
      <c r="C413">
        <v>246</v>
      </c>
      <c r="D413">
        <v>4107</v>
      </c>
      <c r="E413" s="364">
        <f>D413*1000/(C370)</f>
        <v>904.6255506607929</v>
      </c>
      <c r="F413" s="724">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13"/>
      <c r="B414" t="s">
        <v>639</v>
      </c>
      <c r="C414">
        <v>894</v>
      </c>
      <c r="D414">
        <v>12416</v>
      </c>
      <c r="E414" s="364">
        <f>D414*1000/(C371)</f>
        <v>1911.9186941792423</v>
      </c>
      <c r="F414" s="724"/>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13" t="s">
        <v>1012</v>
      </c>
      <c r="B415" t="s">
        <v>640</v>
      </c>
      <c r="C415">
        <v>2606</v>
      </c>
      <c r="D415">
        <v>35975</v>
      </c>
      <c r="E415" s="364">
        <f>D415*1000/(C372)</f>
        <v>4375.45609340793</v>
      </c>
      <c r="F415" s="724">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13"/>
      <c r="B416" t="s">
        <v>641</v>
      </c>
      <c r="C416">
        <v>7500</v>
      </c>
      <c r="D416">
        <v>90871</v>
      </c>
      <c r="E416" s="364">
        <f>D416*1000/(C373)</f>
        <v>6766.7734008489088</v>
      </c>
      <c r="F416" s="724"/>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6">
      <c r="A422" s="101" t="s">
        <v>1014</v>
      </c>
    </row>
    <row r="423" spans="1:31" ht="17.399999999999999">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6">
      <c r="A431" s="101" t="s">
        <v>1030</v>
      </c>
    </row>
    <row r="432" spans="1:31" ht="17.399999999999999">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6">
      <c r="A442" s="101" t="s">
        <v>662</v>
      </c>
    </row>
    <row r="443" spans="1:29" ht="15.6">
      <c r="A443" s="82" t="s">
        <v>316</v>
      </c>
      <c r="B443" s="711" t="s">
        <v>659</v>
      </c>
      <c r="C443" s="711"/>
      <c r="D443" s="711"/>
      <c r="E443" s="711"/>
      <c r="F443" s="711"/>
      <c r="G443" s="711"/>
      <c r="H443" s="711"/>
      <c r="I443" s="711"/>
      <c r="J443" s="711"/>
      <c r="K443" s="711"/>
      <c r="L443" s="711"/>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6">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12" t="s">
        <v>664</v>
      </c>
      <c r="C461" s="712"/>
      <c r="D461" s="712"/>
      <c r="E461" s="712"/>
      <c r="F461" s="712"/>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6">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6">
      <c r="A486" s="101" t="s">
        <v>660</v>
      </c>
    </row>
    <row r="487" spans="1:29" ht="15.6">
      <c r="A487" s="82" t="s">
        <v>316</v>
      </c>
      <c r="B487" s="711" t="s">
        <v>659</v>
      </c>
      <c r="C487" s="711"/>
      <c r="D487" s="711"/>
      <c r="E487" s="711"/>
      <c r="F487" s="711"/>
      <c r="G487" s="711"/>
      <c r="H487" s="711"/>
      <c r="I487" s="711"/>
      <c r="J487" s="711"/>
      <c r="K487" s="711"/>
      <c r="L487" s="711"/>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6">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6">
      <c r="A505" s="101" t="s">
        <v>661</v>
      </c>
    </row>
    <row r="506" spans="1:12" ht="15.6">
      <c r="A506" s="82" t="s">
        <v>316</v>
      </c>
      <c r="B506" s="711" t="s">
        <v>659</v>
      </c>
      <c r="C506" s="711"/>
      <c r="D506" s="711"/>
      <c r="E506" s="711"/>
      <c r="F506" s="711"/>
      <c r="G506" s="711"/>
      <c r="H506" s="711"/>
      <c r="I506" s="711"/>
      <c r="J506" s="711"/>
      <c r="K506" s="711"/>
      <c r="L506" s="711"/>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6">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08" t="s">
        <v>682</v>
      </c>
      <c r="B524" s="708"/>
      <c r="C524" s="708"/>
      <c r="D524" s="708"/>
      <c r="E524" s="708"/>
      <c r="F524" s="708"/>
      <c r="G524" s="708"/>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14" t="s">
        <v>681</v>
      </c>
      <c r="B536" s="714"/>
      <c r="C536" s="714"/>
      <c r="D536" s="714"/>
      <c r="E536" s="714"/>
      <c r="F536" s="714"/>
      <c r="G536" s="714"/>
    </row>
    <row r="537" spans="1:7">
      <c r="A537" s="715" t="s">
        <v>683</v>
      </c>
      <c r="B537" s="715"/>
      <c r="C537" s="715"/>
      <c r="D537" s="715"/>
      <c r="E537" s="715"/>
      <c r="F537" s="715"/>
      <c r="G537" s="715"/>
    </row>
    <row r="544" spans="1:7" ht="15.6">
      <c r="A544" s="101" t="s">
        <v>701</v>
      </c>
    </row>
    <row r="545" spans="1:12" ht="15.6">
      <c r="A545" s="82" t="s">
        <v>316</v>
      </c>
      <c r="B545" s="711" t="s">
        <v>659</v>
      </c>
      <c r="C545" s="711"/>
      <c r="D545" s="711"/>
      <c r="E545" s="711"/>
      <c r="F545" s="711"/>
      <c r="G545" s="711"/>
      <c r="H545" s="711"/>
      <c r="I545" s="711"/>
      <c r="J545" s="711"/>
      <c r="K545" s="711"/>
      <c r="L545" s="711"/>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6">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12" t="s">
        <v>664</v>
      </c>
      <c r="C563" s="712"/>
      <c r="D563" s="712"/>
      <c r="E563" s="712"/>
      <c r="F563" s="712"/>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6">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6">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6">
      <c r="A594" s="101" t="s">
        <v>1043</v>
      </c>
    </row>
    <row r="595" spans="1:29" ht="17.399999999999999">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6">
      <c r="A604" s="101" t="s">
        <v>1042</v>
      </c>
    </row>
    <row r="605" spans="1:29" ht="17.399999999999999">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
      <c r="A614" s="192" t="s">
        <v>706</v>
      </c>
    </row>
    <row r="617" spans="1:29" ht="15.6">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6">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728">
        <f>((C403*Stock!G29*AF!D24)+(C403*Stock!G28*AF!D23))/1000</f>
        <v>0.30440398839397392</v>
      </c>
      <c r="D693" s="729">
        <f>C606</f>
        <v>2.5114928752301518E-2</v>
      </c>
      <c r="E693" s="731">
        <f>D693*$C$7</f>
        <v>0.29197488507124764</v>
      </c>
      <c r="F693" s="5">
        <f>C693-E693</f>
        <v>1.2429103322726287E-2</v>
      </c>
      <c r="G693" s="726">
        <f>E693/C693</f>
        <v>0.95916905232319116</v>
      </c>
    </row>
    <row r="694" spans="1:7">
      <c r="A694" t="s">
        <v>1054</v>
      </c>
      <c r="B694" t="s">
        <v>1048</v>
      </c>
      <c r="C694" s="728">
        <f>C404*Stock!G30*AF!D25/1000</f>
        <v>1.1099384754504258</v>
      </c>
      <c r="D694" s="729">
        <f t="shared" ref="D694:D695" si="259">C607</f>
        <v>9.8051434169944274E-2</v>
      </c>
      <c r="E694" s="731">
        <f t="shared" ref="E694:E695" si="260">D694*$C$7</f>
        <v>1.1399019485658297</v>
      </c>
      <c r="F694" s="5">
        <f t="shared" ref="F694:F695" si="261">C694-E694</f>
        <v>-2.9963473115403927E-2</v>
      </c>
      <c r="G694" s="188">
        <f>ROUNDUP(E694/C694,2)</f>
        <v>1.03</v>
      </c>
    </row>
    <row r="695" spans="1:7">
      <c r="A695" s="79" t="s">
        <v>1055</v>
      </c>
      <c r="B695" s="79" t="s">
        <v>1049</v>
      </c>
      <c r="C695" s="730">
        <f>C405*Stock!G31*AF!D26/1000</f>
        <v>9.7750280090047017</v>
      </c>
      <c r="D695" s="732">
        <f t="shared" si="259"/>
        <v>0.86921736291355867</v>
      </c>
      <c r="E695" s="733">
        <f t="shared" si="260"/>
        <v>10.105130782637085</v>
      </c>
      <c r="F695" s="250">
        <f t="shared" si="261"/>
        <v>-0.33010277363238316</v>
      </c>
      <c r="G695" s="734">
        <f>ROUNDUP(E695/C695,2)</f>
        <v>1.04</v>
      </c>
    </row>
    <row r="696" spans="1:7">
      <c r="C696" s="5">
        <f>SUM(C693:C695)</f>
        <v>11.189370472849102</v>
      </c>
      <c r="E696" s="726">
        <f>SUM(E693:E695)</f>
        <v>11.537007616274161</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4.4"/>
  <cols>
    <col min="2" max="2" width="22.44140625" bestFit="1" customWidth="1"/>
    <col min="3" max="3" width="12.109375" customWidth="1"/>
    <col min="4" max="4" width="11" customWidth="1"/>
    <col min="5" max="30" width="9.5546875" customWidth="1"/>
  </cols>
  <sheetData>
    <row r="1" spans="2:31">
      <c r="F1" s="2"/>
    </row>
    <row r="3" spans="2:31">
      <c r="D3" s="141"/>
    </row>
    <row r="4" spans="2:31" ht="1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6">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6">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6">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6">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6">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6">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6">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6">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6">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6">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6">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6">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6">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6">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6">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6">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6">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6">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6">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6">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6">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6">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6">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6">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6">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6">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6">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6">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6">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6">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6">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6">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6">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6">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6">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6">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6">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6">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6">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6">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6">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6">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6">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6">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6">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6">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6">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6">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4.4"/>
  <cols>
    <col min="1" max="1" width="5.44140625" customWidth="1"/>
    <col min="2" max="2" width="22.44140625" bestFit="1" customWidth="1"/>
    <col min="3" max="3" width="15.44140625" customWidth="1"/>
    <col min="4" max="30" width="10" customWidth="1"/>
    <col min="31" max="31" width="16.44140625" bestFit="1" customWidth="1"/>
  </cols>
  <sheetData>
    <row r="2" spans="2:30">
      <c r="C2" s="141" t="s">
        <v>902</v>
      </c>
    </row>
    <row r="3" spans="2:30" ht="1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
      <c r="B105" s="270" t="s">
        <v>780</v>
      </c>
    </row>
    <row r="106" spans="2:30" ht="1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6">
      <c r="B131" s="101" t="s">
        <v>1032</v>
      </c>
    </row>
    <row r="132" spans="2:30" ht="17.399999999999999">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13"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13"/>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13"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13"/>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13"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25"/>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09375" defaultRowHeight="14.4"/>
  <cols>
    <col min="1" max="16384" width="9.10937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2022-10-07T14:09:17Z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