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A963294F-88DF-4A4B-9EF5-AAD6D386AD6D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62" l="1"/>
  <c r="L16" i="62"/>
  <c r="L15" i="62"/>
  <c r="L14" i="62"/>
  <c r="K17" i="62"/>
  <c r="K16" i="62"/>
  <c r="K15" i="62"/>
  <c r="K14" i="62"/>
  <c r="E33" i="29" l="1"/>
  <c r="D33" i="29"/>
  <c r="B18" i="62" l="1"/>
  <c r="B19" i="62"/>
  <c r="B20" i="62"/>
  <c r="J15" i="62"/>
  <c r="J16" i="62"/>
  <c r="J17" i="62"/>
  <c r="C33" i="29"/>
  <c r="J14" i="62" l="1"/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L22" i="62"/>
  <c r="L21" i="62"/>
  <c r="L20" i="62"/>
  <c r="L19" i="62"/>
  <c r="L18" i="62"/>
  <c r="L13" i="62"/>
  <c r="L12" i="62"/>
  <c r="L11" i="62"/>
  <c r="L10" i="62"/>
  <c r="L9" i="62"/>
  <c r="L8" i="62"/>
  <c r="L7" i="62"/>
  <c r="L6" i="62"/>
  <c r="L5" i="62"/>
  <c r="J22" i="62"/>
  <c r="C51" i="63"/>
  <c r="D25" i="62" s="1"/>
  <c r="K22" i="62" s="1"/>
  <c r="B25" i="62" s="1"/>
  <c r="J21" i="62"/>
  <c r="J20" i="62"/>
  <c r="C49" i="63"/>
  <c r="D23" i="62" s="1"/>
  <c r="K20" i="62" s="1"/>
  <c r="M6" i="82"/>
  <c r="M6" i="80"/>
  <c r="M6" i="57"/>
  <c r="R43" i="53"/>
  <c r="R35" i="53"/>
  <c r="R26" i="53"/>
  <c r="R23" i="53"/>
  <c r="R15" i="53"/>
  <c r="R6" i="53"/>
  <c r="M7" i="11"/>
  <c r="M6" i="11"/>
  <c r="J19" i="62"/>
  <c r="J18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B23" i="62" l="1"/>
  <c r="F9" i="62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21" i="62"/>
  <c r="K18" i="62" s="1"/>
  <c r="D34" i="29"/>
  <c r="D7" i="62"/>
  <c r="K7" i="62" s="1"/>
  <c r="B7" i="62" s="1"/>
  <c r="D25" i="29"/>
  <c r="D22" i="62"/>
  <c r="K19" i="62" s="1"/>
  <c r="D35" i="29"/>
  <c r="D11" i="62"/>
  <c r="K9" i="62" s="1"/>
  <c r="B11" i="62" s="1"/>
  <c r="D27" i="29"/>
  <c r="D24" i="62"/>
  <c r="K21" i="62" s="1"/>
  <c r="B24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22" i="62" l="1"/>
  <c r="B21" i="62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<sst xmlns="http://schemas.openxmlformats.org/spreadsheetml/2006/main" count="1372" uniqueCount="617">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</sst>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4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4" t="s">
        <v>600</v>
      </c>
      <c r="B16" s="734"/>
      <c r="C16" s="734"/>
      <c r="D16" s="734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3" t="s">
        <v>612</v>
      </c>
      <c r="C19" s="733"/>
      <c r="D19" s="733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3" t="s">
        <v>613</v>
      </c>
      <c r="C20" s="733"/>
      <c r="D20" s="733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3"/>
      <c r="C23" s="733"/>
      <c r="D23" s="733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3" t="s">
        <v>611</v>
      </c>
      <c r="C26" s="733"/>
      <c r="D26" s="733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5" t="s">
        <v>607</v>
      </c>
      <c r="C30" s="733"/>
      <c r="D30" s="733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3" t="s">
        <v>609</v>
      </c>
      <c r="C31" s="733"/>
      <c r="D31" s="733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6">
        <f>'Public SEAI'!C29*Legend!$B$66</f>
        <v>1.4472</v>
      </c>
      <c r="G103" s="737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6"/>
      <c r="G104" s="737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6"/>
      <c r="G105" s="737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6"/>
      <c r="G106" s="737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3" zoomScale="80" zoomScaleNormal="80" workbookViewId="0">
      <selection activeCell="B33" sqref="B33:J33"/>
    </sheetView>
  </sheetViews>
  <sheetFormatPr defaultRowHeight="15"/>
  <cols>
    <col min="1" max="1" width="2" bestFit="1" customWidth="1"/>
    <col min="2" max="2" width="10.28515625" style="30" bestFit="1" customWidth="1"/>
    <col min="3" max="3" width="14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30" t="s">
        <v>21</v>
      </c>
      <c r="C33" s="730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3" s="731" t="str">
        <f>Legend!C46</f>
        <v>SRVHET</v>
      </c>
      <c r="E33" s="731" t="str">
        <f>Legend!A46</f>
        <v>District heating</v>
      </c>
      <c r="F33" s="731" t="s">
        <v>46</v>
      </c>
      <c r="G33" s="732"/>
      <c r="H33" s="731" t="s">
        <v>88</v>
      </c>
      <c r="I33" s="731"/>
      <c r="J33" s="731" t="s">
        <v>49</v>
      </c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tabSelected="1" zoomScaleNormal="100" workbookViewId="0">
      <selection activeCell="L18" sqref="L18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584</v>
      </c>
      <c r="G3" s="34" t="s">
        <v>585</v>
      </c>
      <c r="I3" s="34" t="s">
        <v>14</v>
      </c>
      <c r="J3" s="34" t="s">
        <v>529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587</v>
      </c>
      <c r="G4" s="51" t="s">
        <v>586</v>
      </c>
      <c r="I4" s="51" t="s">
        <v>115</v>
      </c>
      <c r="J4" s="51" t="s">
        <v>543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591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591</v>
      </c>
      <c r="O6" s="63"/>
      <c r="P6" s="63"/>
    </row>
    <row r="7" spans="2:17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591</v>
      </c>
      <c r="O7" s="63"/>
      <c r="P7" s="63"/>
    </row>
    <row r="8" spans="2:17">
      <c r="C8" s="30" t="s">
        <v>588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591</v>
      </c>
      <c r="O8" s="63"/>
      <c r="P8" s="63"/>
    </row>
    <row r="9" spans="2:17">
      <c r="C9" s="30" t="s">
        <v>589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591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591</v>
      </c>
      <c r="O10" s="63"/>
      <c r="P10" s="63"/>
    </row>
    <row r="11" spans="2:17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591</v>
      </c>
      <c r="O11" s="63"/>
      <c r="P11" s="63"/>
    </row>
    <row r="12" spans="2:17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591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591</v>
      </c>
      <c r="O13" s="65"/>
      <c r="P13" s="65"/>
      <c r="Q13" s="31"/>
    </row>
    <row r="14" spans="2:17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"FT-"&amp;Commodities!D33&amp;"_C"</f>
        <v>FT-SRVHET_C</v>
      </c>
      <c r="L14" s="63" t="str">
        <f>Commodities!E33&amp;" in City"</f>
        <v>District heating in City</v>
      </c>
      <c r="M14" s="63" t="s">
        <v>46</v>
      </c>
      <c r="N14" s="63" t="s">
        <v>591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5" s="63" t="str">
        <f>"FT-"&amp;Commodities!D33&amp;"_1"</f>
        <v>FT-SRVHET_1</v>
      </c>
      <c r="L15" s="63" t="str">
        <f>Commodities!E33&amp;" in High Urban Density"</f>
        <v>District heating in High Urban Density</v>
      </c>
      <c r="M15" s="63" t="s">
        <v>46</v>
      </c>
      <c r="N15" s="63" t="s">
        <v>591</v>
      </c>
      <c r="O15" s="63" t="s">
        <v>88</v>
      </c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6" s="63" t="str">
        <f>"FT-"&amp;Commodities!D33&amp;"_2"</f>
        <v>FT-SRVHET_2</v>
      </c>
      <c r="L16" s="63" t="str">
        <f>Commodities!E33&amp;" in Medium Urban Density"</f>
        <v>District heating in Medium Urban Density</v>
      </c>
      <c r="M16" s="63" t="s">
        <v>46</v>
      </c>
      <c r="N16" s="63" t="s">
        <v>591</v>
      </c>
      <c r="O16" s="63" t="s">
        <v>88</v>
      </c>
      <c r="P16" s="63"/>
    </row>
    <row r="17" spans="2:17">
      <c r="B17" s="729" t="str">
        <f t="shared" ref="B17:B20" si="4">K14</f>
        <v>FT-SRVHET_C</v>
      </c>
      <c r="C17" s="728" t="s">
        <v>615</v>
      </c>
      <c r="D17" s="663" t="s">
        <v>616</v>
      </c>
      <c r="E17" s="663">
        <v>1</v>
      </c>
      <c r="F17" s="663"/>
      <c r="G17" s="663"/>
      <c r="I17" s="63" t="s">
        <v>24</v>
      </c>
      <c r="J17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7" s="63" t="str">
        <f>"FT-"&amp;Commodities!D33&amp;"_3"</f>
        <v>FT-SRVHET_3</v>
      </c>
      <c r="L17" s="63" t="str">
        <f>Commodities!E33&amp;" in Low Urban Density"</f>
        <v>District heating in Low Urban Density</v>
      </c>
      <c r="M17" s="63" t="s">
        <v>46</v>
      </c>
      <c r="N17" s="63" t="s">
        <v>591</v>
      </c>
      <c r="O17" s="63" t="s">
        <v>88</v>
      </c>
      <c r="P17" s="63"/>
    </row>
    <row r="18" spans="2:17">
      <c r="B18" s="729" t="str">
        <f t="shared" si="4"/>
        <v>FT-SRVHET_1</v>
      </c>
      <c r="C18" s="728" t="s">
        <v>615</v>
      </c>
      <c r="D18" s="663" t="s">
        <v>616</v>
      </c>
      <c r="E18" s="663">
        <v>1</v>
      </c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FT-SRVWIN</v>
      </c>
      <c r="L18" s="63" t="str">
        <f>"Fuel Tech - "&amp;Legend!A47</f>
        <v>Fuel Tech - Wind</v>
      </c>
      <c r="M18" s="63" t="s">
        <v>46</v>
      </c>
      <c r="N18" s="63" t="s">
        <v>591</v>
      </c>
      <c r="O18" s="63"/>
      <c r="P18" s="63"/>
    </row>
    <row r="19" spans="2:17">
      <c r="B19" s="729" t="str">
        <f t="shared" si="4"/>
        <v>FT-SRVHET_2</v>
      </c>
      <c r="C19" s="728" t="s">
        <v>615</v>
      </c>
      <c r="D19" s="663" t="s">
        <v>616</v>
      </c>
      <c r="E19" s="663">
        <v>1</v>
      </c>
      <c r="F19" s="21"/>
      <c r="G19" s="21"/>
      <c r="I19" s="63" t="s">
        <v>24</v>
      </c>
      <c r="J19" s="63" t="str">
        <f>_xlfn.TEXTJOIN(",",TRUE,IF(LEFT(Regions!$C$3,1)&lt;&gt;"*",Regions!$C$3,""),IF(LEFT(Regions!$D$3,1)&lt;&gt;"*",Regions!$D$3,""))</f>
        <v>IE,National</v>
      </c>
      <c r="K19" s="63" t="str">
        <f>"FT-"&amp;D22</f>
        <v>FT-SRVH2G</v>
      </c>
      <c r="L19" s="63" t="str">
        <f>"Fuel Tech - "&amp;Legend!A48</f>
        <v>Fuel Tech - Hydrogen (gaseous)</v>
      </c>
      <c r="M19" s="63" t="s">
        <v>46</v>
      </c>
      <c r="N19" s="63" t="s">
        <v>591</v>
      </c>
      <c r="O19" s="63"/>
      <c r="P19" s="63"/>
    </row>
    <row r="20" spans="2:17">
      <c r="B20" s="729" t="str">
        <f t="shared" si="4"/>
        <v>FT-SRVHET_3</v>
      </c>
      <c r="C20" s="728" t="s">
        <v>615</v>
      </c>
      <c r="D20" s="663" t="s">
        <v>616</v>
      </c>
      <c r="E20" s="663">
        <v>1</v>
      </c>
      <c r="F20" s="21"/>
      <c r="G20" s="21"/>
      <c r="I20" s="63" t="s">
        <v>24</v>
      </c>
      <c r="J20" s="63" t="str">
        <f>_xlfn.TEXTJOIN(",",TRUE,IF(LEFT(Regions!$C$3,1)&lt;&gt;"*",Regions!$C$3,""),IF(LEFT(Regions!$D$3,1)&lt;&gt;"*",Regions!$D$3,""))</f>
        <v>IE,National</v>
      </c>
      <c r="K20" s="63" t="str">
        <f>"FT-"&amp;D23</f>
        <v>FT-SRVH2L</v>
      </c>
      <c r="L20" s="63" t="str">
        <f>"Fuel Tech - "&amp;Legend!A49</f>
        <v>Fuel Tech - Hydrogen (liquid)</v>
      </c>
      <c r="M20" s="63" t="s">
        <v>46</v>
      </c>
      <c r="N20" s="63" t="s">
        <v>591</v>
      </c>
      <c r="O20" s="63"/>
      <c r="P20" s="63"/>
    </row>
    <row r="21" spans="2:17">
      <c r="B21" s="30" t="str">
        <f>K18</f>
        <v>FT-SRVWIN</v>
      </c>
      <c r="C21" s="30" t="s">
        <v>563</v>
      </c>
      <c r="D21" s="30" t="str">
        <f>Legend!C47</f>
        <v>SRVWIN</v>
      </c>
      <c r="E21" s="30">
        <v>1</v>
      </c>
      <c r="I21" s="63" t="s">
        <v>24</v>
      </c>
      <c r="J21" s="63" t="str">
        <f>_xlfn.TEXTJOIN(",",TRUE,IF(LEFT(Regions!$C$3,1)&lt;&gt;"*",Regions!$C$3,""),IF(LEFT(Regions!$D$3,1)&lt;&gt;"*",Regions!$D$3,""))</f>
        <v>IE,National</v>
      </c>
      <c r="K21" s="63" t="str">
        <f>"FT-"&amp;D24</f>
        <v>FT-SRVBDL</v>
      </c>
      <c r="L21" s="63" t="str">
        <f>"Fuel Tech - "&amp;Legend!A50</f>
        <v>Fuel Tech - Biodiesel</v>
      </c>
      <c r="M21" s="63" t="s">
        <v>46</v>
      </c>
      <c r="N21" s="63" t="s">
        <v>591</v>
      </c>
      <c r="O21" s="63"/>
      <c r="P21" s="63"/>
    </row>
    <row r="22" spans="2:17">
      <c r="B22" s="30" t="str">
        <f>K19</f>
        <v>FT-SRVH2G</v>
      </c>
      <c r="C22" s="30" t="s">
        <v>564</v>
      </c>
      <c r="D22" s="30" t="str">
        <f>Legend!C48</f>
        <v>SRVH2G</v>
      </c>
      <c r="E22" s="30">
        <v>1</v>
      </c>
      <c r="I22" s="65" t="s">
        <v>24</v>
      </c>
      <c r="J22" s="65" t="str">
        <f>_xlfn.TEXTJOIN(",",TRUE,IF(LEFT(Regions!$C$3,1)&lt;&gt;"*",Regions!$C$3,""),IF(LEFT(Regions!$D$3,1)&lt;&gt;"*",Regions!$D$3,""))</f>
        <v>IE,National</v>
      </c>
      <c r="K22" s="65" t="str">
        <f>"FT-"&amp;D25</f>
        <v>FT-SRVETH</v>
      </c>
      <c r="L22" s="65" t="str">
        <f>"Fuel Tech - "&amp;Legend!A51</f>
        <v>Fuel Tech - Ethanol</v>
      </c>
      <c r="M22" s="65" t="s">
        <v>46</v>
      </c>
      <c r="N22" s="65" t="s">
        <v>591</v>
      </c>
      <c r="O22" s="65"/>
      <c r="P22" s="65"/>
      <c r="Q22" s="31"/>
    </row>
    <row r="23" spans="2:17">
      <c r="B23" s="30" t="str">
        <f>K20</f>
        <v>FT-SRVH2L</v>
      </c>
      <c r="C23" s="30" t="s">
        <v>569</v>
      </c>
      <c r="D23" s="30" t="str">
        <f>Legend!C49</f>
        <v>SRVH2L</v>
      </c>
      <c r="E23" s="30">
        <v>1</v>
      </c>
    </row>
    <row r="24" spans="2:17">
      <c r="B24" s="30" t="str">
        <f>K21</f>
        <v>FT-SRVBDL</v>
      </c>
      <c r="C24" s="30" t="s">
        <v>560</v>
      </c>
      <c r="D24" s="30" t="str">
        <f>Legend!C50</f>
        <v>SRVBDL</v>
      </c>
      <c r="E24" s="30">
        <v>1</v>
      </c>
    </row>
    <row r="25" spans="2:17">
      <c r="B25" s="31" t="str">
        <f>K22</f>
        <v>FT-SRVETH</v>
      </c>
      <c r="C25" s="31" t="s">
        <v>559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8" t="s">
        <v>387</v>
      </c>
      <c r="AB3" s="738" t="s">
        <v>158</v>
      </c>
      <c r="AC3" s="738" t="s">
        <v>81</v>
      </c>
      <c r="AD3" s="738" t="s">
        <v>507</v>
      </c>
      <c r="AE3" s="738" t="s">
        <v>508</v>
      </c>
      <c r="AF3" s="738" t="s">
        <v>509</v>
      </c>
      <c r="AG3" s="738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9"/>
      <c r="AB4" s="739"/>
      <c r="AC4" s="739"/>
      <c r="AD4" s="739"/>
      <c r="AE4" s="739"/>
      <c r="AF4" s="739"/>
      <c r="AG4" s="739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5" t="s">
        <v>454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6"/>
      <c r="M1" s="746"/>
      <c r="N1" s="746"/>
      <c r="O1" s="746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7" t="s">
        <v>480</v>
      </c>
      <c r="B37" s="747"/>
      <c r="C37" s="747"/>
      <c r="D37" s="747"/>
      <c r="E37" s="747"/>
      <c r="F37" s="747"/>
      <c r="G37" s="747"/>
      <c r="H37" s="747"/>
      <c r="I37" s="747"/>
      <c r="J37" s="747"/>
      <c r="K37" s="747"/>
      <c r="L37" s="747"/>
      <c r="M37" s="747"/>
      <c r="N37" s="747"/>
      <c r="O37" s="747"/>
    </row>
    <row r="40" spans="1:15" ht="15" customHeight="1">
      <c r="A40" s="745" t="s">
        <v>492</v>
      </c>
      <c r="B40" s="745"/>
      <c r="C40" s="745"/>
      <c r="D40" s="745"/>
      <c r="E40" s="745"/>
      <c r="F40" s="745"/>
      <c r="G40" s="746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8" t="s">
        <v>493</v>
      </c>
      <c r="B41" s="748"/>
      <c r="C41" s="748"/>
      <c r="D41" s="748"/>
      <c r="E41" s="748"/>
      <c r="F41" s="748"/>
      <c r="G41" s="611" t="s">
        <v>383</v>
      </c>
    </row>
    <row r="42" spans="1:15" ht="15" customHeight="1">
      <c r="A42" s="749" t="s">
        <v>494</v>
      </c>
      <c r="B42" s="751" t="s">
        <v>495</v>
      </c>
      <c r="C42" s="751"/>
      <c r="D42" s="751"/>
      <c r="E42" s="751"/>
      <c r="F42" s="751"/>
      <c r="G42" s="752" t="s">
        <v>502</v>
      </c>
    </row>
    <row r="43" spans="1:15" ht="15" customHeight="1">
      <c r="A43" s="750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3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42"/>
      <c r="B64" s="740" t="s">
        <v>504</v>
      </c>
      <c r="C64" s="740" t="s">
        <v>80</v>
      </c>
      <c r="D64" s="744" t="s">
        <v>503</v>
      </c>
      <c r="E64" s="744"/>
      <c r="F64" s="740" t="s">
        <v>33</v>
      </c>
      <c r="G64" s="740" t="s">
        <v>501</v>
      </c>
    </row>
    <row r="65" spans="1:7" ht="15" customHeight="1">
      <c r="A65" s="743"/>
      <c r="B65" s="741"/>
      <c r="C65" s="741"/>
      <c r="D65" s="622" t="s">
        <v>33</v>
      </c>
      <c r="E65" s="508" t="s">
        <v>501</v>
      </c>
      <c r="F65" s="741"/>
      <c r="G65" s="741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2022-06-29T10:45:18Z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153861463069915</vt:r8>
  </property>
</Properties>
</file>