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E3CFAA40-7629-4C6C-89C2-5907012EFAC6}" xr6:coauthVersionLast="47" xr6:coauthVersionMax="47" xr10:uidLastSave="{00000000-0000-0000-0000-000000000000}"/>
  <bookViews>
    <workbookView xWindow="28680" yWindow="-120" windowWidth="24240" windowHeight="17640" activeTab="3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22" l="1"/>
  <c r="D2" i="20"/>
  <c r="J7" i="21" s="1"/>
  <c r="D3" i="20"/>
  <c r="J10" i="21" s="1"/>
  <c r="K10" i="22" s="1"/>
  <c r="D5" i="20"/>
  <c r="J11" i="21" s="1"/>
  <c r="C7" i="21"/>
  <c r="D8" i="20"/>
  <c r="J13" i="21" s="1"/>
  <c r="D6" i="20"/>
  <c r="J12" i="21" s="1"/>
  <c r="J9" i="21" l="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 s="1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<sst xmlns="http://schemas.openxmlformats.org/spreadsheetml/2006/main" count="180" uniqueCount="131">
  <si>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</si>
  <si>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</si>
  <si>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</si>
  <si>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</si>
  <si>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</si>
  <si>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</si>
  <si>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</si>
  <si>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</si>
  <si>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</si>
  <si>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</si>
  <si>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</si>
  <si>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</si>
  <si>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</si>
  <si>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</si>
  <si>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</si>
  <si>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</si>
  <si>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</si>
  <si>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</si>
  <si>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</si>
  <si>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</si>
  <si>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</si>
  <si>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</si>
  <si>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</si>
  <si>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</si>
  <si>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</si>
  <si>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</si>
  <si>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</si>
  <si>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</si>
  <si>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</si>
  <si>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</si>
  <si>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</si>
  <si>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</si>
  <si>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</si>
  <si>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</si>
  <si>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</si>
  <si>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</si>
  <si>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</si>
  <si>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</si>
  <si>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</si>
  <si>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</si>
  <si>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</si>
  <si>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</si>
  <si>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</si>
  <si>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</si>
  <si>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</si>
  <si>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</si>
  <si>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</si>
  <si>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</si>
  <si>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</si>
  <si>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</si>
  <si>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</si>
  <si>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</si>
  <si>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</si>
  <si>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</si>
  <si>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</si>
  <si>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</si>
  <si>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</si>
  <si>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</si>
  <si>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</si>
  <si>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</si>
  <si>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</si>
  <si>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</si>
  <si>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</si>
  <si>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</si>
  <si>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</si>
  <si>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</si>
  <si>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</si>
  <si>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</si>
  <si>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</si>
  <si>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</si>
  <si>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</si>
  <si>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</si>
  <si>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</si>
  <si>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</si>
  <si>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</si>
  <si>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</si>
  <si>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</si>
  <si>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</si>
  <si>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</si>
  <si>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</si>
  <si>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</si>
  <si>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</si>
  <si>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</si>
  <si>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</si>
  <si>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</si>
  <si>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</si>
  <si>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</si>
  <si>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</si>
  <si>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</si>
  <si>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</si>
  <si>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</si>
  <si>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</si>
  <si>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</si>
  <si>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</si>
  <si>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</si>
  <si>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</si>
  <si>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</si>
  <si>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</si>
  <si>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</si>
  <si>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</si>
  <si>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</si>
  <si>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</si>
  <si>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</si>
  <si>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</si>
  <si>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INDCO2N,INDCO2P</t>
  </si>
  <si>
    <t>CO2 emissions 2021 in Transport- single</t>
  </si>
  <si>
    <t>CO2 emissions 2021 in Buildings-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</si>
  <si>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</si>
  <si>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</si>
  <si>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</si>
  <si>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</si>
  <si>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Power- multi</t>
  </si>
  <si>
    <t>CO2 emissions 2021 in Industry- multi</t>
  </si>
  <si>
    <t>CO2 emissions 2021 in Agri- multi</t>
  </si>
  <si>
    <t>UC_COMNET</t>
  </si>
  <si>
    <t>UC_FLO</t>
  </si>
  <si>
    <t>UC_CO2_2021_TRA_Single</t>
  </si>
  <si>
    <t>UC_CO2_2021_RSD_Single</t>
  </si>
  <si>
    <t>UC_CO2_2021_SRV_Single</t>
  </si>
  <si>
    <t>UC_CO2_2021_PWR_Single</t>
  </si>
  <si>
    <t>UC_CO2_2021_IND_Single</t>
  </si>
  <si>
    <t>UC_CO2_2021_AGR_Single</t>
  </si>
  <si>
    <t>UP</t>
  </si>
  <si>
    <t>CO2 emissions 2021 in RSD- multi</t>
  </si>
  <si>
    <t>CO2 emissions 2021 in SRV- multi</t>
  </si>
  <si>
    <t>UC_CO2_2021_TRA_Multi</t>
  </si>
  <si>
    <t>UC_CO2_2021_RSD_Multi</t>
  </si>
  <si>
    <t>UC_CO2_2021_SRV_Multi</t>
  </si>
  <si>
    <t>UC_CO2_2021_PWR_Multi</t>
  </si>
  <si>
    <t>UC_CO2_2021_IND_Multi</t>
  </si>
  <si>
    <t>UC_CO2_2021_AGR_Multi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</si>
</sst>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9" zoomScaleNormal="100" workbookViewId="0">
      <selection activeCell="E24" sqref="E24"/>
    </sheetView>
  </sheetViews>
  <sheetFormatPr defaultColWidth="8.81640625" defaultRowHeight="14.5" x14ac:dyDescent="0.35"/>
  <cols>
    <col min="1" max="4" width="21.7265625" style="8" customWidth="1"/>
    <col min="5" max="6" width="14.1796875" style="8" customWidth="1"/>
    <col min="7" max="7" width="12.1796875" style="8" customWidth="1"/>
    <col min="8" max="10" width="8.1796875" style="8" customWidth="1"/>
    <col min="11" max="11" width="9.7265625" style="8" customWidth="1"/>
    <col min="12" max="12" width="8.1796875" style="8" customWidth="1"/>
    <col min="13" max="13" width="10" style="8" customWidth="1"/>
    <col min="14" max="14" width="11.453125" style="8" customWidth="1"/>
    <col min="15" max="15" width="13.453125" style="8" customWidth="1"/>
    <col min="16" max="16384" width="8.81640625" style="8"/>
  </cols>
  <sheetData>
    <row r="1" spans="1:26" x14ac:dyDescent="0.3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3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3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3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3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3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3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35">
      <c r="A16" s="33" t="s">
        <v>79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3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3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35">
      <c r="A19" s="23" t="s">
        <v>80</v>
      </c>
      <c r="B19" s="32" t="s">
        <v>93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35">
      <c r="A20" s="23" t="s">
        <v>81</v>
      </c>
      <c r="B20" s="32" t="s">
        <v>91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35">
      <c r="A21" s="23" t="s">
        <v>82</v>
      </c>
      <c r="B21" s="26" t="s">
        <v>95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3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35">
      <c r="A23" s="23" t="s">
        <v>83</v>
      </c>
      <c r="B23" s="32" t="s">
        <v>92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35">
      <c r="A24" s="23"/>
      <c r="B24" s="26" t="s">
        <v>94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3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35">
      <c r="A26" s="23" t="s">
        <v>84</v>
      </c>
      <c r="B26" s="32" t="s">
        <v>92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3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3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35">
      <c r="A29" s="23" t="s">
        <v>85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35">
      <c r="A30" s="23" t="s">
        <v>86</v>
      </c>
      <c r="B30" s="34" t="s">
        <v>87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35">
      <c r="A31" s="23" t="s">
        <v>88</v>
      </c>
      <c r="B31" s="32" t="s">
        <v>89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35">
      <c r="A32" s="29"/>
      <c r="B32" s="30" t="s">
        <v>90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3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3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3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3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3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3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3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3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3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3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C22" sqref="C22"/>
    </sheetView>
  </sheetViews>
  <sheetFormatPr defaultColWidth="9.1796875" defaultRowHeight="14.5" x14ac:dyDescent="0.35"/>
  <cols>
    <col min="1" max="1" width="9.1796875" style="8"/>
    <col min="2" max="2" width="14" style="8" bestFit="1" customWidth="1"/>
    <col min="3" max="3" width="30.1796875" style="8" bestFit="1" customWidth="1"/>
    <col min="4" max="4" width="28" style="8" bestFit="1" customWidth="1"/>
    <col min="5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C1" s="31" t="s">
        <v>102</v>
      </c>
      <c r="D1" s="31" t="s">
        <v>103</v>
      </c>
    </row>
    <row r="2" spans="1:17" x14ac:dyDescent="0.35">
      <c r="C2" s="8" t="s">
        <v>96</v>
      </c>
      <c r="D2" s="8">
        <f>[1]Sheet1!$D$156</f>
        <v>10.173999999999999</v>
      </c>
    </row>
    <row r="3" spans="1:17" x14ac:dyDescent="0.35">
      <c r="C3" s="8" t="s">
        <v>97</v>
      </c>
      <c r="D3" s="35">
        <f>[1]Sheet1!$D$157</f>
        <v>8.68032</v>
      </c>
    </row>
    <row r="4" spans="1:17" x14ac:dyDescent="0.35">
      <c r="C4" s="8" t="s">
        <v>98</v>
      </c>
      <c r="D4" s="35"/>
    </row>
    <row r="5" spans="1:17" x14ac:dyDescent="0.35">
      <c r="C5" s="8" t="s">
        <v>78</v>
      </c>
      <c r="D5" s="8">
        <f>[1]Sheet1!$D$155</f>
        <v>10.087999999999999</v>
      </c>
    </row>
    <row r="6" spans="1:17" x14ac:dyDescent="0.35">
      <c r="A6"/>
      <c r="B6"/>
      <c r="C6" t="s">
        <v>99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/>
      <c r="B7"/>
      <c r="C7" t="s">
        <v>100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C8" s="8" t="s">
        <v>101</v>
      </c>
      <c r="D8" s="8">
        <f>[1]Sheet1!$D$159</f>
        <v>22.391718679361578</v>
      </c>
    </row>
    <row r="10" spans="1:17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3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13"/>
  <sheetViews>
    <sheetView tabSelected="1" zoomScale="120" zoomScaleNormal="120" workbookViewId="0">
      <selection activeCell="B7" sqref="B7:I13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8.2695312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9.1796875" style="8"/>
    <col min="8" max="8" width="13.1796875" style="8" bestFit="1" customWidth="1"/>
    <col min="9" max="9" width="13.1796875" style="8" customWidth="1"/>
    <col min="10" max="10" width="12" style="8" bestFit="1" customWidth="1"/>
    <col min="11" max="11" width="36.54296875" style="8" bestFit="1" customWidth="1"/>
    <col min="12" max="16384" width="9.1796875" style="8"/>
  </cols>
  <sheetData>
    <row r="1" spans="1:11" x14ac:dyDescent="0.35">
      <c r="A1" s="8" t="s">
        <v>64</v>
      </c>
    </row>
    <row r="2" spans="1:11" x14ac:dyDescent="0.35">
      <c r="B2" s="11" t="str">
        <f>"~UC_Sets: R_E: "  &amp; _xlfn.TEXTJOIN(",",TRUE,Regions!C3)</f>
        <v>~UC_Sets: R_E: IE</v>
      </c>
    </row>
    <row r="3" spans="1:11" x14ac:dyDescent="0.35">
      <c r="B3" s="11" t="s">
        <v>72</v>
      </c>
    </row>
    <row r="4" spans="1:11" x14ac:dyDescent="0.35">
      <c r="G4" s="8" t="str">
        <f>IF(RIGHT(B2,1)&lt;&gt;" ","~UC_T","")</f>
        <v>~UC_T</v>
      </c>
    </row>
    <row r="5" spans="1:11" x14ac:dyDescent="0.3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0</v>
      </c>
      <c r="H5" s="14" t="s">
        <v>114</v>
      </c>
      <c r="I5" s="14" t="s">
        <v>115</v>
      </c>
      <c r="J5" s="10" t="s">
        <v>65</v>
      </c>
      <c r="K5" s="12" t="s">
        <v>63</v>
      </c>
    </row>
    <row r="6" spans="1:11" x14ac:dyDescent="0.35">
      <c r="B6" s="9" t="s">
        <v>68</v>
      </c>
      <c r="C6" s="9"/>
      <c r="D6" s="9"/>
      <c r="E6" s="9"/>
      <c r="F6" s="9"/>
      <c r="G6" s="9"/>
      <c r="H6" s="9"/>
      <c r="I6" s="9"/>
      <c r="J6" s="9" t="s">
        <v>69</v>
      </c>
      <c r="K6" s="15"/>
    </row>
    <row r="7" spans="1:11" x14ac:dyDescent="0.35">
      <c r="B7" s="8" t="s">
        <v>116</v>
      </c>
      <c r="C7" s="8" t="str">
        <f>config!C2</f>
        <v>TRACO2N</v>
      </c>
      <c r="D7" s="8" t="s">
        <v>74</v>
      </c>
      <c r="F7" s="8">
        <v>2021</v>
      </c>
      <c r="G7" s="8" t="s">
        <v>122</v>
      </c>
      <c r="H7" s="8">
        <v>1</v>
      </c>
      <c r="J7" s="8">
        <f>config!D2*1000</f>
        <v>10174</v>
      </c>
      <c r="K7" s="8" t="s">
        <v>105</v>
      </c>
    </row>
    <row r="8" spans="1:11" x14ac:dyDescent="0.35">
      <c r="C8" s="8" t="s">
        <v>75</v>
      </c>
      <c r="D8" s="8" t="s">
        <v>74</v>
      </c>
      <c r="E8" s="8" t="s">
        <v>77</v>
      </c>
      <c r="F8" s="8">
        <v>2021</v>
      </c>
      <c r="I8" s="8">
        <v>-1</v>
      </c>
    </row>
    <row r="9" spans="1:11" x14ac:dyDescent="0.35">
      <c r="B9" s="8" t="s">
        <v>117</v>
      </c>
      <c r="C9" s="8" t="s">
        <v>98</v>
      </c>
      <c r="D9" s="8" t="s">
        <v>74</v>
      </c>
      <c r="F9" s="8">
        <v>2021</v>
      </c>
      <c r="G9" s="8" t="s">
        <v>122</v>
      </c>
      <c r="H9" s="8">
        <v>1</v>
      </c>
      <c r="J9" s="8">
        <f>0.8*config!D3*1000</f>
        <v>6944.2560000000003</v>
      </c>
      <c r="K9" s="8" t="s">
        <v>106</v>
      </c>
    </row>
    <row r="10" spans="1:11" x14ac:dyDescent="0.35">
      <c r="B10" s="8" t="s">
        <v>118</v>
      </c>
      <c r="C10" s="8" t="s">
        <v>97</v>
      </c>
      <c r="D10" s="8" t="s">
        <v>74</v>
      </c>
      <c r="F10" s="8">
        <v>2021</v>
      </c>
      <c r="G10" s="8" t="s">
        <v>122</v>
      </c>
      <c r="H10" s="8">
        <v>1</v>
      </c>
      <c r="J10" s="8">
        <f>0.2*config!D3</f>
        <v>1.7360640000000001</v>
      </c>
    </row>
    <row r="11" spans="1:11" x14ac:dyDescent="0.35">
      <c r="B11" s="8" t="s">
        <v>119</v>
      </c>
      <c r="C11" s="8" t="s">
        <v>78</v>
      </c>
      <c r="D11" s="8" t="s">
        <v>74</v>
      </c>
      <c r="F11" s="8">
        <v>2021</v>
      </c>
      <c r="G11" s="8" t="s">
        <v>122</v>
      </c>
      <c r="H11" s="8">
        <v>1</v>
      </c>
      <c r="J11" s="8">
        <f>config!D5*1000</f>
        <v>10088</v>
      </c>
      <c r="K11" s="8" t="s">
        <v>107</v>
      </c>
    </row>
    <row r="12" spans="1:11" x14ac:dyDescent="0.35">
      <c r="B12" s="8" t="s">
        <v>120</v>
      </c>
      <c r="C12" s="8" t="s">
        <v>104</v>
      </c>
      <c r="D12" s="8" t="s">
        <v>74</v>
      </c>
      <c r="F12" s="8">
        <v>2021</v>
      </c>
      <c r="G12" s="8" t="s">
        <v>122</v>
      </c>
      <c r="H12" s="8">
        <v>1</v>
      </c>
      <c r="J12" s="8">
        <f>config!D6*1000</f>
        <v>9817.9359360518702</v>
      </c>
      <c r="K12" s="8" t="s">
        <v>108</v>
      </c>
    </row>
    <row r="13" spans="1:11" x14ac:dyDescent="0.35">
      <c r="B13" s="8" t="s">
        <v>121</v>
      </c>
      <c r="C13" s="8" t="s">
        <v>101</v>
      </c>
      <c r="D13" s="8" t="s">
        <v>74</v>
      </c>
      <c r="F13" s="8">
        <v>2021</v>
      </c>
      <c r="G13" s="8" t="s">
        <v>122</v>
      </c>
      <c r="H13" s="8">
        <v>1</v>
      </c>
      <c r="J13" s="8">
        <f>config!D8*1000</f>
        <v>22391.718679361577</v>
      </c>
      <c r="K13" s="8" t="s">
        <v>109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3"/>
  <sheetViews>
    <sheetView workbookViewId="0">
      <selection activeCell="H25" sqref="H25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8.179687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72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70</v>
      </c>
      <c r="E5" s="13" t="s">
        <v>76</v>
      </c>
      <c r="F5" s="13" t="s">
        <v>71</v>
      </c>
      <c r="G5" s="13" t="s">
        <v>73</v>
      </c>
      <c r="H5" s="13" t="s">
        <v>0</v>
      </c>
      <c r="I5" s="14" t="s">
        <v>114</v>
      </c>
      <c r="J5" s="14" t="s">
        <v>115</v>
      </c>
      <c r="K5" s="10" t="s">
        <v>67</v>
      </c>
      <c r="L5" s="12" t="s">
        <v>63</v>
      </c>
    </row>
    <row r="6" spans="1:12" x14ac:dyDescent="0.35">
      <c r="B6" s="9" t="s">
        <v>68</v>
      </c>
      <c r="C6" s="9"/>
      <c r="D6" s="9"/>
      <c r="E6" s="9"/>
      <c r="F6" s="9"/>
      <c r="G6" s="9"/>
      <c r="H6" s="9"/>
      <c r="I6" s="9"/>
      <c r="J6" s="9"/>
      <c r="K6" s="9" t="s">
        <v>69</v>
      </c>
      <c r="L6" s="9"/>
    </row>
    <row r="7" spans="1:12" x14ac:dyDescent="0.35">
      <c r="B7" s="8" t="s">
        <v>125</v>
      </c>
      <c r="C7" s="8" t="s">
        <v>96</v>
      </c>
      <c r="D7" s="8" t="s">
        <v>74</v>
      </c>
      <c r="F7" s="8">
        <v>2021</v>
      </c>
      <c r="G7" s="8" t="s">
        <v>122</v>
      </c>
      <c r="H7" s="8">
        <v>1</v>
      </c>
      <c r="K7" s="8">
        <v>10174</v>
      </c>
      <c r="L7" s="8" t="s">
        <v>110</v>
      </c>
    </row>
    <row r="8" spans="1:12" x14ac:dyDescent="0.35">
      <c r="C8" s="8" t="s">
        <v>75</v>
      </c>
      <c r="D8" s="8" t="s">
        <v>74</v>
      </c>
      <c r="E8" s="8" t="s">
        <v>77</v>
      </c>
      <c r="F8" s="8">
        <v>2021</v>
      </c>
      <c r="I8" s="8">
        <v>-1</v>
      </c>
    </row>
    <row r="9" spans="1:12" x14ac:dyDescent="0.35">
      <c r="B9" s="8" t="s">
        <v>126</v>
      </c>
      <c r="C9" s="8" t="s">
        <v>98</v>
      </c>
      <c r="D9" s="8" t="s">
        <v>74</v>
      </c>
      <c r="F9" s="8">
        <v>2021</v>
      </c>
      <c r="G9" s="8" t="s">
        <v>122</v>
      </c>
      <c r="H9" s="8">
        <v>1</v>
      </c>
      <c r="K9" s="8">
        <f>0.8*8680.32</f>
        <v>6944.2560000000003</v>
      </c>
      <c r="L9" s="8" t="s">
        <v>123</v>
      </c>
    </row>
    <row r="10" spans="1:12" x14ac:dyDescent="0.35">
      <c r="B10" s="8" t="s">
        <v>127</v>
      </c>
      <c r="C10" s="8" t="s">
        <v>97</v>
      </c>
      <c r="D10" s="8" t="s">
        <v>74</v>
      </c>
      <c r="F10" s="8">
        <v>2021</v>
      </c>
      <c r="G10" s="8" t="s">
        <v>122</v>
      </c>
      <c r="H10" s="8">
        <v>1</v>
      </c>
      <c r="K10" s="8">
        <f>single!J10</f>
        <v>1.7360640000000001</v>
      </c>
      <c r="L10" s="8" t="s">
        <v>124</v>
      </c>
    </row>
    <row r="11" spans="1:12" x14ac:dyDescent="0.35">
      <c r="B11" s="8" t="s">
        <v>128</v>
      </c>
      <c r="C11" s="8" t="s">
        <v>78</v>
      </c>
      <c r="D11" s="8" t="s">
        <v>74</v>
      </c>
      <c r="F11" s="8">
        <v>2021</v>
      </c>
      <c r="G11" s="8" t="s">
        <v>122</v>
      </c>
      <c r="H11" s="8">
        <v>1</v>
      </c>
      <c r="K11" s="8">
        <v>10088</v>
      </c>
      <c r="L11" s="8" t="s">
        <v>111</v>
      </c>
    </row>
    <row r="12" spans="1:12" x14ac:dyDescent="0.35">
      <c r="B12" s="8" t="s">
        <v>129</v>
      </c>
      <c r="C12" s="8" t="s">
        <v>104</v>
      </c>
      <c r="D12" s="8" t="s">
        <v>74</v>
      </c>
      <c r="F12" s="8">
        <v>2021</v>
      </c>
      <c r="G12" s="8" t="s">
        <v>122</v>
      </c>
      <c r="H12" s="8">
        <v>1</v>
      </c>
      <c r="J12" s="8">
        <v>-1</v>
      </c>
      <c r="K12" s="8">
        <v>9817.9359360518702</v>
      </c>
      <c r="L12" s="8" t="s">
        <v>112</v>
      </c>
    </row>
    <row r="13" spans="1:12" x14ac:dyDescent="0.35">
      <c r="B13" s="8" t="s">
        <v>130</v>
      </c>
      <c r="C13" s="8" t="s">
        <v>101</v>
      </c>
      <c r="D13" s="8" t="s">
        <v>74</v>
      </c>
      <c r="F13" s="8">
        <v>2021</v>
      </c>
      <c r="G13" s="8" t="s">
        <v>122</v>
      </c>
      <c r="H13" s="8">
        <v>1</v>
      </c>
      <c r="K13" s="8">
        <v>22391.718679361577</v>
      </c>
      <c r="L13" s="8" t="s">
        <v>113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2022-04-28T09:20:49Z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