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89409511-3253-40DC-A948-FA300BF23444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ver" sheetId="24" r:id="rId1"/>
    <sheet name="Regions" sheetId="15" r:id="rId2"/>
    <sheet name="config" sheetId="20" r:id="rId3"/>
    <sheet name="demand" sheetId="25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5" l="1"/>
  <c r="G5" i="25"/>
  <c r="I8" i="20"/>
  <c r="I7" i="20"/>
  <c r="C18" i="20"/>
  <c r="C12" i="20" s="1"/>
  <c r="K5" i="25" s="1"/>
  <c r="C9" i="20"/>
  <c r="Q5" i="25" l="1"/>
  <c r="R5" i="25" s="1"/>
  <c r="S5" i="25" s="1"/>
  <c r="T5" i="25" s="1"/>
  <c r="U5" i="25" s="1"/>
  <c r="V5" i="25" s="1"/>
  <c r="W5" i="25" s="1"/>
  <c r="X5" i="25" s="1"/>
  <c r="C16" i="20"/>
  <c r="O5" i="25" s="1"/>
  <c r="C13" i="20"/>
  <c r="L5" i="25" s="1"/>
  <c r="C11" i="20"/>
  <c r="J5" i="25" s="1"/>
  <c r="C10" i="20"/>
  <c r="I5" i="25" s="1"/>
  <c r="C17" i="20"/>
  <c r="P5" i="25" s="1"/>
  <c r="C15" i="20"/>
  <c r="N5" i="25" s="1"/>
  <c r="C14" i="20"/>
  <c r="M5" i="25" s="1"/>
  <c r="E5" i="25" l="1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<sst xmlns="http://schemas.openxmlformats.org/spreadsheetml/2006/main" count="90" uniqueCount="89">
  <si>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</si>
  <si>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</si>
  <si>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</si>
  <si>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</si>
  <si>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</si>
  <si>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</si>
  <si>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</si>
  <si>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</si>
  <si>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</si>
  <si>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</si>
  <si>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</si>
  <si>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</si>
  <si>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</si>
  <si>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</si>
  <si>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</si>
  <si>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</si>
  <si>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</si>
  <si>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</si>
  <si>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</si>
  <si>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</si>
  <si>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</si>
  <si>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</si>
  <si>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</si>
  <si>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</si>
  <si>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</si>
  <si>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</si>
  <si>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</si>
  <si>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</si>
  <si>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</si>
  <si>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</si>
  <si>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</si>
  <si>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</si>
  <si>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</si>
  <si>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</si>
  <si>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</si>
  <si>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</si>
  <si>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</si>
  <si>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</si>
  <si>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</si>
  <si>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</si>
  <si>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</si>
  <si>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</si>
  <si>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</si>
  <si>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</si>
  <si>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</si>
  <si>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</si>
  <si>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</si>
  <si>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</si>
  <si>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</si>
  <si>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</si>
  <si>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</si>
  <si>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</si>
  <si>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</si>
  <si>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</si>
  <si>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</si>
  <si>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</si>
  <si>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</si>
  <si>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</si>
  <si>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</si>
  <si>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</si>
  <si>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</si>
  <si>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Cset_CN</t>
  </si>
  <si>
    <t>Year</t>
  </si>
  <si>
    <t>Attribute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</si>
  <si>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</si>
  <si>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</si>
  <si>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</si>
  <si>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</si>
  <si>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</si>
  <si>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</si>
  <si>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</si>
  <si>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</si>
  <si>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</si>
  <si>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</si>
  <si>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</si>
  <si>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</si>
  <si>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</si>
  <si>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</si>
  <si>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</si>
  <si>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Olexandr Balyk (UCC, olexandr.balyk@ucc.ie)</t>
  </si>
  <si>
    <t>Specify data centre demand</t>
  </si>
  <si>
    <t>Demand, TWh</t>
  </si>
  <si>
    <t>~TFM_INS-TS</t>
  </si>
  <si>
    <t xml:space="preserve"> </t>
  </si>
  <si>
    <t>Region</t>
  </si>
  <si>
    <t>COM_PROJ</t>
  </si>
  <si>
    <t>SRVDCE-CS</t>
  </si>
  <si>
    <t>TS_Filter</t>
  </si>
  <si>
    <t>~InputCell:1-3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</si>
</sst>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3" fillId="6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164" fontId="9" fillId="5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4" fillId="5" borderId="0" xfId="1" applyFill="1" applyAlignment="1">
      <alignment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7" borderId="0" xfId="0" applyFont="1" applyFill="1"/>
    <xf numFmtId="0" fontId="10" fillId="0" borderId="0" xfId="0" applyFont="1"/>
    <xf numFmtId="164" fontId="14" fillId="0" borderId="0" xfId="0" applyNumberFormat="1" applyFont="1"/>
    <xf numFmtId="0" fontId="9" fillId="5" borderId="0" xfId="2" applyFont="1" applyFill="1" applyAlignment="1">
      <alignment vertical="center"/>
    </xf>
    <xf numFmtId="0" fontId="5" fillId="5" borderId="0" xfId="2" applyFont="1" applyFill="1" applyAlignment="1">
      <alignment horizontal="center" vertical="center"/>
    </xf>
    <xf numFmtId="0" fontId="4" fillId="5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6" zoomScaleNormal="100" workbookViewId="0">
      <selection activeCell="E20" sqref="E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.75" customHeight="1" x14ac:dyDescent="0.25">
      <c r="A16" s="29" t="s">
        <v>65</v>
      </c>
      <c r="B16" s="29"/>
      <c r="C16" s="29"/>
      <c r="D16" s="29"/>
      <c r="E16" s="9"/>
      <c r="F16" s="9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11"/>
      <c r="B17" s="11"/>
      <c r="C17" s="11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11"/>
      <c r="B18" s="11"/>
      <c r="C18" s="11"/>
      <c r="D18" s="11"/>
      <c r="E18" s="12"/>
      <c r="F18" s="12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14" t="s">
        <v>66</v>
      </c>
      <c r="B19" s="28" t="s">
        <v>77</v>
      </c>
      <c r="C19" s="28"/>
      <c r="D19" s="28"/>
      <c r="E19" s="15"/>
      <c r="F19" s="15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14" t="s">
        <v>67</v>
      </c>
      <c r="B20" s="28" t="s">
        <v>78</v>
      </c>
      <c r="C20" s="28"/>
      <c r="D20" s="28"/>
      <c r="E20" s="15"/>
      <c r="F20" s="15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14" t="s">
        <v>68</v>
      </c>
      <c r="B21" s="17" t="s">
        <v>80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14" t="s">
        <v>69</v>
      </c>
      <c r="B23" s="28" t="s">
        <v>79</v>
      </c>
      <c r="C23" s="28"/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/>
      <c r="B24" s="17"/>
      <c r="C24" s="17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14"/>
      <c r="B25" s="17"/>
      <c r="C25" s="17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28" t="s">
        <v>79</v>
      </c>
      <c r="C26" s="28"/>
      <c r="D26" s="2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25">
      <c r="A27" s="14"/>
      <c r="B27" s="17"/>
      <c r="C27" s="17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25">
      <c r="A28" s="14"/>
      <c r="B28" s="17"/>
      <c r="C28" s="17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25">
      <c r="A29" s="14" t="s">
        <v>71</v>
      </c>
      <c r="B29" s="18">
        <v>1</v>
      </c>
      <c r="C29" s="17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25">
      <c r="A30" s="14" t="s">
        <v>72</v>
      </c>
      <c r="B30" s="30" t="s">
        <v>73</v>
      </c>
      <c r="C30" s="28"/>
      <c r="D30" s="28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74</v>
      </c>
      <c r="B31" s="28" t="s">
        <v>75</v>
      </c>
      <c r="C31" s="28"/>
      <c r="D31" s="28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20"/>
      <c r="B32" s="21" t="s">
        <v>76</v>
      </c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8"/>
  <sheetViews>
    <sheetView workbookViewId="0"/>
  </sheetViews>
  <sheetFormatPr defaultRowHeight="15" x14ac:dyDescent="0.25"/>
  <cols>
    <col min="2" max="3" width="13.5703125" bestFit="1" customWidth="1"/>
    <col min="4" max="4" width="28" bestFit="1" customWidth="1"/>
    <col min="9" max="9" width="17.7109375" bestFit="1" customWidth="1"/>
    <col min="13" max="13" width="10.5703125" bestFit="1" customWidth="1"/>
    <col min="14" max="14" width="12" bestFit="1" customWidth="1"/>
  </cols>
  <sheetData>
    <row r="2" spans="2:9" x14ac:dyDescent="0.25">
      <c r="B2" t="s">
        <v>88</v>
      </c>
    </row>
    <row r="3" spans="2:9" x14ac:dyDescent="0.25">
      <c r="B3">
        <v>1</v>
      </c>
    </row>
    <row r="6" spans="2:9" x14ac:dyDescent="0.25">
      <c r="H6" t="s">
        <v>64</v>
      </c>
      <c r="I6">
        <v>2031</v>
      </c>
    </row>
    <row r="7" spans="2:9" x14ac:dyDescent="0.25">
      <c r="B7" t="s">
        <v>62</v>
      </c>
      <c r="C7" t="s">
        <v>81</v>
      </c>
      <c r="H7">
        <v>1</v>
      </c>
      <c r="I7">
        <f>1995*8760/10^6</f>
        <v>17.476199999999999</v>
      </c>
    </row>
    <row r="8" spans="2:9" x14ac:dyDescent="0.25">
      <c r="B8">
        <v>2021</v>
      </c>
      <c r="C8" s="22">
        <v>3.9929999999999999</v>
      </c>
      <c r="H8">
        <v>2</v>
      </c>
      <c r="I8">
        <f>1025*8760/10^6</f>
        <v>8.9789999999999992</v>
      </c>
    </row>
    <row r="9" spans="2:9" x14ac:dyDescent="0.25">
      <c r="B9">
        <v>2022</v>
      </c>
      <c r="C9" s="27">
        <f>600*8760/10^6</f>
        <v>5.2560000000000002</v>
      </c>
      <c r="H9">
        <v>3</v>
      </c>
      <c r="I9">
        <v>6.65</v>
      </c>
    </row>
    <row r="10" spans="2:9" x14ac:dyDescent="0.25">
      <c r="B10">
        <v>2023</v>
      </c>
      <c r="C10" s="24">
        <f>($C$18-$C$9)/($B$18-$B$9)*(B10-$B$9)+$C$9</f>
        <v>6.6138000000000003</v>
      </c>
    </row>
    <row r="11" spans="2:9" x14ac:dyDescent="0.25">
      <c r="B11">
        <v>2024</v>
      </c>
      <c r="C11" s="24">
        <f t="shared" ref="C11:C17" si="0">($C$18-$C$9)/($B$18-$B$9)*(B11-$B$9)+$C$9</f>
        <v>7.9716000000000005</v>
      </c>
    </row>
    <row r="12" spans="2:9" x14ac:dyDescent="0.25">
      <c r="B12">
        <v>2025</v>
      </c>
      <c r="C12" s="24">
        <f t="shared" si="0"/>
        <v>9.3293999999999997</v>
      </c>
    </row>
    <row r="13" spans="2:9" x14ac:dyDescent="0.25">
      <c r="B13">
        <v>2026</v>
      </c>
      <c r="C13" s="24">
        <f t="shared" si="0"/>
        <v>10.687200000000001</v>
      </c>
    </row>
    <row r="14" spans="2:9" x14ac:dyDescent="0.25">
      <c r="B14">
        <v>2027</v>
      </c>
      <c r="C14" s="24">
        <f t="shared" si="0"/>
        <v>12.045</v>
      </c>
    </row>
    <row r="15" spans="2:9" x14ac:dyDescent="0.25">
      <c r="B15">
        <v>2028</v>
      </c>
      <c r="C15" s="24">
        <f t="shared" si="0"/>
        <v>13.402799999999999</v>
      </c>
    </row>
    <row r="16" spans="2:9" x14ac:dyDescent="0.25">
      <c r="B16">
        <v>2029</v>
      </c>
      <c r="C16" s="24">
        <f t="shared" si="0"/>
        <v>14.7606</v>
      </c>
    </row>
    <row r="17" spans="2:3" x14ac:dyDescent="0.25">
      <c r="B17">
        <v>2030</v>
      </c>
      <c r="C17" s="24">
        <f t="shared" si="0"/>
        <v>16.118400000000001</v>
      </c>
    </row>
    <row r="18" spans="2:3" x14ac:dyDescent="0.25">
      <c r="B18">
        <v>2031</v>
      </c>
      <c r="C18" s="24">
        <f>VLOOKUP(B3,H7:I9,2,FALSE)</f>
        <v>17.476199999999999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D28-42D1-4065-A61D-99892D29F9FE}">
  <dimension ref="C3:Z5"/>
  <sheetViews>
    <sheetView tabSelected="1" workbookViewId="0">
      <selection activeCell="U18" sqref="U18"/>
    </sheetView>
  </sheetViews>
  <sheetFormatPr defaultRowHeight="15" x14ac:dyDescent="0.25"/>
  <cols>
    <col min="3" max="3" width="12.42578125" bestFit="1" customWidth="1"/>
    <col min="4" max="6" width="10.7109375" bestFit="1" customWidth="1"/>
  </cols>
  <sheetData>
    <row r="3" spans="3:26" x14ac:dyDescent="0.25">
      <c r="C3" s="26" t="s">
        <v>82</v>
      </c>
      <c r="D3" t="s">
        <v>83</v>
      </c>
    </row>
    <row r="4" spans="3:26" x14ac:dyDescent="0.25">
      <c r="C4" s="25" t="s">
        <v>0</v>
      </c>
      <c r="D4" s="25" t="s">
        <v>63</v>
      </c>
      <c r="E4" s="25" t="s">
        <v>84</v>
      </c>
      <c r="F4" s="25" t="s">
        <v>61</v>
      </c>
      <c r="G4" s="25">
        <v>2021</v>
      </c>
      <c r="H4" s="25">
        <v>2022</v>
      </c>
      <c r="I4" s="25">
        <v>2023</v>
      </c>
      <c r="J4" s="25">
        <v>2024</v>
      </c>
      <c r="K4" s="25">
        <v>2025</v>
      </c>
      <c r="L4" s="25">
        <v>2026</v>
      </c>
      <c r="M4" s="25">
        <v>2027</v>
      </c>
      <c r="N4" s="25">
        <v>2028</v>
      </c>
      <c r="O4" s="25">
        <v>2029</v>
      </c>
      <c r="P4" s="25">
        <v>2030</v>
      </c>
      <c r="Q4" s="25">
        <v>2031</v>
      </c>
      <c r="R4" s="25">
        <v>2040</v>
      </c>
      <c r="S4" s="25">
        <v>2050</v>
      </c>
      <c r="T4" s="25">
        <v>2060</v>
      </c>
      <c r="U4" s="25">
        <v>2070</v>
      </c>
      <c r="V4" s="25">
        <v>2080</v>
      </c>
      <c r="W4" s="25">
        <v>2090</v>
      </c>
      <c r="X4" s="25">
        <v>2100</v>
      </c>
      <c r="Y4" s="25">
        <v>0</v>
      </c>
      <c r="Z4" s="25" t="s">
        <v>87</v>
      </c>
    </row>
    <row r="5" spans="3:26" x14ac:dyDescent="0.25">
      <c r="D5" t="s">
        <v>85</v>
      </c>
      <c r="E5" t="str">
        <f>_xlfn.TEXTJOIN(",",TRUE,Regions!$C$3,Regions!$D$3)</f>
        <v>IE,National</v>
      </c>
      <c r="F5" t="s">
        <v>86</v>
      </c>
      <c r="G5" s="23">
        <f>VLOOKUP(demand!G4,config!$B$8:$C$18,2,FALSE)*3.6</f>
        <v>14.3748</v>
      </c>
      <c r="H5" s="23">
        <f>VLOOKUP(demand!H4,config!$B$8:$C$18,2,FALSE)*3.6</f>
        <v>18.921600000000002</v>
      </c>
      <c r="I5" s="23">
        <f>VLOOKUP(demand!I4,config!$B$8:$C$18,2,FALSE)*3.6</f>
        <v>23.80968</v>
      </c>
      <c r="J5" s="23">
        <f>VLOOKUP(demand!J4,config!$B$8:$C$18,2,FALSE)*3.6</f>
        <v>28.697760000000002</v>
      </c>
      <c r="K5" s="23">
        <f>VLOOKUP(demand!K4,config!$B$8:$C$18,2,FALSE)*3.6</f>
        <v>33.585839999999997</v>
      </c>
      <c r="L5" s="23">
        <f>VLOOKUP(demand!L4,config!$B$8:$C$18,2,FALSE)*3.6</f>
        <v>38.473920000000007</v>
      </c>
      <c r="M5" s="23">
        <f>VLOOKUP(demand!M4,config!$B$8:$C$18,2,FALSE)*3.6</f>
        <v>43.362000000000002</v>
      </c>
      <c r="N5" s="23">
        <f>VLOOKUP(demand!N4,config!$B$8:$C$18,2,FALSE)*3.6</f>
        <v>48.250079999999997</v>
      </c>
      <c r="O5" s="23">
        <f>VLOOKUP(demand!O4,config!$B$8:$C$18,2,FALSE)*3.6</f>
        <v>53.138159999999999</v>
      </c>
      <c r="P5" s="23">
        <f>VLOOKUP(demand!P4,config!$B$8:$C$18,2,FALSE)*3.6</f>
        <v>58.026240000000008</v>
      </c>
      <c r="Q5" s="23">
        <f>VLOOKUP(demand!Q4,config!$B$8:$C$18,2,FALSE)*3.6</f>
        <v>62.914319999999996</v>
      </c>
      <c r="R5" s="23">
        <f>Q5</f>
        <v>62.914319999999996</v>
      </c>
      <c r="S5" s="23">
        <f t="shared" ref="S5:X5" si="0">R5</f>
        <v>62.914319999999996</v>
      </c>
      <c r="T5" s="23">
        <f t="shared" si="0"/>
        <v>62.914319999999996</v>
      </c>
      <c r="U5" s="23">
        <f t="shared" si="0"/>
        <v>62.914319999999996</v>
      </c>
      <c r="V5" s="23">
        <f t="shared" si="0"/>
        <v>62.914319999999996</v>
      </c>
      <c r="W5" s="23">
        <f t="shared" si="0"/>
        <v>62.914319999999996</v>
      </c>
      <c r="X5" s="23">
        <f t="shared" si="0"/>
        <v>62.914319999999996</v>
      </c>
      <c r="Y5" s="23">
        <v>5</v>
      </c>
      <c r="Z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2022-10-04T04:39:29Z</dcterms:created>
  <dcterms:modified xsi:type="dcterms:W3CDTF">2022-10-19T01:49:26Z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990459620952606</vt:r8>
  </property>
</Properties>
</file>