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FCC45555-5283-4CEB-8242-6028172471FA}" xr6:coauthVersionLast="45" xr6:coauthVersionMax="47" xr10:uidLastSave="{00000000-0000-0000-0000-000000000000}"/>
  <bookViews>
    <workbookView xWindow="-8145" yWindow="-163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0" i="1" l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N10" i="1"/>
  <c r="M10" i="1" s="1"/>
  <c r="N9" i="1"/>
  <c r="M9" i="1" s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O9" i="1"/>
  <c r="P9" i="1"/>
  <c r="Q9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N11" i="1"/>
  <c r="M11" i="1" s="1"/>
  <c r="L11" i="1"/>
  <c r="C11" i="1"/>
  <c r="G11" i="1"/>
  <c r="L10" i="1"/>
  <c r="C10" i="1"/>
  <c r="G10" i="1"/>
  <c r="L9" i="1"/>
  <c r="C9" i="1"/>
  <c r="G9" i="1" l="1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<sst xmlns="http://schemas.openxmlformats.org/spreadsheetml/2006/main" count="396" uniqueCount="120">
  <si>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</si>
  <si>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</si>
  <si>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</si>
  <si>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</si>
  <si>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</si>
  <si>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</si>
  <si>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</si>
  <si>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</si>
  <si>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</si>
  <si>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</si>
  <si>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</si>
  <si>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</si>
  <si>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</si>
  <si>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</si>
  <si>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</si>
  <si>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</si>
  <si>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</si>
  <si>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</si>
  <si>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</si>
  <si>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</si>
  <si>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</si>
  <si>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</si>
  <si>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</si>
  <si>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</si>
  <si>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</si>
  <si>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</si>
  <si>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</si>
  <si>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</si>
  <si>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</si>
  <si>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</si>
  <si>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</si>
  <si>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</si>
  <si>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</si>
  <si>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</si>
  <si>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</si>
  <si>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</si>
  <si>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</si>
  <si>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</si>
  <si>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</si>
  <si>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</si>
  <si>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</si>
  <si>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</si>
  <si>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</si>
  <si>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</si>
  <si>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</si>
  <si>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</si>
  <si>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</si>
  <si>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</si>
  <si>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</si>
  <si>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</si>
  <si>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</si>
  <si>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</si>
  <si>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</si>
  <si>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</si>
  <si>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</si>
  <si>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</si>
  <si>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</si>
  <si>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</si>
  <si>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</si>
  <si>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</si>
  <si>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</si>
  <si>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</si>
  <si>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</si>
  <si>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</si>
  <si>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</si>
  <si>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</si>
  <si>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</si>
  <si>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</si>
  <si>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</si>
  <si>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</si>
  <si>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</si>
  <si>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</si>
  <si>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</si>
  <si>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</si>
  <si>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</si>
  <si>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</si>
  <si>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</si>
  <si>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</si>
  <si>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</si>
  <si>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</si>
  <si>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</si>
  <si>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</si>
  <si>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</si>
  <si>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</si>
  <si>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</si>
  <si>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Limiting district heating to dwelling type</t>
  </si>
  <si>
    <t>UP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</si>
  <si>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</si>
  <si>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</si>
  <si>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</si>
  <si>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</si>
  <si>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</si>
  <si>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</si>
  <si>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</si>
  <si>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</si>
  <si>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</si>
  <si>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</si>
  <si>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</si>
  <si>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</si>
  <si>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</si>
  <si>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</si>
  <si>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</si>
  <si>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</si>
  <si>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</si>
  <si>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</si>
  <si>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</si>
  <si>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</si>
  <si>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~UC_Sets: R_E:AllRegions</t>
  </si>
  <si>
    <t>~UC_T:UC_COMPRD</t>
  </si>
  <si>
    <t>Pset_Set</t>
  </si>
  <si>
    <t>Pset_PN</t>
  </si>
  <si>
    <t>Pset_CI</t>
  </si>
  <si>
    <t>Pset_CO</t>
  </si>
  <si>
    <t>Cset_CN</t>
  </si>
  <si>
    <t>UC_FLO</t>
  </si>
  <si>
    <t>FT-RSDHET_1,FT-RSDHET_C</t>
  </si>
  <si>
    <t>FT-RSDHET_2</t>
  </si>
  <si>
    <t>FT-RSDHET_3</t>
  </si>
  <si>
    <t>YEAR</t>
  </si>
  <si>
    <t>UC_RHSRTS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</si>
</sst>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0.0000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/>
    <xf numFmtId="0" fontId="2" fillId="0" borderId="0"/>
    <xf numFmtId="0" fontId="8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64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2" borderId="2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 applyProtection="1">
      <alignment horizontal="left" vertical="center"/>
      <protection locked="0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2"/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164" fontId="12" fillId="4" borderId="0" xfId="1" applyNumberFormat="1" applyFont="1" applyFill="1" applyAlignment="1">
      <alignment horizontal="left" vertical="center"/>
    </xf>
    <xf numFmtId="0" fontId="14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0" fontId="8" fillId="4" borderId="0" xfId="3" applyFill="1" applyAlignment="1">
      <alignment vertical="center"/>
    </xf>
    <xf numFmtId="0" fontId="16" fillId="0" borderId="0" xfId="0" quotePrefix="1" applyFont="1" applyAlignment="1">
      <alignment horizontal="left"/>
    </xf>
    <xf numFmtId="0" fontId="17" fillId="0" borderId="0" xfId="0" quotePrefix="1" applyFont="1" applyAlignment="1">
      <alignment horizontal="center"/>
    </xf>
    <xf numFmtId="0" fontId="17" fillId="0" borderId="0" xfId="0" quotePrefix="1" applyFont="1" applyAlignment="1">
      <alignment horizontal="left" vertical="top"/>
    </xf>
    <xf numFmtId="0" fontId="16" fillId="0" borderId="0" xfId="0" applyFont="1" applyAlignment="1">
      <alignment vertical="center"/>
    </xf>
    <xf numFmtId="165" fontId="0" fillId="0" borderId="0" xfId="5" applyNumberFormat="1" applyFont="1"/>
    <xf numFmtId="165" fontId="16" fillId="0" borderId="0" xfId="5" applyNumberFormat="1" applyFont="1" applyAlignment="1">
      <alignment vertical="center"/>
    </xf>
    <xf numFmtId="0" fontId="16" fillId="0" borderId="6" xfId="0" quotePrefix="1" applyFont="1" applyBorder="1" applyAlignment="1">
      <alignment horizontal="left"/>
    </xf>
    <xf numFmtId="0" fontId="17" fillId="0" borderId="0" xfId="0" quotePrefix="1" applyFont="1" applyBorder="1" applyAlignment="1">
      <alignment horizontal="center"/>
    </xf>
    <xf numFmtId="0" fontId="17" fillId="0" borderId="7" xfId="0" quotePrefix="1" applyFont="1" applyBorder="1" applyAlignment="1">
      <alignment horizontal="center"/>
    </xf>
    <xf numFmtId="0" fontId="17" fillId="0" borderId="6" xfId="0" quotePrefix="1" applyFont="1" applyBorder="1" applyAlignment="1">
      <alignment horizontal="left" vertical="top"/>
    </xf>
    <xf numFmtId="0" fontId="0" fillId="0" borderId="0" xfId="0" applyBorder="1"/>
    <xf numFmtId="0" fontId="16" fillId="0" borderId="0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8" xfId="0" quotePrefix="1" applyFont="1" applyBorder="1" applyAlignment="1">
      <alignment horizontal="left" vertical="top"/>
    </xf>
    <xf numFmtId="0" fontId="16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8" fillId="0" borderId="0" xfId="0" applyFont="1"/>
    <xf numFmtId="0" fontId="19" fillId="5" borderId="0" xfId="0" applyFont="1" applyFill="1"/>
    <xf numFmtId="0" fontId="19" fillId="9" borderId="0" xfId="0" applyFont="1" applyFill="1"/>
    <xf numFmtId="0" fontId="19" fillId="7" borderId="0" xfId="0" applyFont="1" applyFill="1"/>
    <xf numFmtId="166" fontId="0" fillId="0" borderId="0" xfId="0" applyNumberFormat="1"/>
    <xf numFmtId="0" fontId="0" fillId="0" borderId="3" xfId="0" applyFill="1" applyBorder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/>
    <xf numFmtId="0" fontId="3" fillId="0" borderId="0" xfId="0" applyFont="1" applyAlignment="1">
      <alignment horizontal="left" vertical="center"/>
    </xf>
    <xf numFmtId="2" fontId="0" fillId="0" borderId="0" xfId="0" applyNumberFormat="1" applyAlignment="1"/>
    <xf numFmtId="2" fontId="0" fillId="0" borderId="0" xfId="4" applyNumberFormat="1" applyFont="1" applyAlignment="1">
      <alignment horizontal="left"/>
    </xf>
    <xf numFmtId="0" fontId="12" fillId="4" borderId="0" xfId="1" applyFont="1" applyFill="1" applyAlignment="1">
      <alignment vertical="center"/>
    </xf>
    <xf numFmtId="0" fontId="7" fillId="4" borderId="0" xfId="1" applyFont="1" applyFill="1" applyAlignment="1">
      <alignment horizontal="center" vertical="center"/>
    </xf>
    <xf numFmtId="0" fontId="8" fillId="4" borderId="0" xfId="3" applyFill="1" applyAlignment="1">
      <alignment vertical="center"/>
    </xf>
    <xf numFmtId="0" fontId="12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7">
    <cellStyle name="Comma" xfId="4" builtinId="3"/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  <cellStyle name="Normal 3 2" xfId="6" xr:uid="{124214B4-3105-4EE3-A511-D47CF1EB98C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 x14ac:dyDescent="0.25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 x14ac:dyDescent="0.25">
      <c r="A16" s="57" t="s">
        <v>68</v>
      </c>
      <c r="B16" s="57"/>
      <c r="C16" s="57"/>
      <c r="D16" s="57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 x14ac:dyDescent="0.25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 x14ac:dyDescent="0.25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 x14ac:dyDescent="0.25">
      <c r="A19" s="19" t="s">
        <v>69</v>
      </c>
      <c r="B19" s="56" t="s">
        <v>80</v>
      </c>
      <c r="C19" s="56"/>
      <c r="D19" s="56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 x14ac:dyDescent="0.25">
      <c r="A20" s="19" t="s">
        <v>70</v>
      </c>
      <c r="B20" s="56" t="s">
        <v>81</v>
      </c>
      <c r="C20" s="56"/>
      <c r="D20" s="56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 x14ac:dyDescent="0.25">
      <c r="A21" s="19" t="s">
        <v>71</v>
      </c>
      <c r="B21" s="59" t="s">
        <v>84</v>
      </c>
      <c r="C21" s="59"/>
      <c r="D21" s="59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 x14ac:dyDescent="0.25">
      <c r="A22" s="19"/>
      <c r="B22" s="59"/>
      <c r="C22" s="59"/>
      <c r="D22" s="59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 x14ac:dyDescent="0.25">
      <c r="A23" s="19" t="s">
        <v>72</v>
      </c>
      <c r="B23" s="56" t="s">
        <v>82</v>
      </c>
      <c r="C23" s="56"/>
      <c r="D23" s="56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 x14ac:dyDescent="0.25">
      <c r="A24" s="19"/>
      <c r="B24" s="56" t="s">
        <v>83</v>
      </c>
      <c r="C24" s="56"/>
      <c r="D24" s="56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 x14ac:dyDescent="0.25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 x14ac:dyDescent="0.25">
      <c r="A26" s="19" t="s">
        <v>73</v>
      </c>
      <c r="B26" s="56" t="s">
        <v>82</v>
      </c>
      <c r="C26" s="56"/>
      <c r="D26" s="56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 x14ac:dyDescent="0.25">
      <c r="A27" s="19"/>
      <c r="B27" s="56" t="s">
        <v>83</v>
      </c>
      <c r="C27" s="56"/>
      <c r="D27" s="56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 x14ac:dyDescent="0.25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 x14ac:dyDescent="0.25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 x14ac:dyDescent="0.25">
      <c r="A30" s="19" t="s">
        <v>75</v>
      </c>
      <c r="B30" s="58" t="s">
        <v>76</v>
      </c>
      <c r="C30" s="56"/>
      <c r="D30" s="56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 x14ac:dyDescent="0.25">
      <c r="A31" s="19" t="s">
        <v>77</v>
      </c>
      <c r="B31" s="56" t="s">
        <v>78</v>
      </c>
      <c r="C31" s="56"/>
      <c r="D31" s="56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 x14ac:dyDescent="0.25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8" t="s">
        <v>62</v>
      </c>
      <c r="B10" s="8" t="s">
        <v>61</v>
      </c>
    </row>
    <row r="11" spans="1:30" x14ac:dyDescent="0.2">
      <c r="A11" s="7" t="s">
        <v>60</v>
      </c>
      <c r="B11" s="7" t="s">
        <v>59</v>
      </c>
    </row>
    <row r="12" spans="1:30" x14ac:dyDescent="0.2">
      <c r="A12" s="6" t="s">
        <v>58</v>
      </c>
      <c r="B12" s="6" t="s">
        <v>57</v>
      </c>
    </row>
    <row r="13" spans="1:30" x14ac:dyDescent="0.2">
      <c r="A13" s="6" t="s">
        <v>56</v>
      </c>
      <c r="B13" s="6" t="s">
        <v>55</v>
      </c>
    </row>
    <row r="14" spans="1:30" x14ac:dyDescent="0.2">
      <c r="A14" s="6" t="s">
        <v>54</v>
      </c>
      <c r="B14" s="6" t="s">
        <v>53</v>
      </c>
    </row>
    <row r="15" spans="1:30" x14ac:dyDescent="0.2">
      <c r="A15" s="6" t="s">
        <v>52</v>
      </c>
      <c r="B15" s="6" t="s">
        <v>51</v>
      </c>
    </row>
    <row r="16" spans="1:30" x14ac:dyDescent="0.2">
      <c r="A16" s="6" t="s">
        <v>50</v>
      </c>
      <c r="B16" s="6" t="s">
        <v>49</v>
      </c>
    </row>
    <row r="17" spans="1:2" x14ac:dyDescent="0.2">
      <c r="A17" s="6" t="s">
        <v>48</v>
      </c>
      <c r="B17" s="6" t="s">
        <v>47</v>
      </c>
    </row>
    <row r="18" spans="1:2" x14ac:dyDescent="0.2">
      <c r="A18" s="6" t="s">
        <v>46</v>
      </c>
      <c r="B18" s="6" t="s">
        <v>45</v>
      </c>
    </row>
    <row r="19" spans="1:2" x14ac:dyDescent="0.2">
      <c r="A19" s="6" t="s">
        <v>44</v>
      </c>
      <c r="B19" s="6" t="s">
        <v>43</v>
      </c>
    </row>
    <row r="20" spans="1:2" x14ac:dyDescent="0.2">
      <c r="A20" s="6" t="s">
        <v>42</v>
      </c>
      <c r="B20" s="6" t="s">
        <v>41</v>
      </c>
    </row>
    <row r="21" spans="1:2" x14ac:dyDescent="0.2">
      <c r="A21" s="6" t="s">
        <v>40</v>
      </c>
      <c r="B21" s="6" t="s">
        <v>39</v>
      </c>
    </row>
    <row r="22" spans="1:2" x14ac:dyDescent="0.2">
      <c r="A22" s="6" t="s">
        <v>38</v>
      </c>
      <c r="B22" s="6" t="s">
        <v>37</v>
      </c>
    </row>
    <row r="23" spans="1:2" x14ac:dyDescent="0.2">
      <c r="A23" s="6" t="s">
        <v>36</v>
      </c>
      <c r="B23" s="6" t="s">
        <v>35</v>
      </c>
    </row>
    <row r="24" spans="1:2" x14ac:dyDescent="0.2">
      <c r="A24" s="6" t="s">
        <v>34</v>
      </c>
      <c r="B24" s="6" t="s">
        <v>33</v>
      </c>
    </row>
    <row r="25" spans="1:2" x14ac:dyDescent="0.2">
      <c r="A25" s="6" t="s">
        <v>32</v>
      </c>
      <c r="B25" s="6" t="s">
        <v>31</v>
      </c>
    </row>
    <row r="26" spans="1:2" x14ac:dyDescent="0.2">
      <c r="A26" s="6" t="s">
        <v>30</v>
      </c>
      <c r="B26" s="6" t="s">
        <v>29</v>
      </c>
    </row>
    <row r="27" spans="1:2" x14ac:dyDescent="0.2">
      <c r="A27" s="6" t="s">
        <v>28</v>
      </c>
      <c r="B27" s="6" t="s">
        <v>27</v>
      </c>
    </row>
    <row r="28" spans="1:2" x14ac:dyDescent="0.2">
      <c r="A28" s="6" t="s">
        <v>26</v>
      </c>
      <c r="B28" s="6" t="s">
        <v>25</v>
      </c>
    </row>
    <row r="29" spans="1:2" x14ac:dyDescent="0.2">
      <c r="A29" s="6" t="s">
        <v>24</v>
      </c>
      <c r="B29" s="6" t="s">
        <v>23</v>
      </c>
    </row>
    <row r="30" spans="1:2" x14ac:dyDescent="0.2">
      <c r="A30" s="6" t="s">
        <v>22</v>
      </c>
      <c r="B30" s="6" t="s">
        <v>21</v>
      </c>
    </row>
    <row r="31" spans="1:2" x14ac:dyDescent="0.2">
      <c r="A31" s="6" t="s">
        <v>20</v>
      </c>
      <c r="B31" s="6" t="s">
        <v>19</v>
      </c>
    </row>
    <row r="32" spans="1:2" x14ac:dyDescent="0.2">
      <c r="A32" s="6" t="s">
        <v>18</v>
      </c>
      <c r="B32" s="6" t="s">
        <v>17</v>
      </c>
    </row>
    <row r="33" spans="1:2" x14ac:dyDescent="0.2">
      <c r="A33" s="6" t="s">
        <v>16</v>
      </c>
      <c r="B33" s="6" t="s">
        <v>15</v>
      </c>
    </row>
    <row r="34" spans="1:2" x14ac:dyDescent="0.2">
      <c r="A34" s="6" t="s">
        <v>14</v>
      </c>
      <c r="B34" s="6" t="s">
        <v>13</v>
      </c>
    </row>
    <row r="35" spans="1:2" x14ac:dyDescent="0.2">
      <c r="A35" s="6" t="s">
        <v>12</v>
      </c>
      <c r="B35" s="6" t="s">
        <v>11</v>
      </c>
    </row>
    <row r="36" spans="1:2" x14ac:dyDescent="0.2">
      <c r="A36" s="6" t="s">
        <v>10</v>
      </c>
      <c r="B36" s="6" t="s">
        <v>9</v>
      </c>
    </row>
    <row r="37" spans="1:2" ht="15" x14ac:dyDescent="0.2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O15"/>
  <sheetViews>
    <sheetView tabSelected="1" topLeftCell="M1" zoomScaleNormal="100" workbookViewId="0">
      <selection activeCell="AO13" sqref="AO13"/>
    </sheetView>
  </sheetViews>
  <sheetFormatPr defaultRowHeight="12.75" x14ac:dyDescent="0.2"/>
  <cols>
    <col min="1" max="1" width="13.140625" style="1" customWidth="1"/>
    <col min="2" max="2" width="10.140625" style="1" customWidth="1"/>
    <col min="3" max="3" width="14.85546875" style="1" customWidth="1"/>
    <col min="4" max="4" width="10.85546875" style="1" customWidth="1"/>
    <col min="5" max="5" width="26.7109375" style="1" customWidth="1"/>
    <col min="6" max="6" width="8.7109375" style="1" customWidth="1"/>
    <col min="7" max="7" width="13.85546875" style="1" customWidth="1"/>
    <col min="8" max="8" width="8.7109375" style="53" customWidth="1"/>
    <col min="9" max="10" width="8.7109375" style="1" customWidth="1"/>
    <col min="11" max="11" width="8.7109375" customWidth="1"/>
    <col min="12" max="12" width="62.85546875" style="1" customWidth="1"/>
    <col min="13" max="41" width="8.7109375" style="1" customWidth="1"/>
    <col min="42" max="16384" width="9.140625" style="1"/>
  </cols>
  <sheetData>
    <row r="1" spans="1:41" ht="21" x14ac:dyDescent="0.2">
      <c r="A1" s="3" t="s">
        <v>85</v>
      </c>
    </row>
    <row r="4" spans="1:41" x14ac:dyDescent="0.2">
      <c r="A4" s="4" t="s">
        <v>106</v>
      </c>
      <c r="B4" s="4"/>
      <c r="C4" s="4"/>
      <c r="D4" s="4"/>
      <c r="E4" s="4"/>
      <c r="F4" s="4"/>
      <c r="G4" s="4"/>
      <c r="H4" s="5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1" ht="15" x14ac:dyDescent="0.25">
      <c r="A5" s="4"/>
      <c r="B5" s="4"/>
      <c r="C5" s="43" t="s">
        <v>107</v>
      </c>
      <c r="D5" s="4"/>
      <c r="E5" s="4"/>
      <c r="F5" s="4"/>
      <c r="G5" s="4"/>
      <c r="H5" s="52"/>
      <c r="I5" s="52"/>
      <c r="J5" s="52"/>
      <c r="K5" s="52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15" x14ac:dyDescent="0.25">
      <c r="A6" s="4"/>
      <c r="B6" s="4"/>
      <c r="C6" s="43" t="s">
        <v>0</v>
      </c>
      <c r="D6" s="4"/>
      <c r="E6" s="4"/>
      <c r="F6" s="4"/>
      <c r="G6" s="4"/>
      <c r="H6" s="5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x14ac:dyDescent="0.2">
      <c r="B7" s="4"/>
      <c r="C7" s="4"/>
      <c r="D7" s="4"/>
      <c r="E7" s="4"/>
      <c r="F7" s="4"/>
      <c r="G7" s="4"/>
      <c r="H7" s="52"/>
      <c r="I7" s="4"/>
      <c r="J7" s="4" t="s">
        <v>108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ht="13.5" thickBot="1" x14ac:dyDescent="0.25">
      <c r="A8" s="2" t="s">
        <v>7</v>
      </c>
      <c r="B8" s="4"/>
      <c r="C8" s="44" t="s">
        <v>1</v>
      </c>
      <c r="D8" s="45" t="s">
        <v>109</v>
      </c>
      <c r="E8" s="45" t="s">
        <v>110</v>
      </c>
      <c r="F8" s="45" t="s">
        <v>111</v>
      </c>
      <c r="G8" s="45" t="s">
        <v>112</v>
      </c>
      <c r="H8" s="45" t="s">
        <v>118</v>
      </c>
      <c r="I8" s="46" t="s">
        <v>113</v>
      </c>
      <c r="J8" s="46" t="s">
        <v>2</v>
      </c>
      <c r="K8" s="46" t="s">
        <v>114</v>
      </c>
      <c r="L8" s="44" t="s">
        <v>3</v>
      </c>
      <c r="M8" s="44" t="s">
        <v>65</v>
      </c>
      <c r="N8" s="44" t="s">
        <v>66</v>
      </c>
      <c r="O8" s="44" t="s">
        <v>60</v>
      </c>
      <c r="P8" s="44" t="s">
        <v>50</v>
      </c>
      <c r="Q8" s="44" t="s">
        <v>44</v>
      </c>
      <c r="R8" s="44" t="s">
        <v>42</v>
      </c>
      <c r="S8" s="44" t="s">
        <v>40</v>
      </c>
      <c r="T8" s="44" t="s">
        <v>34</v>
      </c>
      <c r="U8" s="44" t="s">
        <v>32</v>
      </c>
      <c r="V8" s="44" t="s">
        <v>28</v>
      </c>
      <c r="W8" s="44" t="s">
        <v>24</v>
      </c>
      <c r="X8" s="44" t="s">
        <v>14</v>
      </c>
      <c r="Y8" s="44" t="s">
        <v>12</v>
      </c>
      <c r="Z8" s="44" t="s">
        <v>10</v>
      </c>
      <c r="AA8" s="44" t="s">
        <v>56</v>
      </c>
      <c r="AB8" s="44" t="s">
        <v>54</v>
      </c>
      <c r="AC8" s="44" t="s">
        <v>46</v>
      </c>
      <c r="AD8" s="44" t="s">
        <v>36</v>
      </c>
      <c r="AE8" s="44" t="s">
        <v>18</v>
      </c>
      <c r="AF8" s="44" t="s">
        <v>16</v>
      </c>
      <c r="AG8" s="44" t="s">
        <v>48</v>
      </c>
      <c r="AH8" s="44" t="s">
        <v>38</v>
      </c>
      <c r="AI8" s="44" t="s">
        <v>30</v>
      </c>
      <c r="AJ8" s="44" t="s">
        <v>22</v>
      </c>
      <c r="AK8" s="44" t="s">
        <v>20</v>
      </c>
      <c r="AL8" s="44" t="s">
        <v>58</v>
      </c>
      <c r="AM8" s="44" t="s">
        <v>52</v>
      </c>
      <c r="AN8" s="44" t="s">
        <v>26</v>
      </c>
      <c r="AO8" s="44" t="s">
        <v>119</v>
      </c>
    </row>
    <row r="9" spans="1:41" x14ac:dyDescent="0.2">
      <c r="A9" s="1" t="s">
        <v>6</v>
      </c>
      <c r="B9" s="4"/>
      <c r="C9" s="4" t="str">
        <f>"DH_1_"&amp;A9&amp;"_UC"</f>
        <v>DH_1_Det_UC</v>
      </c>
      <c r="D9" s="4"/>
      <c r="E9" s="4" t="s">
        <v>115</v>
      </c>
      <c r="F9" s="4"/>
      <c r="G9" s="4" t="str">
        <f>"RSDSH_"&amp;A9&amp;"*"</f>
        <v>RSDSH_Det*</v>
      </c>
      <c r="H9" s="52">
        <v>2018</v>
      </c>
      <c r="I9" s="4"/>
      <c r="J9" s="4" t="s">
        <v>86</v>
      </c>
      <c r="K9" s="4">
        <v>-1</v>
      </c>
      <c r="L9" s="4" t="str">
        <f>"Upper share of "&amp;A9&amp;" dwellings supplied by district heating in high density "</f>
        <v xml:space="preserve">Upper share of Det dwellings supplied by district heating in high density </v>
      </c>
      <c r="M9" s="54">
        <f>N9</f>
        <v>5.1434483577431585E-2</v>
      </c>
      <c r="N9" s="55">
        <f>INDEX(Dwelling_Data!$Y$6:$AA$32,MATCH(N8,Dwelling_Data!$A$6:$A$32,0),MATCH($A$9,Dwelling_Data!$Y$5:$AA$5,0))</f>
        <v>5.1434483577431585E-2</v>
      </c>
      <c r="O9" s="55">
        <f>INDEX(Dwelling_Data!$Y$6:$AA$32,MATCH(O8,Dwelling_Data!$A$6:$A$32,0),MATCH($A$9,Dwelling_Data!$Y$5:$AA$5,0))</f>
        <v>7.441860465116279E-2</v>
      </c>
      <c r="P9" s="55">
        <f>INDEX(Dwelling_Data!$Y$6:$AA$32,MATCH(P8,Dwelling_Data!$A$6:$A$32,0),MATCH($A$9,Dwelling_Data!$Y$5:$AA$5,0))</f>
        <v>3.793624583694831E-2</v>
      </c>
      <c r="Q9" s="55">
        <f>INDEX(Dwelling_Data!$Y$6:$AA$32,MATCH(Q8,Dwelling_Data!$A$6:$A$32,0),MATCH($A$9,Dwelling_Data!$Y$5:$AA$5,0))</f>
        <v>0.10083782166367444</v>
      </c>
      <c r="R9" s="55">
        <f>INDEX(Dwelling_Data!$Y$6:$AA$32,MATCH(R8,Dwelling_Data!$A$6:$A$32,0),MATCH($A$9,Dwelling_Data!$Y$5:$AA$5,0))</f>
        <v>8.0225988700564965E-2</v>
      </c>
      <c r="S9" s="55">
        <f>INDEX(Dwelling_Data!$Y$6:$AA$32,MATCH(S8,Dwelling_Data!$A$6:$A$32,0),MATCH($A$9,Dwelling_Data!$Y$5:$AA$5,0))</f>
        <v>0.1515527950310559</v>
      </c>
      <c r="T9" s="55">
        <f>INDEX(Dwelling_Data!$Y$6:$AA$32,MATCH(T8,Dwelling_Data!$A$6:$A$32,0),MATCH($A$9,Dwelling_Data!$Y$5:$AA$5,0))</f>
        <v>5.0458715596330278E-2</v>
      </c>
      <c r="U9" s="55">
        <f>INDEX(Dwelling_Data!$Y$6:$AA$32,MATCH(U8,Dwelling_Data!$A$6:$A$32,0),MATCH($A$9,Dwelling_Data!$Y$5:$AA$5,0))</f>
        <v>6.3639891346526964E-2</v>
      </c>
      <c r="V9" s="55">
        <f>INDEX(Dwelling_Data!$Y$6:$AA$32,MATCH(V8,Dwelling_Data!$A$6:$A$32,0),MATCH($A$9,Dwelling_Data!$Y$5:$AA$5,0))</f>
        <v>0.12007062978222484</v>
      </c>
      <c r="W9" s="55">
        <f>INDEX(Dwelling_Data!$Y$6:$AA$32,MATCH(W8,Dwelling_Data!$A$6:$A$32,0),MATCH($A$9,Dwelling_Data!$Y$5:$AA$5,0))</f>
        <v>3.9525691699604744E-2</v>
      </c>
      <c r="X9" s="55">
        <f>INDEX(Dwelling_Data!$Y$6:$AA$32,MATCH(X8,Dwelling_Data!$A$6:$A$32,0),MATCH($A$9,Dwelling_Data!$Y$5:$AA$5,0))</f>
        <v>3.949044585987261E-2</v>
      </c>
      <c r="Y9" s="55">
        <f>INDEX(Dwelling_Data!$Y$6:$AA$32,MATCH(Y8,Dwelling_Data!$A$6:$A$32,0),MATCH($A$9,Dwelling_Data!$Y$5:$AA$5,0))</f>
        <v>9.9173553719008267E-2</v>
      </c>
      <c r="Z9" s="55">
        <f>INDEX(Dwelling_Data!$Y$6:$AA$32,MATCH(Z8,Dwelling_Data!$A$6:$A$32,0),MATCH($A$9,Dwelling_Data!$Y$5:$AA$5,0))</f>
        <v>9.9038118988243676E-2</v>
      </c>
      <c r="AA9" s="55">
        <f>INDEX(Dwelling_Data!$Y$6:$AA$32,MATCH(AA8,Dwelling_Data!$A$6:$A$32,0),MATCH($A$9,Dwelling_Data!$Y$5:$AA$5,0))</f>
        <v>7.7872744539411204E-2</v>
      </c>
      <c r="AB9" s="55">
        <f>INDEX(Dwelling_Data!$Y$6:$AA$32,MATCH(AB8,Dwelling_Data!$A$6:$A$32,0),MATCH($A$9,Dwelling_Data!$Y$5:$AA$5,0))</f>
        <v>6.241914618369987E-2</v>
      </c>
      <c r="AC9" s="55">
        <f>INDEX(Dwelling_Data!$Y$6:$AA$32,MATCH(AC8,Dwelling_Data!$A$6:$A$32,0),MATCH($A$9,Dwelling_Data!$Y$5:$AA$5,0))</f>
        <v>8.4169884169884177E-2</v>
      </c>
      <c r="AD9" s="55">
        <f>INDEX(Dwelling_Data!$Y$6:$AA$32,MATCH(AD8,Dwelling_Data!$A$6:$A$32,0),MATCH($A$9,Dwelling_Data!$Y$5:$AA$5,0))</f>
        <v>4.0532365396249243E-2</v>
      </c>
      <c r="AE9" s="55">
        <f>INDEX(Dwelling_Data!$Y$6:$AA$32,MATCH(AE8,Dwelling_Data!$A$6:$A$32,0),MATCH($A$9,Dwelling_Data!$Y$5:$AA$5,0))</f>
        <v>7.18232044198895E-2</v>
      </c>
      <c r="AF9" s="55">
        <f>INDEX(Dwelling_Data!$Y$6:$AA$32,MATCH(AF8,Dwelling_Data!$A$6:$A$32,0),MATCH($A$9,Dwelling_Data!$Y$5:$AA$5,0))</f>
        <v>6.5067248273355138E-2</v>
      </c>
      <c r="AG9" s="55">
        <f>INDEX(Dwelling_Data!$Y$6:$AA$32,MATCH(AG8,Dwelling_Data!$A$6:$A$32,0),MATCH($A$9,Dwelling_Data!$Y$5:$AA$5,0))</f>
        <v>7.4332909783989834E-2</v>
      </c>
      <c r="AH9" s="55">
        <f>INDEX(Dwelling_Data!$Y$6:$AA$32,MATCH(AH8,Dwelling_Data!$A$6:$A$32,0),MATCH($A$9,Dwelling_Data!$Y$5:$AA$5,0))</f>
        <v>8.3969465648854963E-2</v>
      </c>
      <c r="AI9" s="55">
        <f>INDEX(Dwelling_Data!$Y$6:$AA$32,MATCH(AI8,Dwelling_Data!$A$6:$A$32,0),MATCH($A$9,Dwelling_Data!$Y$5:$AA$5,0))</f>
        <v>6.4516129032258063E-2</v>
      </c>
      <c r="AJ9" s="55">
        <f>INDEX(Dwelling_Data!$Y$6:$AA$32,MATCH(AJ8,Dwelling_Data!$A$6:$A$32,0),MATCH($A$9,Dwelling_Data!$Y$5:$AA$5,0))</f>
        <v>2.5316455696202531E-2</v>
      </c>
      <c r="AK9" s="55">
        <f>INDEX(Dwelling_Data!$Y$6:$AA$32,MATCH(AK8,Dwelling_Data!$A$6:$A$32,0),MATCH($A$9,Dwelling_Data!$Y$5:$AA$5,0))</f>
        <v>3.5919540229885055E-2</v>
      </c>
      <c r="AL9" s="55">
        <f>INDEX(Dwelling_Data!$Y$6:$AA$32,MATCH(AL8,Dwelling_Data!$A$6:$A$32,0),MATCH($A$9,Dwelling_Data!$Y$5:$AA$5,0))</f>
        <v>6.3492063492063489E-2</v>
      </c>
      <c r="AM9" s="55">
        <f>INDEX(Dwelling_Data!$Y$6:$AA$32,MATCH(AM8,Dwelling_Data!$A$6:$A$32,0),MATCH($A$9,Dwelling_Data!$Y$5:$AA$5,0))</f>
        <v>7.0381231671554259E-2</v>
      </c>
      <c r="AN9" s="55">
        <f>INDEX(Dwelling_Data!$Y$6:$AA$32,MATCH(AN8,Dwelling_Data!$A$6:$A$32,0),MATCH($A$9,Dwelling_Data!$Y$5:$AA$5,0))</f>
        <v>6.5934065934065936E-2</v>
      </c>
      <c r="AO9" s="49">
        <v>5</v>
      </c>
    </row>
    <row r="10" spans="1:41" x14ac:dyDescent="0.2">
      <c r="A10" s="1" t="s">
        <v>6</v>
      </c>
      <c r="B10" s="4"/>
      <c r="C10" s="4" t="str">
        <f>"DH_2_"&amp;A10&amp;"_UC"</f>
        <v>DH_2_Det_UC</v>
      </c>
      <c r="D10" s="4"/>
      <c r="E10" s="4" t="s">
        <v>116</v>
      </c>
      <c r="F10" s="4"/>
      <c r="G10" s="4" t="str">
        <f>"RSDSH_"&amp;A10&amp;"*"</f>
        <v>RSDSH_Det*</v>
      </c>
      <c r="H10" s="52">
        <v>2018</v>
      </c>
      <c r="I10" s="4"/>
      <c r="J10" s="4" t="s">
        <v>86</v>
      </c>
      <c r="K10" s="4">
        <v>-1</v>
      </c>
      <c r="L10" s="4" t="str">
        <f>"Upper share of "&amp;A10&amp;" dwellings supplied by district heating in medium density "</f>
        <v xml:space="preserve">Upper share of Det dwellings supplied by district heating in medium density </v>
      </c>
      <c r="M10" s="54">
        <f>N10</f>
        <v>0.16871353887503593</v>
      </c>
      <c r="N10" s="51">
        <f>INDEX(Dwelling_Data!$P$6:$R$32,MATCH(N8,Dwelling_Data!$A$6:$A$32,0),MATCH($A$10,Dwelling_Data!$P$5:$R$5,0))</f>
        <v>0.16871353887503593</v>
      </c>
      <c r="O10" s="51">
        <f>INDEX(Dwelling_Data!$P$6:$R$32,MATCH(O8,Dwelling_Data!$A$6:$A$32,0),MATCH($A$10,Dwelling_Data!$P$5:$R$5,0))</f>
        <v>0.14050056882821388</v>
      </c>
      <c r="P10" s="51">
        <f>INDEX(Dwelling_Data!$P$6:$R$32,MATCH(P8,Dwelling_Data!$A$6:$A$32,0),MATCH($A$10,Dwelling_Data!$P$5:$R$5,0))</f>
        <v>0.12740963855421686</v>
      </c>
      <c r="Q10" s="51">
        <f>INDEX(Dwelling_Data!$P$6:$R$32,MATCH(Q8,Dwelling_Data!$A$6:$A$32,0),MATCH($A$10,Dwelling_Data!$P$5:$R$5,0))</f>
        <v>0.2127433090024331</v>
      </c>
      <c r="R10" s="51">
        <f>INDEX(Dwelling_Data!$P$6:$R$32,MATCH(R8,Dwelling_Data!$A$6:$A$32,0),MATCH($A$10,Dwelling_Data!$P$5:$R$5,0))</f>
        <v>0.17231638418079095</v>
      </c>
      <c r="S10" s="51">
        <f>INDEX(Dwelling_Data!$P$6:$R$32,MATCH(S8,Dwelling_Data!$A$6:$A$32,0),MATCH($A$10,Dwelling_Data!$P$5:$R$5,0))</f>
        <v>0.25650178480367158</v>
      </c>
      <c r="T10" s="51">
        <f>INDEX(Dwelling_Data!$P$6:$R$32,MATCH(T8,Dwelling_Data!$A$6:$A$32,0),MATCH($A$10,Dwelling_Data!$P$5:$R$5,0))</f>
        <v>0.17156286721504113</v>
      </c>
      <c r="U10" s="51">
        <f>INDEX(Dwelling_Data!$P$6:$R$32,MATCH(U8,Dwelling_Data!$A$6:$A$32,0),MATCH($A$10,Dwelling_Data!$P$5:$R$5,0))</f>
        <v>0.16129720503520376</v>
      </c>
      <c r="V10" s="51">
        <f>INDEX(Dwelling_Data!$P$6:$R$32,MATCH(V8,Dwelling_Data!$A$6:$A$32,0),MATCH($A$10,Dwelling_Data!$P$5:$R$5,0))</f>
        <v>0.2263686304224285</v>
      </c>
      <c r="W10" s="51">
        <f>INDEX(Dwelling_Data!$P$6:$R$32,MATCH(W8,Dwelling_Data!$A$6:$A$32,0),MATCH($A$10,Dwelling_Data!$P$5:$R$5,0))</f>
        <v>0.17887432536622977</v>
      </c>
      <c r="X10" s="51">
        <f>INDEX(Dwelling_Data!$P$6:$R$32,MATCH(X8,Dwelling_Data!$A$6:$A$32,0),MATCH($A$10,Dwelling_Data!$P$5:$R$5,0))</f>
        <v>0.15068493150684931</v>
      </c>
      <c r="Y10" s="51">
        <f>INDEX(Dwelling_Data!$P$6:$R$32,MATCH(Y8,Dwelling_Data!$A$6:$A$32,0),MATCH($A$10,Dwelling_Data!$P$5:$R$5,0))</f>
        <v>0.19209993247805537</v>
      </c>
      <c r="Z10" s="51">
        <f>INDEX(Dwelling_Data!$P$6:$R$32,MATCH(Z8,Dwelling_Data!$A$6:$A$32,0),MATCH($A$10,Dwelling_Data!$P$5:$R$5,0))</f>
        <v>0.26583882412569693</v>
      </c>
      <c r="AA10" s="51">
        <f>INDEX(Dwelling_Data!$P$6:$R$32,MATCH(AA8,Dwelling_Data!$A$6:$A$32,0),MATCH($A$10,Dwelling_Data!$P$5:$R$5,0))</f>
        <v>0.2246203037569944</v>
      </c>
      <c r="AB10" s="51">
        <f>INDEX(Dwelling_Data!$P$6:$R$32,MATCH(AB8,Dwelling_Data!$A$6:$A$32,0),MATCH($A$10,Dwelling_Data!$P$5:$R$5,0))</f>
        <v>0.19334294640711366</v>
      </c>
      <c r="AC10" s="51">
        <f>INDEX(Dwelling_Data!$P$6:$R$32,MATCH(AC8,Dwelling_Data!$A$6:$A$32,0),MATCH($A$10,Dwelling_Data!$P$5:$R$5,0))</f>
        <v>0.18867924528301888</v>
      </c>
      <c r="AD10" s="51">
        <f>INDEX(Dwelling_Data!$P$6:$R$32,MATCH(AD8,Dwelling_Data!$A$6:$A$32,0),MATCH($A$10,Dwelling_Data!$P$5:$R$5,0))</f>
        <v>0.14687859057832248</v>
      </c>
      <c r="AE10" s="51">
        <f>INDEX(Dwelling_Data!$P$6:$R$32,MATCH(AE8,Dwelling_Data!$A$6:$A$32,0),MATCH($A$10,Dwelling_Data!$P$5:$R$5,0))</f>
        <v>0.14393482196741098</v>
      </c>
      <c r="AF10" s="51">
        <f>INDEX(Dwelling_Data!$P$6:$R$32,MATCH(AF8,Dwelling_Data!$A$6:$A$32,0),MATCH($A$10,Dwelling_Data!$P$5:$R$5,0))</f>
        <v>0.19353940406571984</v>
      </c>
      <c r="AG10" s="51">
        <f>INDEX(Dwelling_Data!$P$6:$R$32,MATCH(AG8,Dwelling_Data!$A$6:$A$32,0),MATCH($A$10,Dwelling_Data!$P$5:$R$5,0))</f>
        <v>0.21782023175696838</v>
      </c>
      <c r="AH10" s="51">
        <f>INDEX(Dwelling_Data!$P$6:$R$32,MATCH(AH8,Dwelling_Data!$A$6:$A$32,0),MATCH($A$10,Dwelling_Data!$P$5:$R$5,0))</f>
        <v>0.30039525691699603</v>
      </c>
      <c r="AI10" s="51">
        <f>INDEX(Dwelling_Data!$P$6:$R$32,MATCH(AI8,Dwelling_Data!$A$6:$A$32,0),MATCH($A$10,Dwelling_Data!$P$5:$R$5,0))</f>
        <v>0.184304932735426</v>
      </c>
      <c r="AJ10" s="51">
        <f>INDEX(Dwelling_Data!$P$6:$R$32,MATCH(AJ8,Dwelling_Data!$A$6:$A$32,0),MATCH($A$10,Dwelling_Data!$P$5:$R$5,0))</f>
        <v>0.1189083820662768</v>
      </c>
      <c r="AK10" s="51">
        <f>INDEX(Dwelling_Data!$P$6:$R$32,MATCH(AK8,Dwelling_Data!$A$6:$A$32,0),MATCH($A$10,Dwelling_Data!$P$5:$R$5,0))</f>
        <v>0.15242494226327943</v>
      </c>
      <c r="AL10" s="51">
        <f>INDEX(Dwelling_Data!$P$6:$R$32,MATCH(AL8,Dwelling_Data!$A$6:$A$32,0),MATCH($A$10,Dwelling_Data!$P$5:$R$5,0))</f>
        <v>0.12763819095477386</v>
      </c>
      <c r="AM10" s="51">
        <f>INDEX(Dwelling_Data!$P$6:$R$32,MATCH(AM8,Dwelling_Data!$A$6:$A$32,0),MATCH($A$10,Dwelling_Data!$P$5:$R$5,0))</f>
        <v>0.20583468395461912</v>
      </c>
      <c r="AN10" s="51">
        <f>INDEX(Dwelling_Data!$P$6:$R$32,MATCH(AN8,Dwelling_Data!$A$6:$A$32,0),MATCH($A$10,Dwelling_Data!$P$5:$R$5,0))</f>
        <v>7.0257611241217793E-2</v>
      </c>
      <c r="AO10" s="49">
        <v>5</v>
      </c>
    </row>
    <row r="11" spans="1:41" x14ac:dyDescent="0.2">
      <c r="A11" s="1" t="s">
        <v>6</v>
      </c>
      <c r="B11" s="4"/>
      <c r="C11" s="4" t="str">
        <f>"DH_3_"&amp;A11&amp;"_UC"</f>
        <v>DH_3_Det_UC</v>
      </c>
      <c r="D11" s="4"/>
      <c r="E11" s="4" t="s">
        <v>117</v>
      </c>
      <c r="F11" s="4"/>
      <c r="G11" s="4" t="str">
        <f>"RSDSH_"&amp;A11&amp;"*"</f>
        <v>RSDSH_Det*</v>
      </c>
      <c r="H11" s="52">
        <v>2018</v>
      </c>
      <c r="I11" s="4"/>
      <c r="J11" s="4" t="s">
        <v>86</v>
      </c>
      <c r="K11" s="4">
        <v>-1</v>
      </c>
      <c r="L11" s="4" t="str">
        <f>"Upper share of "&amp;A11&amp;" dwellings supplied by district heating in low density "</f>
        <v xml:space="preserve">Upper share of Det dwellings supplied by district heating in low density </v>
      </c>
      <c r="M11" s="54">
        <f>N11</f>
        <v>0.32876892584277057</v>
      </c>
      <c r="N11" s="51">
        <f>INDEX(Dwelling_Data!$G$6:$I$32,MATCH(N8,Dwelling_Data!$A$6:$A$32,0),MATCH($A$11,Dwelling_Data!$G$5:$I$5,0))</f>
        <v>0.32876892584277057</v>
      </c>
      <c r="O11" s="51">
        <f>INDEX(Dwelling_Data!$G$6:$I$32,MATCH(O8,Dwelling_Data!$A$6:$A$32,0),MATCH($A$11,Dwelling_Data!$G$5:$I$5,0))</f>
        <v>0.36983944954128439</v>
      </c>
      <c r="P11" s="51">
        <f>INDEX(Dwelling_Data!$G$6:$I$32,MATCH(P8,Dwelling_Data!$A$6:$A$32,0),MATCH($A$11,Dwelling_Data!$G$5:$I$5,0))</f>
        <v>0.19108471322294215</v>
      </c>
      <c r="Q11" s="51">
        <f>INDEX(Dwelling_Data!$G$6:$I$32,MATCH(Q8,Dwelling_Data!$A$6:$A$32,0),MATCH($A$11,Dwelling_Data!$G$5:$I$5,0))</f>
        <v>0.30185089084933403</v>
      </c>
      <c r="R11" s="51">
        <f>INDEX(Dwelling_Data!$G$6:$I$32,MATCH(R8,Dwelling_Data!$A$6:$A$32,0),MATCH($A$11,Dwelling_Data!$G$5:$I$5,0))</f>
        <v>0.31262211801484957</v>
      </c>
      <c r="S11" s="51">
        <f>INDEX(Dwelling_Data!$G$6:$I$32,MATCH(S8,Dwelling_Data!$A$6:$A$32,0),MATCH($A$11,Dwelling_Data!$G$5:$I$5,0))</f>
        <v>0.30314097881665447</v>
      </c>
      <c r="T11" s="51">
        <f>INDEX(Dwelling_Data!$G$6:$I$32,MATCH(T8,Dwelling_Data!$A$6:$A$32,0),MATCH($A$11,Dwelling_Data!$G$5:$I$5,0))</f>
        <v>0.36356589147286822</v>
      </c>
      <c r="U11" s="51">
        <f>INDEX(Dwelling_Data!$G$6:$I$32,MATCH(U8,Dwelling_Data!$A$6:$A$32,0),MATCH($A$11,Dwelling_Data!$G$5:$I$5,0))</f>
        <v>0.34463702587289624</v>
      </c>
      <c r="V11" s="51">
        <f>INDEX(Dwelling_Data!$G$6:$I$32,MATCH(V8,Dwelling_Data!$A$6:$A$32,0),MATCH($A$11,Dwelling_Data!$G$5:$I$5,0))</f>
        <v>0.32330598602248556</v>
      </c>
      <c r="W11" s="51">
        <f>INDEX(Dwelling_Data!$G$6:$I$32,MATCH(W8,Dwelling_Data!$A$6:$A$32,0),MATCH($A$11,Dwelling_Data!$G$5:$I$5,0))</f>
        <v>0.26618705035971224</v>
      </c>
      <c r="X11" s="51">
        <f>INDEX(Dwelling_Data!$G$6:$I$32,MATCH(X8,Dwelling_Data!$A$6:$A$32,0),MATCH($A$11,Dwelling_Data!$G$5:$I$5,0))</f>
        <v>0.24331870761866772</v>
      </c>
      <c r="Y11" s="51">
        <f>INDEX(Dwelling_Data!$G$6:$I$32,MATCH(Y8,Dwelling_Data!$A$6:$A$32,0),MATCH($A$11,Dwelling_Data!$G$5:$I$5,0))</f>
        <v>0.4841688654353562</v>
      </c>
      <c r="Z11" s="51">
        <f>INDEX(Dwelling_Data!$G$6:$I$32,MATCH(Z8,Dwelling_Data!$A$6:$A$32,0),MATCH($A$11,Dwelling_Data!$G$5:$I$5,0))</f>
        <v>0.38530960140386061</v>
      </c>
      <c r="AA11" s="51">
        <f>INDEX(Dwelling_Data!$G$6:$I$32,MATCH(AA8,Dwelling_Data!$A$6:$A$32,0),MATCH($A$11,Dwelling_Data!$G$5:$I$5,0))</f>
        <v>0.31287219422812645</v>
      </c>
      <c r="AB11" s="51">
        <f>INDEX(Dwelling_Data!$G$6:$I$32,MATCH(AB8,Dwelling_Data!$A$6:$A$32,0),MATCH($A$11,Dwelling_Data!$G$5:$I$5,0))</f>
        <v>0.36640630497501936</v>
      </c>
      <c r="AC11" s="51">
        <f>INDEX(Dwelling_Data!$G$6:$I$32,MATCH(AC8,Dwelling_Data!$A$6:$A$32,0),MATCH($A$11,Dwelling_Data!$G$5:$I$5,0))</f>
        <v>0.44163312248418629</v>
      </c>
      <c r="AD11" s="51">
        <f>INDEX(Dwelling_Data!$G$6:$I$32,MATCH(AD8,Dwelling_Data!$A$6:$A$32,0),MATCH($A$11,Dwelling_Data!$G$5:$I$5,0))</f>
        <v>0.25227362593910635</v>
      </c>
      <c r="AE11" s="51">
        <f>INDEX(Dwelling_Data!$G$6:$I$32,MATCH(AE8,Dwelling_Data!$A$6:$A$32,0),MATCH($A$11,Dwelling_Data!$G$5:$I$5,0))</f>
        <v>0.28832271762208067</v>
      </c>
      <c r="AF11" s="51">
        <f>INDEX(Dwelling_Data!$G$6:$I$32,MATCH(AF8,Dwelling_Data!$A$6:$A$32,0),MATCH($A$11,Dwelling_Data!$G$5:$I$5,0))</f>
        <v>0.3616833431430253</v>
      </c>
      <c r="AG11" s="51">
        <f>INDEX(Dwelling_Data!$G$6:$I$32,MATCH(AG8,Dwelling_Data!$A$6:$A$32,0),MATCH($A$11,Dwelling_Data!$G$5:$I$5,0))</f>
        <v>0.40211970074812969</v>
      </c>
      <c r="AH11" s="51">
        <f>INDEX(Dwelling_Data!$G$6:$I$32,MATCH(AH8,Dwelling_Data!$A$6:$A$32,0),MATCH($A$11,Dwelling_Data!$G$5:$I$5,0))</f>
        <v>0.37364043506078054</v>
      </c>
      <c r="AI11" s="51">
        <f>INDEX(Dwelling_Data!$G$6:$I$32,MATCH(AI8,Dwelling_Data!$A$6:$A$32,0),MATCH($A$11,Dwelling_Data!$G$5:$I$5,0))</f>
        <v>0.36950286806883365</v>
      </c>
      <c r="AJ11" s="51">
        <f>INDEX(Dwelling_Data!$G$6:$I$32,MATCH(AJ8,Dwelling_Data!$A$6:$A$32,0),MATCH($A$11,Dwelling_Data!$G$5:$I$5,0))</f>
        <v>0.35307621671258033</v>
      </c>
      <c r="AK11" s="51">
        <f>INDEX(Dwelling_Data!$G$6:$I$32,MATCH(AK8,Dwelling_Data!$A$6:$A$32,0),MATCH($A$11,Dwelling_Data!$G$5:$I$5,0))</f>
        <v>0.32592592592592595</v>
      </c>
      <c r="AL11" s="51">
        <f>INDEX(Dwelling_Data!$G$6:$I$32,MATCH(AL8,Dwelling_Data!$A$6:$A$32,0),MATCH($A$11,Dwelling_Data!$G$5:$I$5,0))</f>
        <v>0.32150101419878296</v>
      </c>
      <c r="AM11" s="51">
        <f>INDEX(Dwelling_Data!$G$6:$I$32,MATCH(AM8,Dwelling_Data!$A$6:$A$32,0),MATCH($A$11,Dwelling_Data!$G$5:$I$5,0))</f>
        <v>0.41375941948088196</v>
      </c>
      <c r="AN11" s="51">
        <f>INDEX(Dwelling_Data!$G$6:$I$32,MATCH(AN8,Dwelling_Data!$A$6:$A$32,0),MATCH($A$11,Dwelling_Data!$G$5:$I$5,0))</f>
        <v>0.22955010224948874</v>
      </c>
      <c r="AO11" s="49">
        <v>5</v>
      </c>
    </row>
    <row r="12" spans="1:41" s="53" customFormat="1" x14ac:dyDescent="0.2"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4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49"/>
    </row>
    <row r="13" spans="1:41" x14ac:dyDescent="0.2">
      <c r="A13" s="1" t="s">
        <v>4</v>
      </c>
      <c r="B13" s="4"/>
      <c r="C13" s="4"/>
      <c r="D13" s="4"/>
      <c r="E13" s="4"/>
      <c r="F13" s="4"/>
      <c r="G13" s="4"/>
      <c r="H13" s="52"/>
      <c r="I13" s="4"/>
      <c r="J13" s="4"/>
      <c r="K13" s="4"/>
      <c r="L13" s="4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49"/>
    </row>
    <row r="14" spans="1:41" x14ac:dyDescent="0.2">
      <c r="A14" s="1" t="s">
        <v>4</v>
      </c>
      <c r="B14" s="4"/>
      <c r="C14" s="4"/>
      <c r="D14" s="4"/>
      <c r="E14" s="4"/>
      <c r="F14" s="4"/>
      <c r="G14" s="4"/>
      <c r="H14" s="52"/>
      <c r="I14" s="4"/>
      <c r="J14" s="4"/>
      <c r="K14" s="4"/>
      <c r="L14" s="4"/>
      <c r="M14" s="4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"/>
    </row>
    <row r="15" spans="1:41" x14ac:dyDescent="0.2">
      <c r="A15" s="1" t="s">
        <v>4</v>
      </c>
      <c r="B15" s="4"/>
      <c r="C15" s="4"/>
      <c r="D15" s="4"/>
      <c r="E15" s="4"/>
      <c r="F15" s="4"/>
      <c r="G15" s="4"/>
      <c r="H15" s="52"/>
      <c r="I15" s="4"/>
      <c r="J15" s="4"/>
      <c r="K15" s="4"/>
      <c r="L15" s="4"/>
      <c r="M15" s="4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13" sqref="T13:AA13"/>
    </sheetView>
  </sheetViews>
  <sheetFormatPr defaultRowHeight="12.75" x14ac:dyDescent="0.2"/>
  <cols>
    <col min="9" max="9" width="9.140625" style="4"/>
    <col min="18" max="18" width="9.140625" style="4"/>
  </cols>
  <sheetData>
    <row r="1" spans="1:29" x14ac:dyDescent="0.2">
      <c r="A1" t="s">
        <v>87</v>
      </c>
    </row>
    <row r="4" spans="1:29" x14ac:dyDescent="0.2">
      <c r="B4" s="60" t="s">
        <v>95</v>
      </c>
      <c r="C4" s="60"/>
      <c r="D4" s="60"/>
      <c r="E4" s="60"/>
      <c r="F4" s="60"/>
      <c r="K4" s="60" t="s">
        <v>96</v>
      </c>
      <c r="L4" s="60"/>
      <c r="M4" s="60"/>
      <c r="N4" s="60"/>
      <c r="O4" s="60"/>
      <c r="T4" s="60" t="s">
        <v>97</v>
      </c>
      <c r="U4" s="60"/>
      <c r="V4" s="60"/>
      <c r="W4" s="60"/>
      <c r="X4" s="60"/>
    </row>
    <row r="5" spans="1:29" x14ac:dyDescent="0.2">
      <c r="B5" s="27" t="s">
        <v>88</v>
      </c>
      <c r="C5" s="28" t="s">
        <v>89</v>
      </c>
      <c r="D5" s="28" t="s">
        <v>90</v>
      </c>
      <c r="E5" s="28" t="s">
        <v>91</v>
      </c>
      <c r="F5" s="28" t="s">
        <v>92</v>
      </c>
      <c r="G5" s="28" t="s">
        <v>5</v>
      </c>
      <c r="H5" s="28" t="s">
        <v>4</v>
      </c>
      <c r="I5" s="28" t="s">
        <v>6</v>
      </c>
      <c r="K5" s="27" t="s">
        <v>88</v>
      </c>
      <c r="L5" s="28" t="s">
        <v>89</v>
      </c>
      <c r="M5" s="28" t="s">
        <v>90</v>
      </c>
      <c r="N5" s="28" t="s">
        <v>91</v>
      </c>
      <c r="O5" s="28" t="s">
        <v>92</v>
      </c>
      <c r="P5" s="28" t="s">
        <v>5</v>
      </c>
      <c r="Q5" s="28" t="s">
        <v>4</v>
      </c>
      <c r="R5" s="28" t="s">
        <v>6</v>
      </c>
      <c r="T5" s="27" t="s">
        <v>88</v>
      </c>
      <c r="U5" s="28" t="s">
        <v>89</v>
      </c>
      <c r="V5" s="28" t="s">
        <v>90</v>
      </c>
      <c r="W5" s="28" t="s">
        <v>91</v>
      </c>
      <c r="X5" s="28" t="s">
        <v>92</v>
      </c>
      <c r="Y5" s="28" t="s">
        <v>5</v>
      </c>
      <c r="Z5" s="28" t="s">
        <v>4</v>
      </c>
      <c r="AA5" s="28" t="s">
        <v>6</v>
      </c>
      <c r="AB5" s="4"/>
      <c r="AC5" s="4"/>
    </row>
    <row r="6" spans="1:29" x14ac:dyDescent="0.2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 x14ac:dyDescent="0.2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 x14ac:dyDescent="0.2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 x14ac:dyDescent="0.2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 x14ac:dyDescent="0.2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 x14ac:dyDescent="0.2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 x14ac:dyDescent="0.2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 x14ac:dyDescent="0.2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 x14ac:dyDescent="0.2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 x14ac:dyDescent="0.2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 x14ac:dyDescent="0.2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 x14ac:dyDescent="0.2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 x14ac:dyDescent="0.2">
      <c r="A18" s="6" t="s">
        <v>36</v>
      </c>
      <c r="B18" s="29" t="s">
        <v>93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93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93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 x14ac:dyDescent="0.2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 x14ac:dyDescent="0.2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 x14ac:dyDescent="0.2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 x14ac:dyDescent="0.2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 x14ac:dyDescent="0.2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 x14ac:dyDescent="0.2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 x14ac:dyDescent="0.2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 x14ac:dyDescent="0.2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 x14ac:dyDescent="0.2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 x14ac:dyDescent="0.2">
      <c r="A28" s="6" t="s">
        <v>16</v>
      </c>
      <c r="B28" s="29" t="s">
        <v>94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94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94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 x14ac:dyDescent="0.2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 x14ac:dyDescent="0.2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 x14ac:dyDescent="0.2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 x14ac:dyDescent="0.2">
      <c r="A32" s="48" t="s">
        <v>66</v>
      </c>
      <c r="B32" s="29" t="s">
        <v>92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92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92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zoomScale="70" zoomScaleNormal="70" workbookViewId="0">
      <selection activeCell="N91" sqref="N91"/>
    </sheetView>
  </sheetViews>
  <sheetFormatPr defaultRowHeight="12.75" x14ac:dyDescent="0.2"/>
  <cols>
    <col min="1" max="16384" width="9.140625" style="4"/>
  </cols>
  <sheetData>
    <row r="1" spans="1:14" x14ac:dyDescent="0.2">
      <c r="A1" s="4" t="s">
        <v>87</v>
      </c>
    </row>
    <row r="3" spans="1:14" ht="13.5" thickBot="1" x14ac:dyDescent="0.25"/>
    <row r="4" spans="1:14" ht="13.5" thickBot="1" x14ac:dyDescent="0.25">
      <c r="B4" s="61" t="s">
        <v>95</v>
      </c>
      <c r="C4" s="62"/>
      <c r="D4" s="62"/>
      <c r="E4" s="62"/>
      <c r="F4" s="62"/>
      <c r="G4" s="62"/>
      <c r="H4" s="62"/>
      <c r="I4" s="62"/>
      <c r="J4" s="62"/>
      <c r="K4" s="63"/>
    </row>
    <row r="5" spans="1:14" x14ac:dyDescent="0.2">
      <c r="B5" s="33" t="s">
        <v>88</v>
      </c>
      <c r="C5" s="34" t="s">
        <v>98</v>
      </c>
      <c r="D5" s="34" t="s">
        <v>99</v>
      </c>
      <c r="E5" s="34" t="s">
        <v>100</v>
      </c>
      <c r="F5" s="34" t="s">
        <v>101</v>
      </c>
      <c r="G5" s="34" t="s">
        <v>102</v>
      </c>
      <c r="H5" s="34" t="s">
        <v>103</v>
      </c>
      <c r="I5" s="34" t="s">
        <v>104</v>
      </c>
      <c r="J5" s="34" t="s">
        <v>105</v>
      </c>
      <c r="K5" s="35" t="s">
        <v>92</v>
      </c>
      <c r="L5" s="28" t="s">
        <v>101</v>
      </c>
      <c r="M5" s="28" t="s">
        <v>102</v>
      </c>
      <c r="N5" s="28" t="s">
        <v>104</v>
      </c>
    </row>
    <row r="6" spans="1:14" x14ac:dyDescent="0.2"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 x14ac:dyDescent="0.2"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 x14ac:dyDescent="0.2"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 x14ac:dyDescent="0.2"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 x14ac:dyDescent="0.2"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 x14ac:dyDescent="0.2"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 x14ac:dyDescent="0.2"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 x14ac:dyDescent="0.2"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 x14ac:dyDescent="0.2"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 x14ac:dyDescent="0.2"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 x14ac:dyDescent="0.2"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2:14" x14ac:dyDescent="0.2"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2:14" x14ac:dyDescent="0.2">
      <c r="B18" s="36" t="s">
        <v>93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2:14" x14ac:dyDescent="0.2"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2:14" x14ac:dyDescent="0.2"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2:14" x14ac:dyDescent="0.2"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2:14" x14ac:dyDescent="0.2"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2:14" x14ac:dyDescent="0.2"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2:14" x14ac:dyDescent="0.2"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2:14" x14ac:dyDescent="0.2"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2:14" x14ac:dyDescent="0.2"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2:14" x14ac:dyDescent="0.2"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2:14" x14ac:dyDescent="0.2">
      <c r="B28" s="36" t="s">
        <v>94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2:14" x14ac:dyDescent="0.2"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2:14" x14ac:dyDescent="0.2"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2:14" x14ac:dyDescent="0.2"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2:14" ht="13.5" thickBot="1" x14ac:dyDescent="0.25">
      <c r="B32" s="40" t="s">
        <v>92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/>
    </row>
    <row r="34" spans="2:14" ht="13.5" thickBot="1" x14ac:dyDescent="0.25"/>
    <row r="35" spans="2:14" ht="13.5" thickBot="1" x14ac:dyDescent="0.25">
      <c r="B35" s="61" t="s">
        <v>96</v>
      </c>
      <c r="C35" s="62"/>
      <c r="D35" s="62"/>
      <c r="E35" s="62"/>
      <c r="F35" s="62"/>
      <c r="G35" s="62"/>
      <c r="H35" s="62"/>
      <c r="I35" s="62"/>
      <c r="J35" s="62"/>
      <c r="K35" s="63"/>
    </row>
    <row r="36" spans="2:14" x14ac:dyDescent="0.2">
      <c r="B36" s="33" t="s">
        <v>88</v>
      </c>
      <c r="C36" s="34" t="s">
        <v>98</v>
      </c>
      <c r="D36" s="34" t="s">
        <v>99</v>
      </c>
      <c r="E36" s="34" t="s">
        <v>100</v>
      </c>
      <c r="F36" s="34" t="s">
        <v>101</v>
      </c>
      <c r="G36" s="34" t="s">
        <v>102</v>
      </c>
      <c r="H36" s="34" t="s">
        <v>103</v>
      </c>
      <c r="I36" s="34" t="s">
        <v>104</v>
      </c>
      <c r="J36" s="34" t="s">
        <v>105</v>
      </c>
      <c r="K36" s="35" t="s">
        <v>92</v>
      </c>
      <c r="L36" s="28" t="s">
        <v>101</v>
      </c>
      <c r="M36" s="28" t="s">
        <v>102</v>
      </c>
      <c r="N36" s="28" t="s">
        <v>104</v>
      </c>
    </row>
    <row r="37" spans="2:14" x14ac:dyDescent="0.2"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4">F37/($K37-$C37)</f>
        <v>0.12571103526734925</v>
      </c>
      <c r="M37" s="32">
        <f t="shared" ref="M37:M62" si="5">G37/($K37-$C37)</f>
        <v>0.24630261660978384</v>
      </c>
      <c r="N37" s="32">
        <f t="shared" ref="N37:N62" si="6">I37/($K37-$C37)</f>
        <v>0.58987485779294657</v>
      </c>
    </row>
    <row r="38" spans="2:14" x14ac:dyDescent="0.2"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4"/>
        <v>0.15942028985507245</v>
      </c>
      <c r="M38" s="32">
        <f t="shared" si="5"/>
        <v>0.51035196687370599</v>
      </c>
      <c r="N38" s="32">
        <f t="shared" si="6"/>
        <v>0.19461697722567287</v>
      </c>
    </row>
    <row r="39" spans="2:14" x14ac:dyDescent="0.2"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4"/>
        <v>0.16953218712514995</v>
      </c>
      <c r="M39" s="32">
        <f t="shared" si="5"/>
        <v>0.5253898440623751</v>
      </c>
      <c r="N39" s="32">
        <f t="shared" si="6"/>
        <v>0.22471011595361856</v>
      </c>
    </row>
    <row r="40" spans="2:14" x14ac:dyDescent="0.2"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4"/>
        <v>0.12198795180722892</v>
      </c>
      <c r="M40" s="32">
        <f t="shared" si="5"/>
        <v>0.19728915662650603</v>
      </c>
      <c r="N40" s="32">
        <f t="shared" si="6"/>
        <v>0.65036144578313249</v>
      </c>
    </row>
    <row r="41" spans="2:14" x14ac:dyDescent="0.2"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4"/>
        <v>0.10346695557963163</v>
      </c>
      <c r="M41" s="32">
        <f t="shared" si="5"/>
        <v>0.78060671722643549</v>
      </c>
      <c r="N41" s="32">
        <f t="shared" si="6"/>
        <v>4.8754062838569879E-3</v>
      </c>
    </row>
    <row r="42" spans="2:14" x14ac:dyDescent="0.2"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4"/>
        <v>0.10079569798452323</v>
      </c>
      <c r="M42" s="32">
        <f t="shared" si="5"/>
        <v>9.0477855987408734E-2</v>
      </c>
      <c r="N42" s="32">
        <f t="shared" si="6"/>
        <v>0.80166571940716125</v>
      </c>
    </row>
    <row r="43" spans="2:14" x14ac:dyDescent="0.2"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4"/>
        <v>0.22538534130229632</v>
      </c>
      <c r="M43" s="32">
        <f t="shared" si="5"/>
        <v>0.58902170493865991</v>
      </c>
      <c r="N43" s="32">
        <f t="shared" si="6"/>
        <v>0.11686064800251651</v>
      </c>
    </row>
    <row r="44" spans="2:14" x14ac:dyDescent="0.2"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4"/>
        <v>0.31607418856259661</v>
      </c>
      <c r="M44" s="32">
        <f t="shared" si="5"/>
        <v>0.5571870170015456</v>
      </c>
      <c r="N44" s="32">
        <f t="shared" si="6"/>
        <v>3.4775888717156105E-3</v>
      </c>
    </row>
    <row r="45" spans="2:14" x14ac:dyDescent="0.2"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4"/>
        <v>0.11285171102661597</v>
      </c>
      <c r="M45" s="32">
        <f t="shared" si="5"/>
        <v>0.28182509505703424</v>
      </c>
      <c r="N45" s="32">
        <f t="shared" si="6"/>
        <v>0.58479087452471479</v>
      </c>
    </row>
    <row r="46" spans="2:14" x14ac:dyDescent="0.2"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4"/>
        <v>9.2793217145548751E-2</v>
      </c>
      <c r="M46" s="32">
        <f t="shared" si="5"/>
        <v>0.24964672633066415</v>
      </c>
      <c r="N46" s="32">
        <f t="shared" si="6"/>
        <v>0.59679698539802162</v>
      </c>
    </row>
    <row r="47" spans="2:14" x14ac:dyDescent="0.2"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4"/>
        <v>5.2524222335543089E-2</v>
      </c>
      <c r="M47" s="32">
        <f t="shared" si="5"/>
        <v>0.29729729729729731</v>
      </c>
      <c r="N47" s="32">
        <f t="shared" si="6"/>
        <v>0.56450790413054563</v>
      </c>
    </row>
    <row r="48" spans="2:14" x14ac:dyDescent="0.2"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4"/>
        <v>0.20948616600790515</v>
      </c>
      <c r="M48" s="32">
        <f t="shared" si="5"/>
        <v>0.64031620553359681</v>
      </c>
      <c r="N48" s="32">
        <f t="shared" si="6"/>
        <v>7.9051383399209481E-3</v>
      </c>
    </row>
    <row r="49" spans="2:14" x14ac:dyDescent="0.2">
      <c r="B49" s="36" t="s">
        <v>93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4"/>
        <v>0.10451488952929876</v>
      </c>
      <c r="M49" s="32">
        <f t="shared" si="5"/>
        <v>0.29682997118155618</v>
      </c>
      <c r="N49" s="32">
        <f t="shared" si="6"/>
        <v>0.55946205571565799</v>
      </c>
    </row>
    <row r="50" spans="2:14" x14ac:dyDescent="0.2"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4"/>
        <v>0.36231884057971014</v>
      </c>
      <c r="M50" s="32">
        <f t="shared" si="5"/>
        <v>0.4891304347826087</v>
      </c>
      <c r="N50" s="32">
        <f t="shared" si="6"/>
        <v>1.4492753623188406E-2</v>
      </c>
    </row>
    <row r="51" spans="2:14" x14ac:dyDescent="0.2"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4"/>
        <v>7.4706510138740662E-2</v>
      </c>
      <c r="M51" s="32">
        <f t="shared" si="5"/>
        <v>0.22945570971184631</v>
      </c>
      <c r="N51" s="32">
        <f t="shared" si="6"/>
        <v>0.67513340448239056</v>
      </c>
    </row>
    <row r="52" spans="2:14" x14ac:dyDescent="0.2"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4"/>
        <v>0.22451728783116301</v>
      </c>
      <c r="M52" s="32">
        <f t="shared" si="5"/>
        <v>0.67040862146385272</v>
      </c>
      <c r="N52" s="32">
        <f t="shared" si="6"/>
        <v>1.7512348450830714E-2</v>
      </c>
    </row>
    <row r="53" spans="2:14" x14ac:dyDescent="0.2"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4"/>
        <v>6.6502463054187194E-2</v>
      </c>
      <c r="M53" s="32">
        <f t="shared" si="5"/>
        <v>0.23209549071618038</v>
      </c>
      <c r="N53" s="32">
        <f t="shared" si="6"/>
        <v>0.68586585827965141</v>
      </c>
    </row>
    <row r="54" spans="2:14" x14ac:dyDescent="0.2"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4"/>
        <v>0.17647058823529413</v>
      </c>
      <c r="M54" s="32">
        <f t="shared" si="5"/>
        <v>0.6047058823529412</v>
      </c>
      <c r="N54" s="32">
        <f t="shared" si="6"/>
        <v>0.15058823529411763</v>
      </c>
    </row>
    <row r="55" spans="2:14" x14ac:dyDescent="0.2"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4"/>
        <v>0.15205585725368503</v>
      </c>
      <c r="M55" s="32">
        <f t="shared" si="5"/>
        <v>0.49262994569433671</v>
      </c>
      <c r="N55" s="32">
        <f t="shared" si="6"/>
        <v>0.15128006206361522</v>
      </c>
    </row>
    <row r="56" spans="2:14" x14ac:dyDescent="0.2"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4"/>
        <v>0.25146198830409355</v>
      </c>
      <c r="M56" s="32">
        <f t="shared" si="5"/>
        <v>0.45419103313840153</v>
      </c>
      <c r="N56" s="32">
        <f t="shared" si="6"/>
        <v>0.16959064327485379</v>
      </c>
    </row>
    <row r="57" spans="2:14" x14ac:dyDescent="0.2"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4"/>
        <v>0.2990167727009832</v>
      </c>
      <c r="M57" s="32">
        <f t="shared" si="5"/>
        <v>0.60381723539618282</v>
      </c>
      <c r="N57" s="32">
        <f t="shared" si="6"/>
        <v>3.470213996529786E-3</v>
      </c>
    </row>
    <row r="58" spans="2:14" x14ac:dyDescent="0.2"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4"/>
        <v>0.14609115605191669</v>
      </c>
      <c r="M58" s="32">
        <f t="shared" si="5"/>
        <v>0.50769695140356175</v>
      </c>
      <c r="N58" s="32">
        <f t="shared" si="6"/>
        <v>0.26954421974041654</v>
      </c>
    </row>
    <row r="59" spans="2:14" x14ac:dyDescent="0.2">
      <c r="B59" s="36" t="s">
        <v>94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4"/>
        <v>0.16549789621318373</v>
      </c>
      <c r="M59" s="32">
        <f t="shared" si="5"/>
        <v>0.29396914446002803</v>
      </c>
      <c r="N59" s="32">
        <f t="shared" si="6"/>
        <v>0.5043478260869565</v>
      </c>
    </row>
    <row r="60" spans="2:14" x14ac:dyDescent="0.2"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4"/>
        <v>0.14415481832543445</v>
      </c>
      <c r="M60" s="32">
        <f t="shared" si="5"/>
        <v>0.523696682464455</v>
      </c>
      <c r="N60" s="32">
        <f t="shared" si="6"/>
        <v>0.21682464454976302</v>
      </c>
    </row>
    <row r="61" spans="2:14" x14ac:dyDescent="0.2"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4"/>
        <v>0.23521459952686719</v>
      </c>
      <c r="M61" s="32">
        <f t="shared" si="5"/>
        <v>0.62521122000675899</v>
      </c>
      <c r="N61" s="32">
        <f t="shared" si="6"/>
        <v>1.3856032443393038E-2</v>
      </c>
    </row>
    <row r="62" spans="2:14" x14ac:dyDescent="0.2"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4"/>
        <v>8.7122174244348483E-2</v>
      </c>
      <c r="M62" s="32">
        <f t="shared" si="5"/>
        <v>0.33223266446532895</v>
      </c>
      <c r="N62" s="32">
        <f t="shared" si="6"/>
        <v>0.53619507239014474</v>
      </c>
    </row>
    <row r="63" spans="2:14" ht="13.5" thickBot="1" x14ac:dyDescent="0.25">
      <c r="B63" s="40" t="s">
        <v>92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</row>
    <row r="65" spans="2:14" ht="13.5" thickBot="1" x14ac:dyDescent="0.25"/>
    <row r="66" spans="2:14" ht="13.5" thickBot="1" x14ac:dyDescent="0.25">
      <c r="B66" s="61" t="s">
        <v>97</v>
      </c>
      <c r="C66" s="62"/>
      <c r="D66" s="62"/>
      <c r="E66" s="62"/>
      <c r="F66" s="62"/>
      <c r="G66" s="62"/>
      <c r="H66" s="62"/>
      <c r="I66" s="62"/>
      <c r="J66" s="62"/>
      <c r="K66" s="63"/>
    </row>
    <row r="67" spans="2:14" x14ac:dyDescent="0.2">
      <c r="B67" s="33" t="s">
        <v>88</v>
      </c>
      <c r="C67" s="34" t="s">
        <v>98</v>
      </c>
      <c r="D67" s="34" t="s">
        <v>99</v>
      </c>
      <c r="E67" s="34" t="s">
        <v>100</v>
      </c>
      <c r="F67" s="34" t="s">
        <v>101</v>
      </c>
      <c r="G67" s="34" t="s">
        <v>102</v>
      </c>
      <c r="H67" s="34" t="s">
        <v>103</v>
      </c>
      <c r="I67" s="34" t="s">
        <v>104</v>
      </c>
      <c r="J67" s="34" t="s">
        <v>105</v>
      </c>
      <c r="K67" s="35" t="s">
        <v>92</v>
      </c>
      <c r="L67" s="28" t="s">
        <v>101</v>
      </c>
      <c r="M67" s="28" t="s">
        <v>102</v>
      </c>
      <c r="N67" s="28" t="s">
        <v>104</v>
      </c>
    </row>
    <row r="68" spans="2:14" x14ac:dyDescent="0.2"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7">F68/($K68-$C68)</f>
        <v>0.15193798449612403</v>
      </c>
      <c r="M68" s="32">
        <f t="shared" ref="M68:M93" si="8">G68/($K68-$C68)</f>
        <v>0.22015503875968992</v>
      </c>
      <c r="N68" s="32">
        <f t="shared" ref="N68:N93" si="9">I68/($K68-$C68)</f>
        <v>0.59844961240310079</v>
      </c>
    </row>
    <row r="69" spans="2:14" x14ac:dyDescent="0.2"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7"/>
        <v>0.23492063492063492</v>
      </c>
      <c r="M69" s="32">
        <f t="shared" si="8"/>
        <v>0.54285714285714282</v>
      </c>
      <c r="N69" s="32">
        <f t="shared" si="9"/>
        <v>3.8095238095238099E-2</v>
      </c>
    </row>
    <row r="70" spans="2:14" x14ac:dyDescent="0.2"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7"/>
        <v>0.15669515669515668</v>
      </c>
      <c r="M70" s="32">
        <f t="shared" si="8"/>
        <v>0.58404558404558404</v>
      </c>
      <c r="N70" s="32">
        <f t="shared" si="9"/>
        <v>9.4966761633428307E-2</v>
      </c>
    </row>
    <row r="71" spans="2:14" x14ac:dyDescent="0.2"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7"/>
        <v>0.19574780058651026</v>
      </c>
      <c r="M71" s="32">
        <f t="shared" si="8"/>
        <v>0.11298468556533073</v>
      </c>
      <c r="N71" s="32">
        <f t="shared" si="9"/>
        <v>0.66739980449657865</v>
      </c>
    </row>
    <row r="72" spans="2:14" x14ac:dyDescent="0.2"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7"/>
        <v>0.23384615384615384</v>
      </c>
      <c r="M72" s="32">
        <f t="shared" si="8"/>
        <v>0.54153846153846152</v>
      </c>
      <c r="N72" s="32">
        <f t="shared" si="9"/>
        <v>3.0769230769230769E-3</v>
      </c>
    </row>
    <row r="73" spans="2:14" x14ac:dyDescent="0.2"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7"/>
        <v>0.215862386112149</v>
      </c>
      <c r="M73" s="32">
        <f t="shared" si="8"/>
        <v>4.4563561635961257E-2</v>
      </c>
      <c r="N73" s="32">
        <f t="shared" si="9"/>
        <v>0.73240306958296209</v>
      </c>
    </row>
    <row r="74" spans="2:14" x14ac:dyDescent="0.2"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7"/>
        <v>0.36474099339160093</v>
      </c>
      <c r="M74" s="32">
        <f t="shared" si="8"/>
        <v>0.34960562779791088</v>
      </c>
      <c r="N74" s="32">
        <f t="shared" si="9"/>
        <v>0.22468556810914517</v>
      </c>
    </row>
    <row r="75" spans="2:14" x14ac:dyDescent="0.2"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7"/>
        <v>0.39041633935585229</v>
      </c>
      <c r="M75" s="32">
        <f t="shared" si="8"/>
        <v>0.4673998428908091</v>
      </c>
      <c r="N75" s="32">
        <f t="shared" si="9"/>
        <v>3.1421838177533388E-3</v>
      </c>
    </row>
    <row r="76" spans="2:14" x14ac:dyDescent="0.2"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7"/>
        <v>0.1308383233532934</v>
      </c>
      <c r="M76" s="32">
        <f t="shared" si="8"/>
        <v>0.21586826347305388</v>
      </c>
      <c r="N76" s="32">
        <f t="shared" si="9"/>
        <v>0.64161676646706589</v>
      </c>
    </row>
    <row r="77" spans="2:14" x14ac:dyDescent="0.2"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7"/>
        <v>8.0225988700564965E-2</v>
      </c>
      <c r="M77" s="32">
        <f t="shared" si="8"/>
        <v>0.16836158192090395</v>
      </c>
      <c r="N77" s="32">
        <f t="shared" si="9"/>
        <v>0.71525423728813564</v>
      </c>
    </row>
    <row r="78" spans="2:14" x14ac:dyDescent="0.2"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7"/>
        <v>6.3354037267080748E-2</v>
      </c>
      <c r="M78" s="32">
        <f t="shared" si="8"/>
        <v>0.1391304347826087</v>
      </c>
      <c r="N78" s="32">
        <f t="shared" si="9"/>
        <v>0.72670807453416153</v>
      </c>
    </row>
    <row r="79" spans="2:14" x14ac:dyDescent="0.2"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7"/>
        <v>0.4580152671755725</v>
      </c>
      <c r="M79" s="32">
        <f t="shared" si="8"/>
        <v>0.33587786259541985</v>
      </c>
      <c r="N79" s="32">
        <f t="shared" si="9"/>
        <v>0</v>
      </c>
    </row>
    <row r="80" spans="2:14" x14ac:dyDescent="0.2">
      <c r="B80" s="36" t="s">
        <v>93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7"/>
        <v>0.27276422764227642</v>
      </c>
      <c r="M80" s="32">
        <f t="shared" si="8"/>
        <v>0.12825203252032522</v>
      </c>
      <c r="N80" s="32">
        <f t="shared" si="9"/>
        <v>0.5713414634146341</v>
      </c>
    </row>
    <row r="81" spans="2:14" x14ac:dyDescent="0.2"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7"/>
        <v>0.25688073394495414</v>
      </c>
      <c r="M81" s="32">
        <f t="shared" si="8"/>
        <v>0.6330275229357798</v>
      </c>
      <c r="N81" s="32">
        <f t="shared" si="9"/>
        <v>0</v>
      </c>
    </row>
    <row r="82" spans="2:14" x14ac:dyDescent="0.2"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7"/>
        <v>7.2407045009784732E-2</v>
      </c>
      <c r="M82" s="32">
        <f t="shared" si="8"/>
        <v>0.22113502935420742</v>
      </c>
      <c r="N82" s="32">
        <f t="shared" si="9"/>
        <v>0.68610567514677101</v>
      </c>
    </row>
    <row r="83" spans="2:14" x14ac:dyDescent="0.2"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7"/>
        <v>0.26666666666666666</v>
      </c>
      <c r="M83" s="32">
        <f t="shared" si="8"/>
        <v>0.48817204301075268</v>
      </c>
      <c r="N83" s="32">
        <f t="shared" si="9"/>
        <v>0.10752688172043011</v>
      </c>
    </row>
    <row r="84" spans="2:14" x14ac:dyDescent="0.2"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7"/>
        <v>0.14949970570924073</v>
      </c>
      <c r="M84" s="32">
        <f t="shared" si="8"/>
        <v>0.13419658622719247</v>
      </c>
      <c r="N84" s="32">
        <f t="shared" si="9"/>
        <v>0.70865214832254264</v>
      </c>
    </row>
    <row r="85" spans="2:14" x14ac:dyDescent="0.2"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7"/>
        <v>8.5164835164835168E-2</v>
      </c>
      <c r="M85" s="32">
        <f t="shared" si="8"/>
        <v>0.5851648351648352</v>
      </c>
      <c r="N85" s="32">
        <f t="shared" si="9"/>
        <v>0.21703296703296704</v>
      </c>
    </row>
    <row r="86" spans="2:14" x14ac:dyDescent="0.2"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7"/>
        <v>0.20481927710843373</v>
      </c>
      <c r="M86" s="32">
        <f t="shared" si="8"/>
        <v>0.21686746987951808</v>
      </c>
      <c r="N86" s="32">
        <f t="shared" si="9"/>
        <v>0.25702811244979917</v>
      </c>
    </row>
    <row r="87" spans="2:14" x14ac:dyDescent="0.2"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7"/>
        <v>0.26923076923076922</v>
      </c>
      <c r="M87" s="32">
        <f t="shared" si="8"/>
        <v>0.51282051282051277</v>
      </c>
      <c r="N87" s="32">
        <f t="shared" si="9"/>
        <v>0</v>
      </c>
    </row>
    <row r="88" spans="2:14" x14ac:dyDescent="0.2"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7"/>
        <v>0.3807471264367816</v>
      </c>
      <c r="M88" s="32">
        <f t="shared" si="8"/>
        <v>0.35775862068965519</v>
      </c>
      <c r="N88" s="32">
        <f t="shared" si="9"/>
        <v>2.2988505747126436E-2</v>
      </c>
    </row>
    <row r="89" spans="2:14" x14ac:dyDescent="0.2"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7"/>
        <v>0.20441988950276244</v>
      </c>
      <c r="M89" s="32">
        <f t="shared" si="8"/>
        <v>0.38466850828729282</v>
      </c>
      <c r="N89" s="32">
        <f t="shared" si="9"/>
        <v>0.30801104972375692</v>
      </c>
    </row>
    <row r="90" spans="2:14" x14ac:dyDescent="0.2">
      <c r="B90" s="36" t="s">
        <v>94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7"/>
        <v>0.27686703096539161</v>
      </c>
      <c r="M90" s="32">
        <f t="shared" si="8"/>
        <v>0.13515482695810566</v>
      </c>
      <c r="N90" s="32">
        <f t="shared" si="9"/>
        <v>0.56102003642987253</v>
      </c>
    </row>
    <row r="91" spans="2:14" x14ac:dyDescent="0.2"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7"/>
        <v>0.51147959183673475</v>
      </c>
      <c r="M91" s="32">
        <f t="shared" si="8"/>
        <v>0.32397959183673469</v>
      </c>
      <c r="N91" s="32">
        <f t="shared" si="9"/>
        <v>8.2908163265306117E-2</v>
      </c>
    </row>
    <row r="92" spans="2:14" x14ac:dyDescent="0.2"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7"/>
        <v>0.21582234559333796</v>
      </c>
      <c r="M92" s="32">
        <f t="shared" si="8"/>
        <v>0.6433032616238723</v>
      </c>
      <c r="N92" s="32">
        <f t="shared" si="9"/>
        <v>1.1103400416377515E-2</v>
      </c>
    </row>
    <row r="93" spans="2:14" x14ac:dyDescent="0.2"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7"/>
        <v>0.10899964144854786</v>
      </c>
      <c r="M93" s="32">
        <f t="shared" si="8"/>
        <v>0.20795984223736105</v>
      </c>
      <c r="N93" s="32">
        <f t="shared" si="9"/>
        <v>0.65363929723915382</v>
      </c>
    </row>
    <row r="94" spans="2:14" ht="13.5" thickBot="1" x14ac:dyDescent="0.25">
      <c r="B94" s="40" t="s">
        <v>92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2022-07-07T12:42:36Z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47268092632293</vt:r8>
  </property>
</Properties>
</file>