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District_Heating_July22\SuppXLS\"/>
    </mc:Choice>
  </mc:AlternateContent>
  <xr:revisionPtr revIDLastSave="0" documentId="13_ncr:1_{85171074-A6C6-403D-A2C3-7A6EE69A55AA}" xr6:coauthVersionLast="45" xr6:coauthVersionMax="47" xr10:uidLastSave="{00000000-0000-0000-0000-000000000000}"/>
  <bookViews>
    <workbookView xWindow="2685" yWindow="3240" windowWidth="21600" windowHeight="11385" firstSheet="4" activeTab="10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Ambient Heat" sheetId="35" r:id="rId7"/>
    <sheet name="RSDCK_share" sheetId="33" r:id="rId8"/>
    <sheet name="Apt_RSD_share" sheetId="28" r:id="rId9"/>
    <sheet name="Att_RSD_share" sheetId="31" r:id="rId10"/>
    <sheet name="Det_RSD_share" sheetId="32" r:id="rId11"/>
    <sheet name="SharesElab" sheetId="20" r:id="rId12"/>
    <sheet name="FillData" sheetId="18" r:id="rId13"/>
    <sheet name="Stock-AF-Cap2Act" sheetId="23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.DMD." localSheetId="8">#REF!</definedName>
    <definedName name="_.DMD." localSheetId="9">#REF!</definedName>
    <definedName name="_.DMD." localSheetId="10">#REF!</definedName>
    <definedName name="_.DMD." localSheetId="7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8">#REF!</definedName>
    <definedName name="__HDV50" localSheetId="9">#REF!</definedName>
    <definedName name="__HDV50" localSheetId="10">#REF!</definedName>
    <definedName name="__HDV50" localSheetId="7">#REF!</definedName>
    <definedName name="__HDV50">#REF!</definedName>
    <definedName name="__LDV50" localSheetId="8">#REF!</definedName>
    <definedName name="__LDV50" localSheetId="9">#REF!</definedName>
    <definedName name="__LDV50" localSheetId="10">#REF!</definedName>
    <definedName name="__LDV50" localSheetId="7">#REF!</definedName>
    <definedName name="__LDV50">#REF!</definedName>
    <definedName name="_0_EST_DEMAND" localSheetId="8">#REF!</definedName>
    <definedName name="_0_EST_DEMAND" localSheetId="9">#REF!</definedName>
    <definedName name="_0_EST_DEMAND" localSheetId="10">#REF!</definedName>
    <definedName name="_0_EST_DEMAND" localSheetId="7">#REF!</definedName>
    <definedName name="_0_EST_DEMAND">#REF!</definedName>
    <definedName name="_0_EST_PARCO" localSheetId="8">#REF!</definedName>
    <definedName name="_0_EST_PARCO" localSheetId="9">#REF!</definedName>
    <definedName name="_0_EST_PARCO" localSheetId="10">#REF!</definedName>
    <definedName name="_0_EST_PARCO" localSheetId="7">#REF!</definedName>
    <definedName name="_0_EST_PARCO">#REF!</definedName>
    <definedName name="_0_EST_REN" localSheetId="8">#REF!</definedName>
    <definedName name="_0_EST_REN" localSheetId="9">#REF!</definedName>
    <definedName name="_0_EST_REN" localSheetId="10">#REF!</definedName>
    <definedName name="_0_EST_REN" localSheetId="7">#REF!</definedName>
    <definedName name="_0_EST_REN">#REF!</definedName>
    <definedName name="_1995_Implicit_GDP_Deflator" localSheetId="8">#REF!</definedName>
    <definedName name="_1995_Implicit_GDP_Deflator" localSheetId="9">#REF!</definedName>
    <definedName name="_1995_Implicit_GDP_Deflator" localSheetId="10">#REF!</definedName>
    <definedName name="_1995_Implicit_GDP_Deflator" localSheetId="7">#REF!</definedName>
    <definedName name="_1995_Implicit_GDP_Deflator">#REF!</definedName>
    <definedName name="_2001_Implicit_GDP_Deflator" localSheetId="8">#REF!</definedName>
    <definedName name="_2001_Implicit_GDP_Deflator" localSheetId="9">#REF!</definedName>
    <definedName name="_2001_Implicit_GDP_Deflator" localSheetId="10">#REF!</definedName>
    <definedName name="_2001_Implicit_GDP_Deflator" localSheetId="7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Apt_RSD_share!#REF!</definedName>
    <definedName name="_xlnm._FilterDatabase" localSheetId="9" hidden="1">Att_RSD_share!#REF!</definedName>
    <definedName name="_xlnm._FilterDatabase" localSheetId="10" hidden="1">Det_RSD_share!#REF!</definedName>
    <definedName name="_xlnm._FilterDatabase" localSheetId="7" hidden="1">RSDCK_share!#REF!</definedName>
    <definedName name="_xlnm._FilterDatabase" localSheetId="11" hidden="1">SharesElab!$A$1:$C$95</definedName>
    <definedName name="_xlnm._FilterDatabase" localSheetId="13" hidden="1">'Stock-AF-Cap2Act'!$A$1:$C$13</definedName>
    <definedName name="_HDV50" localSheetId="8">#REF!</definedName>
    <definedName name="_HDV50" localSheetId="9">#REF!</definedName>
    <definedName name="_HDV50" localSheetId="10">#REF!</definedName>
    <definedName name="_HDV50" localSheetId="7">#REF!</definedName>
    <definedName name="_HDV50">#REF!</definedName>
    <definedName name="_LDV50" localSheetId="8">#REF!</definedName>
    <definedName name="_LDV50" localSheetId="9">#REF!</definedName>
    <definedName name="_LDV50" localSheetId="10">#REF!</definedName>
    <definedName name="_LDV50" localSheetId="7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8">#REF!,#REF!,#REF!</definedName>
    <definedName name="a" localSheetId="9">#REF!,#REF!,#REF!</definedName>
    <definedName name="a" localSheetId="10">#REF!,#REF!,#REF!</definedName>
    <definedName name="a" localSheetId="7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8">#REF!</definedName>
    <definedName name="Age_of_car" localSheetId="9">#REF!</definedName>
    <definedName name="Age_of_car" localSheetId="10">#REF!</definedName>
    <definedName name="Age_of_car" localSheetId="7">#REF!</definedName>
    <definedName name="Age_of_car">#REF!</definedName>
    <definedName name="All_TP" localSheetId="8">#REF!,#REF!,#REF!</definedName>
    <definedName name="All_TP" localSheetId="9">#REF!,#REF!,#REF!</definedName>
    <definedName name="All_TP" localSheetId="10">#REF!,#REF!,#REF!</definedName>
    <definedName name="All_TP" localSheetId="7">#REF!,#REF!,#REF!</definedName>
    <definedName name="All_TP">#REF!,#REF!,#REF!</definedName>
    <definedName name="All_US" localSheetId="8">#REF!,#REF!,#REF!</definedName>
    <definedName name="All_US" localSheetId="9">#REF!,#REF!,#REF!</definedName>
    <definedName name="All_US" localSheetId="10">#REF!,#REF!,#REF!</definedName>
    <definedName name="All_US" localSheetId="7">#REF!,#REF!,#REF!</definedName>
    <definedName name="All_US">#REF!,#REF!,#REF!</definedName>
    <definedName name="AnkCosBreakD" localSheetId="8">[1]Cockpit!#REF!</definedName>
    <definedName name="AnkCosBreakD" localSheetId="9">[1]Cockpit!#REF!</definedName>
    <definedName name="AnkCosBreakD" localSheetId="10">[1]Cockpit!#REF!</definedName>
    <definedName name="AnkCosBreakD" localSheetId="7">[1]Cockpit!#REF!</definedName>
    <definedName name="AnkCosBreakD">[1]Cockpit!#REF!</definedName>
    <definedName name="AnkNamen" localSheetId="8">[1]Cockpit!#REF!</definedName>
    <definedName name="AnkNamen" localSheetId="9">[1]Cockpit!#REF!</definedName>
    <definedName name="AnkNamen" localSheetId="10">[1]Cockpit!#REF!</definedName>
    <definedName name="AnkNamen" localSheetId="7">[1]Cockpit!#REF!</definedName>
    <definedName name="AnkNamen">[1]Cockpit!#REF!</definedName>
    <definedName name="Annual_Fuel_Consumption" localSheetId="8">#REF!</definedName>
    <definedName name="Annual_Fuel_Consumption" localSheetId="9">#REF!</definedName>
    <definedName name="Annual_Fuel_Consumption" localSheetId="10">#REF!</definedName>
    <definedName name="Annual_Fuel_Consumption" localSheetId="7">#REF!</definedName>
    <definedName name="Annual_Fuel_Consumption">#REF!</definedName>
    <definedName name="AnswerData" localSheetId="8">#REF!</definedName>
    <definedName name="AnswerData" localSheetId="9">#REF!</definedName>
    <definedName name="AnswerData" localSheetId="10">#REF!</definedName>
    <definedName name="AnswerData" localSheetId="7">#REF!</definedName>
    <definedName name="AnswerData">#REF!</definedName>
    <definedName name="avg_water_heater_PJ">'[2]AEO HW'!$B$33</definedName>
    <definedName name="Beta" localSheetId="8">#REF!</definedName>
    <definedName name="Beta" localSheetId="9">#REF!</definedName>
    <definedName name="Beta" localSheetId="10">#REF!</definedName>
    <definedName name="Beta" localSheetId="7">#REF!</definedName>
    <definedName name="Beta">#REF!</definedName>
    <definedName name="BiomassLargeCHP">[3]TechnologyData!$A$14:$M$41</definedName>
    <definedName name="body1ea" localSheetId="8">#REF!</definedName>
    <definedName name="body1ea" localSheetId="9">#REF!</definedName>
    <definedName name="body1ea" localSheetId="10">#REF!</definedName>
    <definedName name="body1ea" localSheetId="7">#REF!</definedName>
    <definedName name="body1ea">#REF!</definedName>
    <definedName name="body1eb" localSheetId="8">#REF!</definedName>
    <definedName name="body1eb" localSheetId="9">#REF!</definedName>
    <definedName name="body1eb" localSheetId="10">#REF!</definedName>
    <definedName name="body1eb" localSheetId="7">#REF!</definedName>
    <definedName name="body1eb">#REF!</definedName>
    <definedName name="body1fa" localSheetId="8">#REF!</definedName>
    <definedName name="body1fa" localSheetId="9">#REF!</definedName>
    <definedName name="body1fa" localSheetId="10">#REF!</definedName>
    <definedName name="body1fa" localSheetId="7">#REF!</definedName>
    <definedName name="body1fa">#REF!</definedName>
    <definedName name="body1fb" localSheetId="8">#REF!</definedName>
    <definedName name="body1fb" localSheetId="9">#REF!</definedName>
    <definedName name="body1fb" localSheetId="10">#REF!</definedName>
    <definedName name="body1fb" localSheetId="7">#REF!</definedName>
    <definedName name="body1fb">#REF!</definedName>
    <definedName name="body1ga" localSheetId="8">#REF!</definedName>
    <definedName name="body1ga" localSheetId="9">#REF!</definedName>
    <definedName name="body1ga" localSheetId="10">#REF!</definedName>
    <definedName name="body1ga" localSheetId="7">#REF!</definedName>
    <definedName name="body1ga">#REF!</definedName>
    <definedName name="body1gb" localSheetId="8">#REF!</definedName>
    <definedName name="body1gb" localSheetId="9">#REF!</definedName>
    <definedName name="body1gb" localSheetId="10">#REF!</definedName>
    <definedName name="body1gb" localSheetId="7">#REF!</definedName>
    <definedName name="body1gb">#REF!</definedName>
    <definedName name="body2ea" localSheetId="8">#REF!</definedName>
    <definedName name="body2ea" localSheetId="9">#REF!</definedName>
    <definedName name="body2ea" localSheetId="10">#REF!</definedName>
    <definedName name="body2ea" localSheetId="7">#REF!</definedName>
    <definedName name="body2ea">#REF!</definedName>
    <definedName name="body2eb" localSheetId="8">#REF!</definedName>
    <definedName name="body2eb" localSheetId="9">#REF!</definedName>
    <definedName name="body2eb" localSheetId="10">#REF!</definedName>
    <definedName name="body2eb" localSheetId="7">#REF!</definedName>
    <definedName name="body2eb">#REF!</definedName>
    <definedName name="body2f" localSheetId="8">#REF!</definedName>
    <definedName name="body2f" localSheetId="9">#REF!</definedName>
    <definedName name="body2f" localSheetId="10">#REF!</definedName>
    <definedName name="body2f" localSheetId="7">#REF!</definedName>
    <definedName name="body2f">#REF!</definedName>
    <definedName name="body2fa" localSheetId="8">#REF!</definedName>
    <definedName name="body2fa" localSheetId="9">#REF!</definedName>
    <definedName name="body2fa" localSheetId="10">#REF!</definedName>
    <definedName name="body2fa" localSheetId="7">#REF!</definedName>
    <definedName name="body2fa">#REF!</definedName>
    <definedName name="body2fb" localSheetId="8">#REF!</definedName>
    <definedName name="body2fb" localSheetId="9">#REF!</definedName>
    <definedName name="body2fb" localSheetId="10">#REF!</definedName>
    <definedName name="body2fb" localSheetId="7">#REF!</definedName>
    <definedName name="body2fb">#REF!</definedName>
    <definedName name="body2ga" localSheetId="8">#REF!</definedName>
    <definedName name="body2ga" localSheetId="9">#REF!</definedName>
    <definedName name="body2ga" localSheetId="10">#REF!</definedName>
    <definedName name="body2ga" localSheetId="7">#REF!</definedName>
    <definedName name="body2ga">#REF!</definedName>
    <definedName name="body2gb" localSheetId="8">#REF!</definedName>
    <definedName name="body2gb" localSheetId="9">#REF!</definedName>
    <definedName name="body2gb" localSheetId="10">#REF!</definedName>
    <definedName name="body2gb" localSheetId="7">#REF!</definedName>
    <definedName name="body2gb">#REF!</definedName>
    <definedName name="body3ea" localSheetId="8">#REF!</definedName>
    <definedName name="body3ea" localSheetId="9">#REF!</definedName>
    <definedName name="body3ea" localSheetId="10">#REF!</definedName>
    <definedName name="body3ea" localSheetId="7">#REF!</definedName>
    <definedName name="body3ea">#REF!</definedName>
    <definedName name="body3eb" localSheetId="8">#REF!</definedName>
    <definedName name="body3eb" localSheetId="9">#REF!</definedName>
    <definedName name="body3eb" localSheetId="10">#REF!</definedName>
    <definedName name="body3eb" localSheetId="7">#REF!</definedName>
    <definedName name="body3eb">#REF!</definedName>
    <definedName name="body3fa" localSheetId="8">#REF!</definedName>
    <definedName name="body3fa" localSheetId="9">#REF!</definedName>
    <definedName name="body3fa" localSheetId="10">#REF!</definedName>
    <definedName name="body3fa" localSheetId="7">#REF!</definedName>
    <definedName name="body3fa">#REF!</definedName>
    <definedName name="body3fb" localSheetId="8">#REF!</definedName>
    <definedName name="body3fb" localSheetId="9">#REF!</definedName>
    <definedName name="body3fb" localSheetId="10">#REF!</definedName>
    <definedName name="body3fb" localSheetId="7">#REF!</definedName>
    <definedName name="body3fb">#REF!</definedName>
    <definedName name="body3ga" localSheetId="8">#REF!</definedName>
    <definedName name="body3ga" localSheetId="9">#REF!</definedName>
    <definedName name="body3ga" localSheetId="10">#REF!</definedName>
    <definedName name="body3ga" localSheetId="7">#REF!</definedName>
    <definedName name="body3ga">#REF!</definedName>
    <definedName name="body3gb" localSheetId="8">#REF!</definedName>
    <definedName name="body3gb" localSheetId="9">#REF!</definedName>
    <definedName name="body3gb" localSheetId="10">#REF!</definedName>
    <definedName name="body3gb" localSheetId="7">#REF!</definedName>
    <definedName name="body3gb">#REF!</definedName>
    <definedName name="body4ea" localSheetId="8">#REF!</definedName>
    <definedName name="body4ea" localSheetId="9">#REF!</definedName>
    <definedName name="body4ea" localSheetId="10">#REF!</definedName>
    <definedName name="body4ea" localSheetId="7">#REF!</definedName>
    <definedName name="body4ea">#REF!</definedName>
    <definedName name="body4eb" localSheetId="8">#REF!</definedName>
    <definedName name="body4eb" localSheetId="9">#REF!</definedName>
    <definedName name="body4eb" localSheetId="10">#REF!</definedName>
    <definedName name="body4eb" localSheetId="7">#REF!</definedName>
    <definedName name="body4eb">#REF!</definedName>
    <definedName name="body4f" localSheetId="8">#REF!</definedName>
    <definedName name="body4f" localSheetId="9">#REF!</definedName>
    <definedName name="body4f" localSheetId="10">#REF!</definedName>
    <definedName name="body4f" localSheetId="7">#REF!</definedName>
    <definedName name="body4f">#REF!</definedName>
    <definedName name="body4fa" localSheetId="8">#REF!</definedName>
    <definedName name="body4fa" localSheetId="9">#REF!</definedName>
    <definedName name="body4fa" localSheetId="10">#REF!</definedName>
    <definedName name="body4fa" localSheetId="7">#REF!</definedName>
    <definedName name="body4fa">#REF!</definedName>
    <definedName name="body4fb" localSheetId="8">#REF!</definedName>
    <definedName name="body4fb" localSheetId="9">#REF!</definedName>
    <definedName name="body4fb" localSheetId="10">#REF!</definedName>
    <definedName name="body4fb" localSheetId="7">#REF!</definedName>
    <definedName name="body4fb">#REF!</definedName>
    <definedName name="body4ga" localSheetId="8">#REF!</definedName>
    <definedName name="body4ga" localSheetId="9">#REF!</definedName>
    <definedName name="body4ga" localSheetId="10">#REF!</definedName>
    <definedName name="body4ga" localSheetId="7">#REF!</definedName>
    <definedName name="body4ga">#REF!</definedName>
    <definedName name="body4gb" localSheetId="8">#REF!</definedName>
    <definedName name="body4gb" localSheetId="9">#REF!</definedName>
    <definedName name="body4gb" localSheetId="10">#REF!</definedName>
    <definedName name="body4gb" localSheetId="7">#REF!</definedName>
    <definedName name="body4gb">#REF!</definedName>
    <definedName name="bprint" localSheetId="8">#REF!</definedName>
    <definedName name="bprint" localSheetId="9">#REF!</definedName>
    <definedName name="bprint" localSheetId="10">#REF!</definedName>
    <definedName name="bprint" localSheetId="7">#REF!</definedName>
    <definedName name="bprint">#REF!</definedName>
    <definedName name="BPslut">[3]Plants!$J$2</definedName>
    <definedName name="btu_per_watthr" localSheetId="8">#REF!</definedName>
    <definedName name="btu_per_watthr" localSheetId="9">#REF!</definedName>
    <definedName name="btu_per_watthr" localSheetId="10">#REF!</definedName>
    <definedName name="btu_per_watthr" localSheetId="7">#REF!</definedName>
    <definedName name="btu_per_watthr">#REF!</definedName>
    <definedName name="Cadmium_Content_ppm_wt" localSheetId="8">#REF!</definedName>
    <definedName name="Cadmium_Content_ppm_wt" localSheetId="9">#REF!</definedName>
    <definedName name="Cadmium_Content_ppm_wt" localSheetId="10">#REF!</definedName>
    <definedName name="Cadmium_Content_ppm_wt" localSheetId="7">#REF!</definedName>
    <definedName name="Cadmium_Content_ppm_wt">#REF!</definedName>
    <definedName name="CAPCST">'[4]AEO16 Com Tech'!$H$103:$H$4268</definedName>
    <definedName name="Cars_12" localSheetId="8">'[5]TechRep-Doc'!#REF!</definedName>
    <definedName name="Cars_12" localSheetId="9">'[5]TechRep-Doc'!#REF!</definedName>
    <definedName name="Cars_12" localSheetId="10">'[5]TechRep-Doc'!#REF!</definedName>
    <definedName name="Cars_12" localSheetId="7">'[5]TechRep-Doc'!#REF!</definedName>
    <definedName name="Cars_12">'[5]TechRep-Doc'!#REF!</definedName>
    <definedName name="ChosenYear">[6]Cover!$G$117</definedName>
    <definedName name="Chromium_Content_ppm_wt" localSheetId="8">#REF!</definedName>
    <definedName name="Chromium_Content_ppm_wt" localSheetId="9">#REF!</definedName>
    <definedName name="Chromium_Content_ppm_wt" localSheetId="10">#REF!</definedName>
    <definedName name="Chromium_Content_ppm_wt" localSheetId="7">#REF!</definedName>
    <definedName name="Chromium_Content_ppm_wt">#REF!</definedName>
    <definedName name="CMM_SUPPLY_CRV_TABLE" localSheetId="8">[7]cum2025curves!#REF!</definedName>
    <definedName name="CMM_SUPPLY_CRV_TABLE" localSheetId="9">[7]cum2025curves!#REF!</definedName>
    <definedName name="CMM_SUPPLY_CRV_TABLE" localSheetId="10">[7]cum2025curves!#REF!</definedName>
    <definedName name="CMM_SUPPLY_CRV_TABLE" localSheetId="7">[7]cum2025curves!#REF!</definedName>
    <definedName name="CMM_SUPPLY_CRV_TABLE">[7]cum2025curves!#REF!</definedName>
    <definedName name="conv" localSheetId="8">#REF!</definedName>
    <definedName name="conv" localSheetId="9">#REF!</definedName>
    <definedName name="conv" localSheetId="10">#REF!</definedName>
    <definedName name="conv" localSheetId="7">#REF!</definedName>
    <definedName name="conv">#REF!</definedName>
    <definedName name="Copper_Content_ppm_wt" localSheetId="8">#REF!</definedName>
    <definedName name="Copper_Content_ppm_wt" localSheetId="9">#REF!</definedName>
    <definedName name="Copper_Content_ppm_wt" localSheetId="10">#REF!</definedName>
    <definedName name="Copper_Content_ppm_wt" localSheetId="7">#REF!</definedName>
    <definedName name="Copper_Content_ppm_wt">#REF!</definedName>
    <definedName name="countrye" localSheetId="8">#REF!</definedName>
    <definedName name="countrye" localSheetId="9">#REF!</definedName>
    <definedName name="countrye" localSheetId="10">#REF!</definedName>
    <definedName name="countrye" localSheetId="7">#REF!</definedName>
    <definedName name="countrye">#REF!</definedName>
    <definedName name="countryf" localSheetId="8">#REF!</definedName>
    <definedName name="countryf" localSheetId="9">#REF!</definedName>
    <definedName name="countryf" localSheetId="10">#REF!</definedName>
    <definedName name="countryf" localSheetId="7">#REF!</definedName>
    <definedName name="countryf">#REF!</definedName>
    <definedName name="countryg" localSheetId="8">#REF!</definedName>
    <definedName name="countryg" localSheetId="9">#REF!</definedName>
    <definedName name="countryg" localSheetId="10">#REF!</definedName>
    <definedName name="countryg" localSheetId="7">#REF!</definedName>
    <definedName name="countryg">#REF!</definedName>
    <definedName name="cprint" localSheetId="8">#REF!</definedName>
    <definedName name="cprint" localSheetId="9">#REF!</definedName>
    <definedName name="cprint" localSheetId="10">#REF!</definedName>
    <definedName name="cprint" localSheetId="7">#REF!</definedName>
    <definedName name="cprint">#REF!</definedName>
    <definedName name="CRF_CountryName">[8]Sheet1!$C$4</definedName>
    <definedName name="CRI">'[4]AEO16 Com Tech'!$AF$103:$AF$4268</definedName>
    <definedName name="data_range" localSheetId="8">'[9]CSO data'!#REF!</definedName>
    <definedName name="data_range" localSheetId="9">'[9]CSO data'!#REF!</definedName>
    <definedName name="data_range" localSheetId="10">'[9]CSO data'!#REF!</definedName>
    <definedName name="data_range" localSheetId="7">'[9]CSO data'!#REF!</definedName>
    <definedName name="data_range">'[9]CSO data'!#REF!</definedName>
    <definedName name="days_per_year" localSheetId="8">#REF!</definedName>
    <definedName name="days_per_year" localSheetId="9">#REF!</definedName>
    <definedName name="days_per_year" localSheetId="10">#REF!</definedName>
    <definedName name="days_per_year" localSheetId="7">#REF!</definedName>
    <definedName name="days_per_year">#REF!</definedName>
    <definedName name="ddddd">[10]AGR_Fuels!$A$2</definedName>
    <definedName name="Diesel_Car_CO" localSheetId="8">#REF!</definedName>
    <definedName name="Diesel_Car_CO" localSheetId="9">#REF!</definedName>
    <definedName name="Diesel_Car_CO" localSheetId="10">#REF!</definedName>
    <definedName name="Diesel_Car_CO" localSheetId="7">#REF!</definedName>
    <definedName name="Diesel_Car_CO">#REF!</definedName>
    <definedName name="Diesel_Car_Nox" localSheetId="8">#REF!</definedName>
    <definedName name="Diesel_Car_Nox" localSheetId="9">#REF!</definedName>
    <definedName name="Diesel_Car_Nox" localSheetId="10">#REF!</definedName>
    <definedName name="Diesel_Car_Nox" localSheetId="7">#REF!</definedName>
    <definedName name="Diesel_Car_Nox">#REF!</definedName>
    <definedName name="Diesel_Car_PM" localSheetId="8">#REF!</definedName>
    <definedName name="Diesel_Car_PM" localSheetId="9">#REF!</definedName>
    <definedName name="Diesel_Car_PM" localSheetId="10">#REF!</definedName>
    <definedName name="Diesel_Car_PM" localSheetId="7">#REF!</definedName>
    <definedName name="Diesel_Car_PM">#REF!</definedName>
    <definedName name="Diesel_Car_VOCs" localSheetId="8">#REF!</definedName>
    <definedName name="Diesel_Car_VOCs" localSheetId="9">#REF!</definedName>
    <definedName name="Diesel_Car_VOCs" localSheetId="10">#REF!</definedName>
    <definedName name="Diesel_Car_VOCs" localSheetId="7">#REF!</definedName>
    <definedName name="Diesel_Car_VOCs">#REF!</definedName>
    <definedName name="Diesel_HDT_CO" localSheetId="8">#REF!</definedName>
    <definedName name="Diesel_HDT_CO" localSheetId="9">#REF!</definedName>
    <definedName name="Diesel_HDT_CO" localSheetId="10">#REF!</definedName>
    <definedName name="Diesel_HDT_CO" localSheetId="7">#REF!</definedName>
    <definedName name="Diesel_HDT_CO">#REF!</definedName>
    <definedName name="Diesel_HDT_NOx" localSheetId="8">#REF!</definedName>
    <definedName name="Diesel_HDT_NOx" localSheetId="9">#REF!</definedName>
    <definedName name="Diesel_HDT_NOx" localSheetId="10">#REF!</definedName>
    <definedName name="Diesel_HDT_NOx" localSheetId="7">#REF!</definedName>
    <definedName name="Diesel_HDT_NOx">#REF!</definedName>
    <definedName name="Diesel_HDT_PM" localSheetId="8">#REF!</definedName>
    <definedName name="Diesel_HDT_PM" localSheetId="9">#REF!</definedName>
    <definedName name="Diesel_HDT_PM" localSheetId="10">#REF!</definedName>
    <definedName name="Diesel_HDT_PM" localSheetId="7">#REF!</definedName>
    <definedName name="Diesel_HDT_PM">#REF!</definedName>
    <definedName name="Diesel_HDT_SO2" localSheetId="8">#REF!</definedName>
    <definedName name="Diesel_HDT_SO2" localSheetId="9">#REF!</definedName>
    <definedName name="Diesel_HDT_SO2" localSheetId="10">#REF!</definedName>
    <definedName name="Diesel_HDT_SO2" localSheetId="7">#REF!</definedName>
    <definedName name="Diesel_HDT_SO2">#REF!</definedName>
    <definedName name="Diesel_HDT_VOCs" localSheetId="8">#REF!</definedName>
    <definedName name="Diesel_HDT_VOCs" localSheetId="9">#REF!</definedName>
    <definedName name="Diesel_HDT_VOCs" localSheetId="10">#REF!</definedName>
    <definedName name="Diesel_HDT_VOCs" localSheetId="7">#REF!</definedName>
    <definedName name="Diesel_HDT_VOCs">#REF!</definedName>
    <definedName name="Diesel_LDT_CO" localSheetId="8">#REF!</definedName>
    <definedName name="Diesel_LDT_CO" localSheetId="9">#REF!</definedName>
    <definedName name="Diesel_LDT_CO" localSheetId="10">#REF!</definedName>
    <definedName name="Diesel_LDT_CO" localSheetId="7">#REF!</definedName>
    <definedName name="Diesel_LDT_CO">#REF!</definedName>
    <definedName name="Diesel_LDT_Nox" localSheetId="8">#REF!</definedName>
    <definedName name="Diesel_LDT_Nox" localSheetId="9">#REF!</definedName>
    <definedName name="Diesel_LDT_Nox" localSheetId="10">#REF!</definedName>
    <definedName name="Diesel_LDT_Nox" localSheetId="7">#REF!</definedName>
    <definedName name="Diesel_LDT_Nox">#REF!</definedName>
    <definedName name="Diesel_LDT_PM" localSheetId="8">#REF!</definedName>
    <definedName name="Diesel_LDT_PM" localSheetId="9">#REF!</definedName>
    <definedName name="Diesel_LDT_PM" localSheetId="10">#REF!</definedName>
    <definedName name="Diesel_LDT_PM" localSheetId="7">#REF!</definedName>
    <definedName name="Diesel_LDT_PM">#REF!</definedName>
    <definedName name="Diesel_LDT_VOCs" localSheetId="8">#REF!</definedName>
    <definedName name="Diesel_LDT_VOCs" localSheetId="9">#REF!</definedName>
    <definedName name="Diesel_LDT_VOCs" localSheetId="10">#REF!</definedName>
    <definedName name="Diesel_LDT_VOCs" localSheetId="7">#REF!</definedName>
    <definedName name="Diesel_LDT_VOCs">#REF!</definedName>
    <definedName name="DISCRATE" localSheetId="8">'[5]TechRep-Doc'!#REF!</definedName>
    <definedName name="DISCRATE" localSheetId="9">'[5]TechRep-Doc'!#REF!</definedName>
    <definedName name="DISCRATE" localSheetId="10">'[5]TechRep-Doc'!#REF!</definedName>
    <definedName name="DISCRATE" localSheetId="7">'[5]TechRep-Doc'!#REF!</definedName>
    <definedName name="DISCRATE">'[5]TechRep-Doc'!#REF!</definedName>
    <definedName name="dkkPerEUR">'[11]Centrale data'!$C$34</definedName>
    <definedName name="dollar____per__m" localSheetId="8">#REF!</definedName>
    <definedName name="dollar____per__m" localSheetId="9">#REF!</definedName>
    <definedName name="dollar____per__m" localSheetId="10">#REF!</definedName>
    <definedName name="dollar____per__m" localSheetId="7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8">[3]Subsidy!#REF!</definedName>
    <definedName name="ElPriceMix" localSheetId="9">[3]Subsidy!#REF!</definedName>
    <definedName name="ElPriceMix" localSheetId="10">[3]Subsidy!#REF!</definedName>
    <definedName name="ElPriceMix" localSheetId="7">[3]Subsidy!#REF!</definedName>
    <definedName name="ElPriceMix">[3]Subsidy!#REF!</definedName>
    <definedName name="EnergyService" localSheetId="8">[12]Tertiary!#REF!</definedName>
    <definedName name="EnergyService" localSheetId="9">[12]Tertiary!#REF!</definedName>
    <definedName name="EnergyService" localSheetId="10">[12]Tertiary!#REF!</definedName>
    <definedName name="EnergyService" localSheetId="7">[12]Tertiary!#REF!</definedName>
    <definedName name="EnergyService">[12]Tertiary!#REF!</definedName>
    <definedName name="Eng">[6]Cover!$G$111</definedName>
    <definedName name="Etiket" localSheetId="8">#REF!</definedName>
    <definedName name="Etiket" localSheetId="9">#REF!</definedName>
    <definedName name="Etiket" localSheetId="10">#REF!</definedName>
    <definedName name="Etiket" localSheetId="7">#REF!</definedName>
    <definedName name="Etiket">#REF!</definedName>
    <definedName name="Euro_GBP" localSheetId="8">#REF!</definedName>
    <definedName name="Euro_GBP" localSheetId="9">#REF!</definedName>
    <definedName name="Euro_GBP" localSheetId="10">#REF!</definedName>
    <definedName name="Euro_GBP" localSheetId="7">#REF!</definedName>
    <definedName name="Euro_GBP">#REF!</definedName>
    <definedName name="Evap_Control_perc" localSheetId="8">#REF!</definedName>
    <definedName name="Evap_Control_perc" localSheetId="9">#REF!</definedName>
    <definedName name="Evap_Control_perc" localSheetId="10">#REF!</definedName>
    <definedName name="Evap_Control_perc" localSheetId="7">#REF!</definedName>
    <definedName name="Evap_Control_perc">#REF!</definedName>
    <definedName name="Evap_H_Share_perc" localSheetId="8">#REF!</definedName>
    <definedName name="Evap_H_Share_perc" localSheetId="9">#REF!</definedName>
    <definedName name="Evap_H_Share_perc" localSheetId="10">#REF!</definedName>
    <definedName name="Evap_H_Share_perc" localSheetId="7">#REF!</definedName>
    <definedName name="Evap_H_Share_perc">#REF!</definedName>
    <definedName name="Evap_R_Share_perc" localSheetId="8">#REF!</definedName>
    <definedName name="Evap_R_Share_perc" localSheetId="9">#REF!</definedName>
    <definedName name="Evap_R_Share_perc" localSheetId="10">#REF!</definedName>
    <definedName name="Evap_R_Share_perc" localSheetId="7">#REF!</definedName>
    <definedName name="Evap_R_Share_perc">#REF!</definedName>
    <definedName name="Evap_U_Share_perc" localSheetId="8">#REF!</definedName>
    <definedName name="Evap_U_Share_perc" localSheetId="9">#REF!</definedName>
    <definedName name="Evap_U_Share_perc" localSheetId="10">#REF!</definedName>
    <definedName name="Evap_U_Share_perc" localSheetId="7">#REF!</definedName>
    <definedName name="Evap_U_Share_perc">#REF!</definedName>
    <definedName name="exch_rate" localSheetId="8">#REF!</definedName>
    <definedName name="exch_rate" localSheetId="9">#REF!</definedName>
    <definedName name="exch_rate" localSheetId="10">#REF!</definedName>
    <definedName name="exch_rate" localSheetId="7">#REF!</definedName>
    <definedName name="exch_rate">#REF!</definedName>
    <definedName name="Fastprisår">[13]Forside!$B$5</definedName>
    <definedName name="FID_1">[14]AGR_Fuels!$A$2</definedName>
    <definedName name="FID_2" localSheetId="8">[15]LOG!#REF!</definedName>
    <definedName name="FID_2" localSheetId="9">[15]LOG!#REF!</definedName>
    <definedName name="FID_2" localSheetId="10">[15]LOG!#REF!</definedName>
    <definedName name="FID_2" localSheetId="7">[15]LOG!#REF!</definedName>
    <definedName name="FID_2">[15]LOG!#REF!</definedName>
    <definedName name="fitfile">[16]MODEL!$D$38</definedName>
    <definedName name="FnktFeld" localSheetId="8">[1]Cockpit!#REF!</definedName>
    <definedName name="FnktFeld" localSheetId="9">[1]Cockpit!#REF!</definedName>
    <definedName name="FnktFeld" localSheetId="10">[1]Cockpit!#REF!</definedName>
    <definedName name="FnktFeld" localSheetId="7">[1]Cockpit!#REF!</definedName>
    <definedName name="FnktFeld">[1]Cockpit!#REF!</definedName>
    <definedName name="FUEL">'[4]AEO16 Com Tech'!$E$103:$E$4268</definedName>
    <definedName name="Fuel_Injection_perc" localSheetId="8">#REF!</definedName>
    <definedName name="Fuel_Injection_perc" localSheetId="9">#REF!</definedName>
    <definedName name="Fuel_Injection_perc" localSheetId="10">#REF!</definedName>
    <definedName name="Fuel_Injection_perc" localSheetId="7">#REF!</definedName>
    <definedName name="Fuel_Injection_perc">#REF!</definedName>
    <definedName name="Fuel_Specifications" localSheetId="8">#REF!</definedName>
    <definedName name="Fuel_Specifications" localSheetId="9">#REF!</definedName>
    <definedName name="Fuel_Specifications" localSheetId="10">#REF!</definedName>
    <definedName name="Fuel_Specifications" localSheetId="7">#REF!</definedName>
    <definedName name="Fuel_Specifications">#REF!</definedName>
    <definedName name="FuelPrices" localSheetId="8">#REF!</definedName>
    <definedName name="FuelPrices" localSheetId="9">#REF!</definedName>
    <definedName name="FuelPrices" localSheetId="10">#REF!</definedName>
    <definedName name="FuelPrices" localSheetId="7">#REF!</definedName>
    <definedName name="FuelPrices">#REF!</definedName>
    <definedName name="Gas_Car_CO" localSheetId="8">#REF!</definedName>
    <definedName name="Gas_Car_CO" localSheetId="9">#REF!</definedName>
    <definedName name="Gas_Car_CO" localSheetId="10">#REF!</definedName>
    <definedName name="Gas_Car_CO" localSheetId="7">#REF!</definedName>
    <definedName name="Gas_Car_CO">#REF!</definedName>
    <definedName name="Gas_Car_Nox" localSheetId="8">#REF!</definedName>
    <definedName name="Gas_Car_Nox" localSheetId="9">#REF!</definedName>
    <definedName name="Gas_Car_Nox" localSheetId="10">#REF!</definedName>
    <definedName name="Gas_Car_Nox" localSheetId="7">#REF!</definedName>
    <definedName name="Gas_Car_Nox">#REF!</definedName>
    <definedName name="Gas_Car_PM" localSheetId="8">#REF!</definedName>
    <definedName name="Gas_Car_PM" localSheetId="9">#REF!</definedName>
    <definedName name="Gas_Car_PM" localSheetId="10">#REF!</definedName>
    <definedName name="Gas_Car_PM" localSheetId="7">#REF!</definedName>
    <definedName name="Gas_Car_PM">#REF!</definedName>
    <definedName name="Gas_Car_VOC" localSheetId="8">#REF!</definedName>
    <definedName name="Gas_Car_VOC" localSheetId="9">#REF!</definedName>
    <definedName name="Gas_Car_VOC" localSheetId="10">#REF!</definedName>
    <definedName name="Gas_Car_VOC" localSheetId="7">#REF!</definedName>
    <definedName name="Gas_Car_VOC">#REF!</definedName>
    <definedName name="Gas_HDT_CO" localSheetId="8">#REF!</definedName>
    <definedName name="Gas_HDT_CO" localSheetId="9">#REF!</definedName>
    <definedName name="Gas_HDT_CO" localSheetId="10">#REF!</definedName>
    <definedName name="Gas_HDT_CO" localSheetId="7">#REF!</definedName>
    <definedName name="Gas_HDT_CO">#REF!</definedName>
    <definedName name="Gas_HDT_NOx" localSheetId="8">#REF!</definedName>
    <definedName name="Gas_HDT_NOx" localSheetId="9">#REF!</definedName>
    <definedName name="Gas_HDT_NOx" localSheetId="10">#REF!</definedName>
    <definedName name="Gas_HDT_NOx" localSheetId="7">#REF!</definedName>
    <definedName name="Gas_HDT_NOx">#REF!</definedName>
    <definedName name="Gas_HDT_PM" localSheetId="8">#REF!</definedName>
    <definedName name="Gas_HDT_PM" localSheetId="9">#REF!</definedName>
    <definedName name="Gas_HDT_PM" localSheetId="10">#REF!</definedName>
    <definedName name="Gas_HDT_PM" localSheetId="7">#REF!</definedName>
    <definedName name="Gas_HDT_PM">#REF!</definedName>
    <definedName name="Gas_HDT_SO2" localSheetId="8">#REF!</definedName>
    <definedName name="Gas_HDT_SO2" localSheetId="9">#REF!</definedName>
    <definedName name="Gas_HDT_SO2" localSheetId="10">#REF!</definedName>
    <definedName name="Gas_HDT_SO2" localSheetId="7">#REF!</definedName>
    <definedName name="Gas_HDT_SO2">#REF!</definedName>
    <definedName name="Gas_HDT_VOCs" localSheetId="8">#REF!</definedName>
    <definedName name="Gas_HDT_VOCs" localSheetId="9">#REF!</definedName>
    <definedName name="Gas_HDT_VOCs" localSheetId="10">#REF!</definedName>
    <definedName name="Gas_HDT_VOCs" localSheetId="7">#REF!</definedName>
    <definedName name="Gas_HDT_VOCs">#REF!</definedName>
    <definedName name="Gas_LDT_CO" localSheetId="8">#REF!</definedName>
    <definedName name="Gas_LDT_CO" localSheetId="9">#REF!</definedName>
    <definedName name="Gas_LDT_CO" localSheetId="10">#REF!</definedName>
    <definedName name="Gas_LDT_CO" localSheetId="7">#REF!</definedName>
    <definedName name="Gas_LDT_CO">#REF!</definedName>
    <definedName name="Gas_LDT_NOx" localSheetId="8">#REF!</definedName>
    <definedName name="Gas_LDT_NOx" localSheetId="9">#REF!</definedName>
    <definedName name="Gas_LDT_NOx" localSheetId="10">#REF!</definedName>
    <definedName name="Gas_LDT_NOx" localSheetId="7">#REF!</definedName>
    <definedName name="Gas_LDT_NOx">#REF!</definedName>
    <definedName name="Gas_LDT_PM" localSheetId="8">#REF!</definedName>
    <definedName name="Gas_LDT_PM" localSheetId="9">#REF!</definedName>
    <definedName name="Gas_LDT_PM" localSheetId="10">#REF!</definedName>
    <definedName name="Gas_LDT_PM" localSheetId="7">#REF!</definedName>
    <definedName name="Gas_LDT_PM">#REF!</definedName>
    <definedName name="Gas_LDT_VOCs" localSheetId="8">#REF!</definedName>
    <definedName name="Gas_LDT_VOCs" localSheetId="9">#REF!</definedName>
    <definedName name="Gas_LDT_VOCs" localSheetId="10">#REF!</definedName>
    <definedName name="Gas_LDT_VOCs" localSheetId="7">#REF!</definedName>
    <definedName name="Gas_LDT_VOCs">#REF!</definedName>
    <definedName name="GBP_Euro" localSheetId="8">#REF!</definedName>
    <definedName name="GBP_Euro" localSheetId="9">#REF!</definedName>
    <definedName name="GBP_Euro" localSheetId="10">#REF!</definedName>
    <definedName name="GBP_Euro" localSheetId="7">#REF!</definedName>
    <definedName name="GBP_Euro">#REF!</definedName>
    <definedName name="GROWTH" localSheetId="8">'[5]TechRep-Doc'!#REF!</definedName>
    <definedName name="GROWTH" localSheetId="9">'[5]TechRep-Doc'!#REF!</definedName>
    <definedName name="GROWTH" localSheetId="10">'[5]TechRep-Doc'!#REF!</definedName>
    <definedName name="GROWTH" localSheetId="7">'[5]TechRep-Doc'!#REF!</definedName>
    <definedName name="GROWTH">'[5]TechRep-Doc'!#REF!</definedName>
    <definedName name="GROWTH_TID" localSheetId="8">'[5]TechRep-Doc'!#REF!</definedName>
    <definedName name="GROWTH_TID" localSheetId="9">'[5]TechRep-Doc'!#REF!</definedName>
    <definedName name="GROWTH_TID" localSheetId="10">'[5]TechRep-Doc'!#REF!</definedName>
    <definedName name="GROWTH_TID" localSheetId="7">'[5]TechRep-Doc'!#REF!</definedName>
    <definedName name="GROWTH_TID">'[5]TechRep-Doc'!#REF!</definedName>
    <definedName name="H_C_Ratio" localSheetId="8">#REF!</definedName>
    <definedName name="H_C_Ratio" localSheetId="9">#REF!</definedName>
    <definedName name="H_C_Ratio" localSheetId="10">#REF!</definedName>
    <definedName name="H_C_Ratio" localSheetId="7">#REF!</definedName>
    <definedName name="H_C_Ratio">#REF!</definedName>
    <definedName name="H_Share_perc" localSheetId="8">#REF!</definedName>
    <definedName name="H_Share_perc" localSheetId="9">#REF!</definedName>
    <definedName name="H_Share_perc" localSheetId="10">#REF!</definedName>
    <definedName name="H_Share_perc" localSheetId="7">#REF!</definedName>
    <definedName name="H_Share_perc">#REF!</definedName>
    <definedName name="H_Speed_km_per_h" localSheetId="8">#REF!</definedName>
    <definedName name="H_Speed_km_per_h" localSheetId="9">#REF!</definedName>
    <definedName name="H_Speed_km_per_h" localSheetId="10">#REF!</definedName>
    <definedName name="H_Speed_km_per_h" localSheetId="7">#REF!</definedName>
    <definedName name="H_Speed_km_per_h">#REF!</definedName>
    <definedName name="HeatPump_Large">[3]TechnologyData!$O$101:$AA$128</definedName>
    <definedName name="hours_per_day" localSheetId="8">#REF!</definedName>
    <definedName name="hours_per_day" localSheetId="9">#REF!</definedName>
    <definedName name="hours_per_day" localSheetId="10">#REF!</definedName>
    <definedName name="hours_per_day" localSheetId="7">#REF!</definedName>
    <definedName name="hours_per_day">#REF!</definedName>
    <definedName name="Improved_Fuel_Specs" localSheetId="8">#REF!</definedName>
    <definedName name="Improved_Fuel_Specs" localSheetId="9">#REF!</definedName>
    <definedName name="Improved_Fuel_Specs" localSheetId="10">#REF!</definedName>
    <definedName name="Improved_Fuel_Specs" localSheetId="7">#REF!</definedName>
    <definedName name="Improved_Fuel_Specs">#REF!</definedName>
    <definedName name="INF">[16]MODEL!$H$14</definedName>
    <definedName name="Inflation" localSheetId="8">[3]General!#REF!</definedName>
    <definedName name="Inflation" localSheetId="9">[3]General!#REF!</definedName>
    <definedName name="Inflation" localSheetId="10">[3]General!#REF!</definedName>
    <definedName name="Inflation" localSheetId="7">[3]General!#REF!</definedName>
    <definedName name="Inflation">[3]General!#REF!</definedName>
    <definedName name="INVCOST" localSheetId="8">'[5]TechRep-Doc'!#REF!</definedName>
    <definedName name="INVCOST" localSheetId="9">'[5]TechRep-Doc'!#REF!</definedName>
    <definedName name="INVCOST" localSheetId="10">'[5]TechRep-Doc'!#REF!</definedName>
    <definedName name="INVCOST" localSheetId="7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8">#REF!</definedName>
    <definedName name="j_per_btu" localSheetId="9">#REF!</definedName>
    <definedName name="j_per_btu" localSheetId="10">#REF!</definedName>
    <definedName name="j_per_btu" localSheetId="7">#REF!</definedName>
    <definedName name="j_per_btu">#REF!</definedName>
    <definedName name="j_per_pj" localSheetId="8">#REF!</definedName>
    <definedName name="j_per_pj" localSheetId="9">#REF!</definedName>
    <definedName name="j_per_pj" localSheetId="10">#REF!</definedName>
    <definedName name="j_per_pj" localSheetId="7">#REF!</definedName>
    <definedName name="j_per_pj">#REF!</definedName>
    <definedName name="joules_per_btu">[2]Conversions!$D$5</definedName>
    <definedName name="kwhr_per_j" localSheetId="8">#REF!</definedName>
    <definedName name="kwhr_per_j" localSheetId="9">#REF!</definedName>
    <definedName name="kwhr_per_j" localSheetId="10">#REF!</definedName>
    <definedName name="kwhr_per_j" localSheetId="7">#REF!</definedName>
    <definedName name="kwhr_per_j">#REF!</definedName>
    <definedName name="LastPSOYear">[3]Plants!$H$2</definedName>
    <definedName name="Lead_Content_g_per_l" localSheetId="8">#REF!</definedName>
    <definedName name="Lead_Content_g_per_l" localSheetId="9">#REF!</definedName>
    <definedName name="Lead_Content_g_per_l" localSheetId="10">#REF!</definedName>
    <definedName name="Lead_Content_g_per_l" localSheetId="7">#REF!</definedName>
    <definedName name="Lead_Content_g_per_l">#REF!</definedName>
    <definedName name="LIFE" localSheetId="8">'[5]TechRep-Doc'!#REF!</definedName>
    <definedName name="LIFE" localSheetId="9">'[5]TechRep-Doc'!#REF!</definedName>
    <definedName name="LIFE" localSheetId="10">'[5]TechRep-Doc'!#REF!</definedName>
    <definedName name="LIFE" localSheetId="7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8">#REF!</definedName>
    <definedName name="Max_Temperature_oC" localSheetId="9">#REF!</definedName>
    <definedName name="Max_Temperature_oC" localSheetId="10">#REF!</definedName>
    <definedName name="Max_Temperature_oC" localSheetId="7">#REF!</definedName>
    <definedName name="Max_Temperature_oC">#REF!</definedName>
    <definedName name="MAXREC" localSheetId="8">#REF!</definedName>
    <definedName name="MAXREC" localSheetId="9">#REF!</definedName>
    <definedName name="MAXREC" localSheetId="10">#REF!</definedName>
    <definedName name="MAXREC" localSheetId="7">#REF!</definedName>
    <definedName name="MAXREC">#REF!</definedName>
    <definedName name="Mean_Fleet_Mileage_km" localSheetId="8">#REF!</definedName>
    <definedName name="Mean_Fleet_Mileage_km" localSheetId="9">#REF!</definedName>
    <definedName name="Mean_Fleet_Mileage_km" localSheetId="10">#REF!</definedName>
    <definedName name="Mean_Fleet_Mileage_km" localSheetId="7">#REF!</definedName>
    <definedName name="Mean_Fleet_Mileage_km">#REF!</definedName>
    <definedName name="Mileage_km" localSheetId="8">#REF!</definedName>
    <definedName name="Mileage_km" localSheetId="9">#REF!</definedName>
    <definedName name="Mileage_km" localSheetId="10">#REF!</definedName>
    <definedName name="Mileage_km" localSheetId="7">#REF!</definedName>
    <definedName name="Mileage_km">#REF!</definedName>
    <definedName name="Mileage_km_per_year" localSheetId="8">#REF!</definedName>
    <definedName name="Mileage_km_per_year" localSheetId="9">#REF!</definedName>
    <definedName name="Mileage_km_per_year" localSheetId="10">#REF!</definedName>
    <definedName name="Mileage_km_per_year" localSheetId="7">#REF!</definedName>
    <definedName name="Mileage_km_per_year">#REF!</definedName>
    <definedName name="million_short_tons_to_short_ton">[18]Steps!$Y$5</definedName>
    <definedName name="Min_Temperature_oC" localSheetId="8">#REF!</definedName>
    <definedName name="Min_Temperature_oC" localSheetId="9">#REF!</definedName>
    <definedName name="Min_Temperature_oC" localSheetId="10">#REF!</definedName>
    <definedName name="Min_Temperature_oC" localSheetId="7">#REF!</definedName>
    <definedName name="Min_Temperature_oC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>#REF!</definedName>
    <definedName name="MMBTU_to_PJ">[18]Steps!$Y$6</definedName>
    <definedName name="NAs_CCAR" localSheetId="8">'[5]TechRep-Doc'!#REF!</definedName>
    <definedName name="NAs_CCAR" localSheetId="9">'[5]TechRep-Doc'!#REF!</definedName>
    <definedName name="NAs_CCAR" localSheetId="10">'[5]TechRep-Doc'!#REF!</definedName>
    <definedName name="NAs_CCAR" localSheetId="7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8">[3]General!#REF!</definedName>
    <definedName name="nhydro" localSheetId="9">[3]General!#REF!</definedName>
    <definedName name="nhydro" localSheetId="10">[3]General!#REF!</definedName>
    <definedName name="nhydro" localSheetId="7">[3]General!#REF!</definedName>
    <definedName name="nhydro">[3]General!#REF!</definedName>
    <definedName name="Nikel_Content_ppm_wt" localSheetId="8">#REF!</definedName>
    <definedName name="Nikel_Content_ppm_wt" localSheetId="9">#REF!</definedName>
    <definedName name="Nikel_Content_ppm_wt" localSheetId="10">#REF!</definedName>
    <definedName name="Nikel_Content_ppm_wt" localSheetId="7">#REF!</definedName>
    <definedName name="Nikel_Content_ppm_wt">#REF!</definedName>
    <definedName name="NyeNGCC">[3]Plants!$J$5</definedName>
    <definedName name="O_C_Ratio" localSheetId="8">#REF!</definedName>
    <definedName name="O_C_Ratio" localSheetId="9">#REF!</definedName>
    <definedName name="O_C_Ratio" localSheetId="10">#REF!</definedName>
    <definedName name="O_C_Ratio" localSheetId="7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8">#REF!</definedName>
    <definedName name="Population" localSheetId="9">#REF!</definedName>
    <definedName name="Population" localSheetId="10">#REF!</definedName>
    <definedName name="Population" localSheetId="7">#REF!</definedName>
    <definedName name="Population">#REF!</definedName>
    <definedName name="PPP">[16]MODEL!$D$12</definedName>
    <definedName name="PPPEX">[16]MODEL!$D$13</definedName>
    <definedName name="Prisår_Til_Ramses" localSheetId="8">#REF!</definedName>
    <definedName name="Prisår_Til_Ramses" localSheetId="9">#REF!</definedName>
    <definedName name="Prisår_Til_Ramses" localSheetId="10">#REF!</definedName>
    <definedName name="Prisår_Til_Ramses" localSheetId="7">#REF!</definedName>
    <definedName name="Prisår_Til_Ramses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7">#REF!</definedName>
    <definedName name="qr_Profili_insmart_T20_quartieri">#REF!</definedName>
    <definedName name="R_Share_perc" localSheetId="8">#REF!</definedName>
    <definedName name="R_Share_perc" localSheetId="9">#REF!</definedName>
    <definedName name="R_Share_perc" localSheetId="10">#REF!</definedName>
    <definedName name="R_Share_perc" localSheetId="7">#REF!</definedName>
    <definedName name="R_Share_perc">#REF!</definedName>
    <definedName name="R_Speed_km_per_h" localSheetId="8">#REF!</definedName>
    <definedName name="R_Speed_km_per_h" localSheetId="9">#REF!</definedName>
    <definedName name="R_Speed_km_per_h" localSheetId="10">#REF!</definedName>
    <definedName name="R_Speed_km_per_h" localSheetId="7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8">#REF!</definedName>
    <definedName name="rail_coal" localSheetId="9">#REF!</definedName>
    <definedName name="rail_coal" localSheetId="10">#REF!</definedName>
    <definedName name="rail_coal" localSheetId="7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8">[21]Macro1!#REF!</definedName>
    <definedName name="RetBE" localSheetId="9">[21]Macro1!#REF!</definedName>
    <definedName name="RetBE" localSheetId="10">[21]Macro1!#REF!</definedName>
    <definedName name="RetBE" localSheetId="7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8">#REF!</definedName>
    <definedName name="RVP_and_beta" localSheetId="9">#REF!</definedName>
    <definedName name="RVP_and_beta" localSheetId="10">#REF!</definedName>
    <definedName name="RVP_and_beta" localSheetId="7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8">#REF!</definedName>
    <definedName name="Selenium_Content_ppm_wt" localSheetId="9">#REF!</definedName>
    <definedName name="Selenium_Content_ppm_wt" localSheetId="10">#REF!</definedName>
    <definedName name="Selenium_Content_ppm_wt" localSheetId="7">#REF!</definedName>
    <definedName name="Selenium_Content_ppm_wt">#REF!</definedName>
    <definedName name="SERV">'[4]AEO16 Com Tech'!$D$103:$D$4268</definedName>
    <definedName name="SETS" localSheetId="8">'[5]TechRep-Doc'!#REF!</definedName>
    <definedName name="SETS" localSheetId="9">'[5]TechRep-Doc'!#REF!</definedName>
    <definedName name="SETS" localSheetId="10">'[5]TechRep-Doc'!#REF!</definedName>
    <definedName name="SETS" localSheetId="7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8">#REF!</definedName>
    <definedName name="Sulphur_Content_perc_wt" localSheetId="9">#REF!</definedName>
    <definedName name="Sulphur_Content_perc_wt" localSheetId="10">#REF!</definedName>
    <definedName name="Sulphur_Content_perc_wt" localSheetId="7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8">[1]Cockpit!#REF!</definedName>
    <definedName name="TechName" localSheetId="9">[1]Cockpit!#REF!</definedName>
    <definedName name="TechName" localSheetId="10">[1]Cockpit!#REF!</definedName>
    <definedName name="TechName" localSheetId="7">[1]Cockpit!#REF!</definedName>
    <definedName name="TechName">[1]Cockpit!#REF!</definedName>
    <definedName name="Temperatures" localSheetId="8">#REF!</definedName>
    <definedName name="Temperatures" localSheetId="9">#REF!</definedName>
    <definedName name="Temperatures" localSheetId="10">#REF!</definedName>
    <definedName name="Temperatures" localSheetId="7">#REF!</definedName>
    <definedName name="Temperatures">#REF!</definedName>
    <definedName name="tiket" localSheetId="8">#REF!</definedName>
    <definedName name="tiket" localSheetId="9">#REF!</definedName>
    <definedName name="tiket" localSheetId="10">#REF!</definedName>
    <definedName name="tiket" localSheetId="7">#REF!</definedName>
    <definedName name="tiket">#REF!</definedName>
    <definedName name="TP.Electricity_and_RES" localSheetId="8">#REF!</definedName>
    <definedName name="TP.Electricity_and_RES" localSheetId="9">#REF!</definedName>
    <definedName name="TP.Electricity_and_RES" localSheetId="10">#REF!</definedName>
    <definedName name="TP.Electricity_and_RES" localSheetId="7">#REF!</definedName>
    <definedName name="TP.Electricity_and_RES">#REF!</definedName>
    <definedName name="TP.Petroleum" localSheetId="8">#REF!</definedName>
    <definedName name="TP.Petroleum" localSheetId="9">#REF!</definedName>
    <definedName name="TP.Petroleum" localSheetId="10">#REF!</definedName>
    <definedName name="TP.Petroleum" localSheetId="7">#REF!</definedName>
    <definedName name="TP.Petroleum">#REF!</definedName>
    <definedName name="TP.Solids_and_Gases" localSheetId="8">#REF!</definedName>
    <definedName name="TP.Solids_and_Gases" localSheetId="9">#REF!</definedName>
    <definedName name="TP.Solids_and_Gases" localSheetId="10">#REF!</definedName>
    <definedName name="TP.Solids_and_Gases" localSheetId="7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8">#REF!</definedName>
    <definedName name="TRNDTYPE" localSheetId="9">#REF!</definedName>
    <definedName name="TRNDTYPE" localSheetId="10">#REF!</definedName>
    <definedName name="TRNDTYPE" localSheetId="7">#REF!</definedName>
    <definedName name="TRNDTYPE">#REF!</definedName>
    <definedName name="TRTGAB005" localSheetId="8">'[5]TechRep-Doc'!#REF!</definedName>
    <definedName name="TRTGAB005" localSheetId="9">'[5]TechRep-Doc'!#REF!</definedName>
    <definedName name="TRTGAB005" localSheetId="10">'[5]TechRep-Doc'!#REF!</definedName>
    <definedName name="TRTGAB005" localSheetId="7">'[5]TechRep-Doc'!#REF!</definedName>
    <definedName name="TRTGAB005">'[5]TechRep-Doc'!#REF!</definedName>
    <definedName name="TRTGAC005" localSheetId="8">'[5]TechRep-Doc'!#REF!</definedName>
    <definedName name="TRTGAC005" localSheetId="9">'[5]TechRep-Doc'!#REF!</definedName>
    <definedName name="TRTGAC005" localSheetId="10">'[5]TechRep-Doc'!#REF!</definedName>
    <definedName name="TRTGAC005" localSheetId="7">'[5]TechRep-Doc'!#REF!</definedName>
    <definedName name="TRTGAC005">'[5]TechRep-Doc'!#REF!</definedName>
    <definedName name="Trucks_15" localSheetId="8">'[5]TechRep-Doc'!#REF!</definedName>
    <definedName name="Trucks_15" localSheetId="9">'[5]TechRep-Doc'!#REF!</definedName>
    <definedName name="Trucks_15" localSheetId="10">'[5]TechRep-Doc'!#REF!</definedName>
    <definedName name="Trucks_15" localSheetId="7">'[5]TechRep-Doc'!#REF!</definedName>
    <definedName name="Trucks_15">'[5]TechRep-Doc'!#REF!</definedName>
    <definedName name="TSUB_COST" localSheetId="8">'[5]TechRep-Doc'!#REF!</definedName>
    <definedName name="TSUB_COST" localSheetId="9">'[5]TechRep-Doc'!#REF!</definedName>
    <definedName name="TSUB_COST" localSheetId="10">'[5]TechRep-Doc'!#REF!</definedName>
    <definedName name="TSUB_COST" localSheetId="7">'[5]TechRep-Doc'!#REF!</definedName>
    <definedName name="TSUB_COST">'[5]TechRep-Doc'!#REF!</definedName>
    <definedName name="U_Share_perc" localSheetId="8">#REF!</definedName>
    <definedName name="U_Share_perc" localSheetId="9">#REF!</definedName>
    <definedName name="U_Share_perc" localSheetId="10">#REF!</definedName>
    <definedName name="U_Share_perc" localSheetId="7">#REF!</definedName>
    <definedName name="U_Share_perc">#REF!</definedName>
    <definedName name="U_Speed_km_per_h" localSheetId="8">#REF!</definedName>
    <definedName name="U_Speed_km_per_h" localSheetId="9">#REF!</definedName>
    <definedName name="U_Speed_km_per_h" localSheetId="10">#REF!</definedName>
    <definedName name="U_Speed_km_per_h" localSheetId="7">#REF!</definedName>
    <definedName name="U_Speed_km_per_h">#REF!</definedName>
    <definedName name="unit_per_million_unit" localSheetId="8">#REF!</definedName>
    <definedName name="unit_per_million_unit" localSheetId="9">#REF!</definedName>
    <definedName name="unit_per_million_unit" localSheetId="10">#REF!</definedName>
    <definedName name="unit_per_million_unit" localSheetId="7">#REF!</definedName>
    <definedName name="unit_per_million_unit">#REF!</definedName>
    <definedName name="US.Electricity_and_RES" localSheetId="8">#REF!</definedName>
    <definedName name="US.Electricity_and_RES" localSheetId="9">#REF!</definedName>
    <definedName name="US.Electricity_and_RES" localSheetId="10">#REF!</definedName>
    <definedName name="US.Electricity_and_RES" localSheetId="7">#REF!</definedName>
    <definedName name="US.Electricity_and_RES">#REF!</definedName>
    <definedName name="US.Petroleum" localSheetId="8">#REF!</definedName>
    <definedName name="US.Petroleum" localSheetId="9">#REF!</definedName>
    <definedName name="US.Petroleum" localSheetId="10">#REF!</definedName>
    <definedName name="US.Petroleum" localSheetId="7">#REF!</definedName>
    <definedName name="US.Petroleum">#REF!</definedName>
    <definedName name="US.Solids_and_Gases" localSheetId="8">#REF!</definedName>
    <definedName name="US.Solids_and_Gases" localSheetId="9">#REF!</definedName>
    <definedName name="US.Solids_and_Gases" localSheetId="10">#REF!</definedName>
    <definedName name="US.Solids_and_Gases" localSheetId="7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8">#REF!</definedName>
    <definedName name="yeare" localSheetId="9">#REF!</definedName>
    <definedName name="yeare" localSheetId="10">#REF!</definedName>
    <definedName name="yeare" localSheetId="7">#REF!</definedName>
    <definedName name="yeare">#REF!</definedName>
    <definedName name="yearf" localSheetId="8">#REF!</definedName>
    <definedName name="yearf" localSheetId="9">#REF!</definedName>
    <definedName name="yearf" localSheetId="10">#REF!</definedName>
    <definedName name="yearf" localSheetId="7">#REF!</definedName>
    <definedName name="yearf">#REF!</definedName>
    <definedName name="yearg" localSheetId="8">#REF!</definedName>
    <definedName name="yearg" localSheetId="9">#REF!</definedName>
    <definedName name="yearg" localSheetId="10">#REF!</definedName>
    <definedName name="yearg" localSheetId="7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8">#REF!</definedName>
    <definedName name="Zinc_Content_ppm_wt" localSheetId="9">#REF!</definedName>
    <definedName name="Zinc_Content_ppm_wt" localSheetId="10">#REF!</definedName>
    <definedName name="Zinc_Content_ppm_wt" localSheetId="7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6" i="31" l="1"/>
  <c r="H66" i="31"/>
  <c r="F66" i="31" s="1"/>
  <c r="E66" i="31"/>
  <c r="I169" i="35" l="1"/>
  <c r="H169" i="35"/>
  <c r="G169" i="35"/>
  <c r="F169" i="35"/>
  <c r="I168" i="35"/>
  <c r="H168" i="35"/>
  <c r="G168" i="35"/>
  <c r="F168" i="35"/>
  <c r="I166" i="35"/>
  <c r="H166" i="35"/>
  <c r="G166" i="35"/>
  <c r="F166" i="35"/>
  <c r="I165" i="35"/>
  <c r="H165" i="35"/>
  <c r="G165" i="35"/>
  <c r="F165" i="35"/>
  <c r="I164" i="35"/>
  <c r="H164" i="35"/>
  <c r="G164" i="35"/>
  <c r="F164" i="35"/>
  <c r="I163" i="35"/>
  <c r="H163" i="35"/>
  <c r="G163" i="35"/>
  <c r="F163" i="35"/>
  <c r="I161" i="35"/>
  <c r="H161" i="35"/>
  <c r="G161" i="35"/>
  <c r="F161" i="35"/>
  <c r="I160" i="35"/>
  <c r="H160" i="35"/>
  <c r="G160" i="35"/>
  <c r="F160" i="35"/>
  <c r="I159" i="35"/>
  <c r="H159" i="35"/>
  <c r="G159" i="35"/>
  <c r="F159" i="35"/>
  <c r="I158" i="35"/>
  <c r="H158" i="35"/>
  <c r="G158" i="35"/>
  <c r="F158" i="35"/>
  <c r="I157" i="35"/>
  <c r="H157" i="35"/>
  <c r="G157" i="35"/>
  <c r="F157" i="35"/>
  <c r="I156" i="35"/>
  <c r="H156" i="35"/>
  <c r="G156" i="35"/>
  <c r="F156" i="35"/>
  <c r="I155" i="35"/>
  <c r="H155" i="35"/>
  <c r="G155" i="35"/>
  <c r="F155" i="35"/>
  <c r="I154" i="35"/>
  <c r="H154" i="35"/>
  <c r="G154" i="35"/>
  <c r="F154" i="35"/>
  <c r="I153" i="35"/>
  <c r="H153" i="35"/>
  <c r="G153" i="35"/>
  <c r="F153" i="35"/>
  <c r="I152" i="35"/>
  <c r="H152" i="35"/>
  <c r="G152" i="35"/>
  <c r="F152" i="35"/>
  <c r="I151" i="35"/>
  <c r="H151" i="35"/>
  <c r="G151" i="35"/>
  <c r="F151" i="35"/>
  <c r="I150" i="35"/>
  <c r="H150" i="35"/>
  <c r="G150" i="35"/>
  <c r="F150" i="35"/>
  <c r="I149" i="35"/>
  <c r="H149" i="35"/>
  <c r="G149" i="35"/>
  <c r="F149" i="35"/>
  <c r="I148" i="35"/>
  <c r="H148" i="35"/>
  <c r="G148" i="35"/>
  <c r="F148" i="35"/>
  <c r="I147" i="35"/>
  <c r="H147" i="35"/>
  <c r="G147" i="35"/>
  <c r="F147" i="35"/>
  <c r="I146" i="35"/>
  <c r="H146" i="35"/>
  <c r="G146" i="35"/>
  <c r="F146" i="35"/>
  <c r="I145" i="35"/>
  <c r="H145" i="35"/>
  <c r="G145" i="35"/>
  <c r="F145" i="35"/>
  <c r="I144" i="35"/>
  <c r="H144" i="35"/>
  <c r="G144" i="35"/>
  <c r="F144" i="35"/>
  <c r="I143" i="35"/>
  <c r="H143" i="35"/>
  <c r="G143" i="35"/>
  <c r="F143" i="35"/>
  <c r="I142" i="35"/>
  <c r="H142" i="35"/>
  <c r="G142" i="35"/>
  <c r="F142" i="35"/>
  <c r="I141" i="35"/>
  <c r="H141" i="35"/>
  <c r="G141" i="35"/>
  <c r="F141" i="35"/>
  <c r="I140" i="35"/>
  <c r="H140" i="35"/>
  <c r="G140" i="35"/>
  <c r="F140" i="35"/>
  <c r="I139" i="35"/>
  <c r="H139" i="35"/>
  <c r="G139" i="35"/>
  <c r="F139" i="35"/>
  <c r="I138" i="35"/>
  <c r="H138" i="35"/>
  <c r="G138" i="35"/>
  <c r="F138" i="35"/>
  <c r="I137" i="35"/>
  <c r="H137" i="35"/>
  <c r="G137" i="35"/>
  <c r="F137" i="35"/>
  <c r="I136" i="35"/>
  <c r="H136" i="35"/>
  <c r="G136" i="35"/>
  <c r="F136" i="35"/>
  <c r="I135" i="35"/>
  <c r="H135" i="35"/>
  <c r="G135" i="35"/>
  <c r="F135" i="35"/>
  <c r="I134" i="35"/>
  <c r="H134" i="35"/>
  <c r="G134" i="35"/>
  <c r="F134" i="35"/>
  <c r="I133" i="35"/>
  <c r="H133" i="35"/>
  <c r="G133" i="35"/>
  <c r="F133" i="35"/>
  <c r="I132" i="35"/>
  <c r="H132" i="35"/>
  <c r="G132" i="35"/>
  <c r="F132" i="35"/>
  <c r="I131" i="35"/>
  <c r="H131" i="35"/>
  <c r="G131" i="35"/>
  <c r="F131" i="35"/>
  <c r="I130" i="35"/>
  <c r="H130" i="35"/>
  <c r="G130" i="35"/>
  <c r="F130" i="35"/>
  <c r="I129" i="35"/>
  <c r="H129" i="35"/>
  <c r="G129" i="35"/>
  <c r="F129" i="35"/>
  <c r="I128" i="35"/>
  <c r="H128" i="35"/>
  <c r="G128" i="35"/>
  <c r="F128" i="35"/>
  <c r="I127" i="35"/>
  <c r="H127" i="35"/>
  <c r="G127" i="35"/>
  <c r="F127" i="35"/>
  <c r="I126" i="35"/>
  <c r="H126" i="35"/>
  <c r="G126" i="35"/>
  <c r="F126" i="35"/>
  <c r="I125" i="35"/>
  <c r="H125" i="35"/>
  <c r="G125" i="35"/>
  <c r="F125" i="35"/>
  <c r="I124" i="35"/>
  <c r="H124" i="35"/>
  <c r="G124" i="35"/>
  <c r="F124" i="35"/>
  <c r="I123" i="35"/>
  <c r="H123" i="35"/>
  <c r="G123" i="35"/>
  <c r="F123" i="35"/>
  <c r="I122" i="35"/>
  <c r="H122" i="35"/>
  <c r="G122" i="35"/>
  <c r="F122" i="35"/>
  <c r="I121" i="35"/>
  <c r="H121" i="35"/>
  <c r="G121" i="35"/>
  <c r="F121" i="35"/>
  <c r="I120" i="35"/>
  <c r="H120" i="35"/>
  <c r="G120" i="35"/>
  <c r="F120" i="35"/>
  <c r="I119" i="35"/>
  <c r="H119" i="35"/>
  <c r="G119" i="35"/>
  <c r="F119" i="35"/>
  <c r="I118" i="35"/>
  <c r="H118" i="35"/>
  <c r="G118" i="35"/>
  <c r="F118" i="35"/>
  <c r="I117" i="35"/>
  <c r="H117" i="35"/>
  <c r="G117" i="35"/>
  <c r="F117" i="35"/>
  <c r="I116" i="35"/>
  <c r="H116" i="35"/>
  <c r="G116" i="35"/>
  <c r="F116" i="35"/>
  <c r="I115" i="35"/>
  <c r="H115" i="35"/>
  <c r="G115" i="35"/>
  <c r="F115" i="35"/>
  <c r="I114" i="35"/>
  <c r="H114" i="35"/>
  <c r="G114" i="35"/>
  <c r="F114" i="35"/>
  <c r="I113" i="35"/>
  <c r="H113" i="35"/>
  <c r="G113" i="35"/>
  <c r="F113" i="35"/>
  <c r="I112" i="35"/>
  <c r="H112" i="35"/>
  <c r="G112" i="35"/>
  <c r="F112" i="35"/>
  <c r="I110" i="35"/>
  <c r="H110" i="35"/>
  <c r="G110" i="35"/>
  <c r="F110" i="35"/>
  <c r="I109" i="35"/>
  <c r="H109" i="35"/>
  <c r="G109" i="35"/>
  <c r="F109" i="35"/>
  <c r="I107" i="35"/>
  <c r="H107" i="35"/>
  <c r="G107" i="35"/>
  <c r="F107" i="35"/>
  <c r="I106" i="35"/>
  <c r="H106" i="35"/>
  <c r="G106" i="35"/>
  <c r="F106" i="35"/>
  <c r="I105" i="35"/>
  <c r="H105" i="35"/>
  <c r="G105" i="35"/>
  <c r="F105" i="35"/>
  <c r="I104" i="35"/>
  <c r="H104" i="35"/>
  <c r="G104" i="35"/>
  <c r="F104" i="35"/>
  <c r="I102" i="35"/>
  <c r="H102" i="35"/>
  <c r="G102" i="35"/>
  <c r="F102" i="35"/>
  <c r="I101" i="35"/>
  <c r="H101" i="35"/>
  <c r="G101" i="35"/>
  <c r="F101" i="35"/>
  <c r="I100" i="35"/>
  <c r="H100" i="35"/>
  <c r="G100" i="35"/>
  <c r="F100" i="35"/>
  <c r="I99" i="35"/>
  <c r="H99" i="35"/>
  <c r="G99" i="35"/>
  <c r="F99" i="35"/>
  <c r="I98" i="35"/>
  <c r="H98" i="35"/>
  <c r="G98" i="35"/>
  <c r="F98" i="35"/>
  <c r="I97" i="35"/>
  <c r="H97" i="35"/>
  <c r="G97" i="35"/>
  <c r="F97" i="35"/>
  <c r="I96" i="35"/>
  <c r="H96" i="35"/>
  <c r="G96" i="35"/>
  <c r="F96" i="35"/>
  <c r="I95" i="35"/>
  <c r="H95" i="35"/>
  <c r="G95" i="35"/>
  <c r="F95" i="35"/>
  <c r="I94" i="35"/>
  <c r="H94" i="35"/>
  <c r="G94" i="35"/>
  <c r="F94" i="35"/>
  <c r="I93" i="35"/>
  <c r="H93" i="35"/>
  <c r="G93" i="35"/>
  <c r="F93" i="35"/>
  <c r="I92" i="35"/>
  <c r="H92" i="35"/>
  <c r="G92" i="35"/>
  <c r="F92" i="35"/>
  <c r="I91" i="35"/>
  <c r="H91" i="35"/>
  <c r="G91" i="35"/>
  <c r="F91" i="35"/>
  <c r="I90" i="35"/>
  <c r="H90" i="35"/>
  <c r="G90" i="35"/>
  <c r="F90" i="35"/>
  <c r="I89" i="35"/>
  <c r="H89" i="35"/>
  <c r="G89" i="35"/>
  <c r="F89" i="35"/>
  <c r="I88" i="35"/>
  <c r="H88" i="35"/>
  <c r="G88" i="35"/>
  <c r="F88" i="35"/>
  <c r="I87" i="35"/>
  <c r="H87" i="35"/>
  <c r="G87" i="35"/>
  <c r="F87" i="35"/>
  <c r="I86" i="35"/>
  <c r="H86" i="35"/>
  <c r="G86" i="35"/>
  <c r="F86" i="35"/>
  <c r="I85" i="35"/>
  <c r="H85" i="35"/>
  <c r="G85" i="35"/>
  <c r="F85" i="35"/>
  <c r="I84" i="35"/>
  <c r="H84" i="35"/>
  <c r="G84" i="35"/>
  <c r="F84" i="35"/>
  <c r="I83" i="35"/>
  <c r="H83" i="35"/>
  <c r="G83" i="35"/>
  <c r="F83" i="35"/>
  <c r="I82" i="35"/>
  <c r="H82" i="35"/>
  <c r="G82" i="35"/>
  <c r="F82" i="35"/>
  <c r="I81" i="35"/>
  <c r="H81" i="35"/>
  <c r="G81" i="35"/>
  <c r="F81" i="35"/>
  <c r="I80" i="35"/>
  <c r="H80" i="35"/>
  <c r="G80" i="35"/>
  <c r="F80" i="35"/>
  <c r="I79" i="35"/>
  <c r="H79" i="35"/>
  <c r="G79" i="35"/>
  <c r="F79" i="35"/>
  <c r="I78" i="35"/>
  <c r="H78" i="35"/>
  <c r="G78" i="35"/>
  <c r="F78" i="35"/>
  <c r="I77" i="35"/>
  <c r="H77" i="35"/>
  <c r="G77" i="35"/>
  <c r="F77" i="35"/>
  <c r="I76" i="35"/>
  <c r="H76" i="35"/>
  <c r="G76" i="35"/>
  <c r="F76" i="35"/>
  <c r="I75" i="35"/>
  <c r="H75" i="35"/>
  <c r="G75" i="35"/>
  <c r="F75" i="35"/>
  <c r="I74" i="35"/>
  <c r="H74" i="35"/>
  <c r="G74" i="35"/>
  <c r="F74" i="35"/>
  <c r="I73" i="35"/>
  <c r="H73" i="35"/>
  <c r="G73" i="35"/>
  <c r="F73" i="35"/>
  <c r="I72" i="35"/>
  <c r="H72" i="35"/>
  <c r="G72" i="35"/>
  <c r="F72" i="35"/>
  <c r="I71" i="35"/>
  <c r="H71" i="35"/>
  <c r="G71" i="35"/>
  <c r="F71" i="35"/>
  <c r="I70" i="35"/>
  <c r="H70" i="35"/>
  <c r="G70" i="35"/>
  <c r="F70" i="35"/>
  <c r="I69" i="35"/>
  <c r="H69" i="35"/>
  <c r="G69" i="35"/>
  <c r="F69" i="35"/>
  <c r="I68" i="35"/>
  <c r="H68" i="35"/>
  <c r="G68" i="35"/>
  <c r="F68" i="35"/>
  <c r="I67" i="35"/>
  <c r="H67" i="35"/>
  <c r="G67" i="35"/>
  <c r="F67" i="35"/>
  <c r="I66" i="35"/>
  <c r="H66" i="35"/>
  <c r="G66" i="35"/>
  <c r="F66" i="35"/>
  <c r="I65" i="35"/>
  <c r="H65" i="35"/>
  <c r="G65" i="35"/>
  <c r="F65" i="35"/>
  <c r="I64" i="35"/>
  <c r="H64" i="35"/>
  <c r="G64" i="35"/>
  <c r="F64" i="35"/>
  <c r="I63" i="35"/>
  <c r="H63" i="35"/>
  <c r="G63" i="35"/>
  <c r="F63" i="35"/>
  <c r="I62" i="35"/>
  <c r="H62" i="35"/>
  <c r="G62" i="35"/>
  <c r="F62" i="35"/>
  <c r="I61" i="35"/>
  <c r="H61" i="35"/>
  <c r="G61" i="35"/>
  <c r="F61" i="35"/>
  <c r="I60" i="35"/>
  <c r="H60" i="35"/>
  <c r="G60" i="35"/>
  <c r="F60" i="35"/>
  <c r="I59" i="35"/>
  <c r="H59" i="35"/>
  <c r="G59" i="35"/>
  <c r="F59" i="35"/>
  <c r="I58" i="35"/>
  <c r="H58" i="35"/>
  <c r="G58" i="35"/>
  <c r="F58" i="35"/>
  <c r="I57" i="35"/>
  <c r="H57" i="35"/>
  <c r="G57" i="35"/>
  <c r="F57" i="35"/>
  <c r="I56" i="35"/>
  <c r="H56" i="35"/>
  <c r="G56" i="35"/>
  <c r="F56" i="35"/>
  <c r="I55" i="35"/>
  <c r="H55" i="35"/>
  <c r="G55" i="35"/>
  <c r="F55" i="35"/>
  <c r="I54" i="35"/>
  <c r="H54" i="35"/>
  <c r="G54" i="35"/>
  <c r="F54" i="35"/>
  <c r="I53" i="35"/>
  <c r="H53" i="35"/>
  <c r="G53" i="35"/>
  <c r="F53" i="35"/>
  <c r="I51" i="35"/>
  <c r="H51" i="35"/>
  <c r="G51" i="35"/>
  <c r="F51" i="35"/>
  <c r="I50" i="35"/>
  <c r="H50" i="35"/>
  <c r="G50" i="35"/>
  <c r="F50" i="35"/>
  <c r="I48" i="35"/>
  <c r="H48" i="35"/>
  <c r="G48" i="35"/>
  <c r="F48" i="35"/>
  <c r="I47" i="35"/>
  <c r="H47" i="35"/>
  <c r="G47" i="35"/>
  <c r="F47" i="35"/>
  <c r="I46" i="35"/>
  <c r="H46" i="35"/>
  <c r="G46" i="35"/>
  <c r="F46" i="35"/>
  <c r="I45" i="35"/>
  <c r="H45" i="35"/>
  <c r="G45" i="35"/>
  <c r="F45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9" i="35"/>
  <c r="H39" i="35"/>
  <c r="G39" i="35"/>
  <c r="F39" i="35"/>
  <c r="I38" i="35"/>
  <c r="H38" i="35"/>
  <c r="G38" i="35"/>
  <c r="F38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30" i="35"/>
  <c r="H30" i="35"/>
  <c r="G30" i="35"/>
  <c r="F30" i="35"/>
  <c r="I29" i="35"/>
  <c r="H29" i="35"/>
  <c r="G29" i="35"/>
  <c r="F29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I13" i="35"/>
  <c r="H13" i="35"/>
  <c r="G13" i="35"/>
  <c r="F13" i="35"/>
  <c r="I12" i="35"/>
  <c r="H12" i="35"/>
  <c r="G12" i="35"/>
  <c r="F12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<sst xmlns="http://schemas.openxmlformats.org/spreadsheetml/2006/main" count="11558" uniqueCount="582">
  <si>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</si>
  <si>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</si>
  <si>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</si>
  <si>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</si>
  <si>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</si>
  <si>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</si>
  <si>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</si>
  <si>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</si>
  <si>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</si>
  <si>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</si>
  <si>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</si>
  <si>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</si>
  <si>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</si>
  <si>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</si>
  <si>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</si>
  <si>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</si>
  <si>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</si>
  <si>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</si>
  <si>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</si>
  <si>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</si>
  <si>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</si>
  <si>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</si>
  <si>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</si>
  <si>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</si>
  <si>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</si>
  <si>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</si>
  <si>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</si>
  <si>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</si>
  <si>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</si>
  <si>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</si>
  <si>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</si>
  <si>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</si>
  <si>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</si>
  <si>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</si>
  <si>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</si>
  <si>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</si>
  <si>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</si>
  <si>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</si>
  <si>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</si>
  <si>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</si>
  <si>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</si>
  <si>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</si>
  <si>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</si>
  <si>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</si>
  <si>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</si>
  <si>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</si>
  <si>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</si>
  <si>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</si>
  <si>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</si>
  <si>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</si>
  <si>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</si>
  <si>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</si>
  <si>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</si>
  <si>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</si>
  <si>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</si>
  <si>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</si>
  <si>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</si>
  <si>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</si>
  <si>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</si>
  <si>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</si>
  <si>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</si>
  <si>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</si>
  <si>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</si>
  <si>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</si>
  <si>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</si>
  <si>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</si>
  <si>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</si>
  <si>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</si>
  <si>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</si>
  <si>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</si>
  <si>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</si>
  <si>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</si>
  <si>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</si>
  <si>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</si>
  <si>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</si>
  <si>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</si>
  <si>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</si>
  <si>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</si>
  <si>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</si>
  <si>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</si>
  <si>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</si>
  <si>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</si>
  <si>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</si>
  <si>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</si>
  <si>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</si>
  <si>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</si>
  <si>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</si>
  <si>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</si>
  <si>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</si>
  <si>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</si>
  <si>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</si>
  <si>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</si>
  <si>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</si>
  <si>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</si>
  <si>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</si>
  <si>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</si>
  <si>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</si>
  <si>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</si>
  <si>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</si>
  <si>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</si>
  <si>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</si>
  <si>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</si>
  <si>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</si>
  <si>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</si>
  <si>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</si>
  <si>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</si>
  <si>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</si>
  <si>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</si>
  <si>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</si>
  <si>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</si>
  <si>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</si>
  <si>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</si>
  <si>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</si>
  <si>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</si>
  <si>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</si>
  <si>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</si>
  <si>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</si>
  <si>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</si>
  <si>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</si>
  <si>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</si>
  <si>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</si>
  <si>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</si>
  <si>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</si>
  <si>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</si>
  <si>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</si>
  <si>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</si>
  <si>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</si>
  <si>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</si>
  <si>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</si>
  <si>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</si>
  <si>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</si>
  <si>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</si>
  <si>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</si>
  <si>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</si>
  <si>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</si>
  <si>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</si>
  <si>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</si>
  <si>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</si>
  <si>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</si>
  <si>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</si>
  <si>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</si>
  <si>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</si>
  <si>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</si>
  <si>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</si>
  <si>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</si>
  <si>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</si>
  <si>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</si>
  <si>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</si>
  <si>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</si>
  <si>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</si>
  <si>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</si>
  <si>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</si>
  <si>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</si>
  <si>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</si>
  <si>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</si>
  <si>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</si>
  <si>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</si>
  <si>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</si>
  <si>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</si>
  <si>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</si>
  <si>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</si>
  <si>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</si>
  <si>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</si>
  <si>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</si>
  <si>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</si>
  <si>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</si>
  <si>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</si>
  <si>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</si>
  <si>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</si>
  <si>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</si>
  <si>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</si>
  <si>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</si>
  <si>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</si>
  <si>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</si>
  <si>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</si>
  <si>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</si>
  <si>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</si>
  <si>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</si>
  <si>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</si>
  <si>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</si>
  <si>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</si>
  <si>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</si>
  <si>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</si>
  <si>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</si>
  <si>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</si>
  <si>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</si>
  <si>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</si>
  <si>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</si>
  <si>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</si>
  <si>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</si>
  <si>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</si>
  <si>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</si>
  <si>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</si>
  <si>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</si>
  <si>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</si>
  <si>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</si>
  <si>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</si>
  <si>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</si>
  <si>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</si>
  <si>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</si>
  <si>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</si>
  <si>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</si>
  <si>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</si>
  <si>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</si>
  <si>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</si>
  <si>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</si>
  <si>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</si>
  <si>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</si>
  <si>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</si>
  <si>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</si>
  <si>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</si>
  <si>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</si>
  <si>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</si>
  <si>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</si>
  <si>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</si>
  <si>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</si>
  <si>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</si>
  <si>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</si>
  <si>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</si>
  <si>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</si>
  <si>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</si>
  <si>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</si>
  <si>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</si>
  <si>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</si>
  <si>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</si>
  <si>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</si>
  <si>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</si>
  <si>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</si>
  <si>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</si>
  <si>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</si>
  <si>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</si>
  <si>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</si>
  <si>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</si>
  <si>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</si>
  <si>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</si>
  <si>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</si>
  <si>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</si>
  <si>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</si>
  <si>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</si>
  <si>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</si>
  <si>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</si>
  <si>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</si>
  <si>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</si>
  <si>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</si>
  <si>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</si>
  <si>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</si>
  <si>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</si>
  <si>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</si>
  <si>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</si>
  <si>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</si>
  <si>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</si>
  <si>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</si>
  <si>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</si>
  <si>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</si>
  <si>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</si>
  <si>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</si>
  <si>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</si>
  <si>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</si>
  <si>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</si>
  <si>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</si>
  <si>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</si>
  <si>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</si>
  <si>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</si>
  <si>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</si>
  <si>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</si>
  <si>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</si>
  <si>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</si>
  <si>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</si>
  <si>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</si>
  <si>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</si>
  <si>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</si>
  <si>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</si>
  <si>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</si>
  <si>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</si>
  <si>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</si>
  <si>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</si>
  <si>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</si>
  <si>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</si>
  <si>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</si>
  <si>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</si>
  <si>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</si>
  <si>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</si>
  <si>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</si>
  <si>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</si>
  <si>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</si>
  <si>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</si>
  <si>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</si>
  <si>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</si>
  <si>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</si>
  <si>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</si>
  <si>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</si>
  <si>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</si>
  <si>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</si>
  <si>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</si>
  <si>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</si>
  <si>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</si>
  <si>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</si>
  <si>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</si>
  <si>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</si>
  <si>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</si>
  <si>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</si>
  <si>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</si>
  <si>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</si>
  <si>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</si>
  <si>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</si>
  <si>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</si>
  <si>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</si>
  <si>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</si>
  <si>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</si>
  <si>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</si>
  <si>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</si>
  <si>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</si>
  <si>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</si>
  <si>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</si>
  <si>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</si>
  <si>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</si>
  <si>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</si>
  <si>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</si>
  <si>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</si>
  <si>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</si>
  <si>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</si>
  <si>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</si>
  <si>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</si>
  <si>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</si>
  <si>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</si>
  <si>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</si>
  <si>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</si>
  <si>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</si>
  <si>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</si>
  <si>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</si>
  <si>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</si>
  <si>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</si>
  <si>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</si>
  <si>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</si>
  <si>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</si>
  <si>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</si>
  <si>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</si>
  <si>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</si>
  <si>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</si>
  <si>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</si>
  <si>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</si>
  <si>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</si>
  <si>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</si>
  <si>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</si>
  <si>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</si>
  <si>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</si>
  <si>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</si>
  <si>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</si>
  <si>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</si>
  <si>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</si>
  <si>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</si>
  <si>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</si>
  <si>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</si>
  <si>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</si>
  <si>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</si>
  <si>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</si>
  <si>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</si>
  <si>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</si>
  <si>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</si>
  <si>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</si>
  <si>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</si>
  <si>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</si>
  <si>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</si>
  <si>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</si>
  <si>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</si>
  <si>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</si>
  <si>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</si>
  <si>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</si>
  <si>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</si>
  <si>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</si>
  <si>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</si>
  <si>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</si>
  <si>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</si>
  <si>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</si>
  <si>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</si>
  <si>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</si>
  <si>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</si>
  <si>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</si>
  <si>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</si>
  <si>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</si>
  <si>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</si>
  <si>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</si>
  <si>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</si>
  <si>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</si>
  <si>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</si>
  <si>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</si>
  <si>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</si>
  <si>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</si>
  <si>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</si>
  <si>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</si>
  <si>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</si>
  <si>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</si>
  <si>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</si>
  <si>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</si>
  <si>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</si>
  <si>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</si>
  <si>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</si>
  <si>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</si>
  <si>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</si>
  <si>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</si>
  <si>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</si>
  <si>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</si>
  <si>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</si>
  <si>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</si>
  <si>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</si>
  <si>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</si>
  <si>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</si>
  <si>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</si>
  <si>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</si>
  <si>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</si>
  <si>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</si>
  <si>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</si>
  <si>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</si>
  <si>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</si>
  <si>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</si>
  <si>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</si>
  <si>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</si>
  <si>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</si>
  <si>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</si>
  <si>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</si>
  <si>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</si>
  <si>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</si>
  <si>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</si>
  <si>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</si>
  <si>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</si>
  <si>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</si>
  <si>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</si>
  <si>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</si>
  <si>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</si>
  <si>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</si>
  <si>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</si>
  <si>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</si>
  <si>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</si>
  <si>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</si>
  <si>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</si>
  <si>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</si>
  <si>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</si>
  <si>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</si>
  <si>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</si>
  <si>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</si>
  <si>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</si>
  <si>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</si>
  <si>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</si>
  <si>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</si>
  <si>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</si>
  <si>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</si>
  <si>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</si>
  <si>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</si>
  <si>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</si>
  <si>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</si>
  <si>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</si>
  <si>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</si>
  <si>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</si>
  <si>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</si>
  <si>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</si>
  <si>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</si>
  <si>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</si>
  <si>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</si>
  <si>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</si>
  <si>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</si>
  <si>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</si>
  <si>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</si>
  <si>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</si>
  <si>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</si>
  <si>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</si>
  <si>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</si>
  <si>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</si>
  <si>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</si>
  <si>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</si>
  <si>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</si>
  <si>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</si>
  <si>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</si>
  <si>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</si>
  <si>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</si>
  <si>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</si>
  <si>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</si>
  <si>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</si>
  <si>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</si>
  <si>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</si>
  <si>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</si>
  <si>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RSDSH_Apt-AB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</si>
  <si>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</si>
  <si>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</si>
  <si>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</si>
  <si>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</si>
  <si>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</si>
  <si>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</si>
  <si>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</si>
  <si>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</si>
  <si>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</si>
  <si>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</si>
  <si>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</si>
  <si>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</si>
  <si>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</si>
  <si>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</si>
  <si>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</si>
  <si>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</si>
  <si>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</si>
  <si>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</si>
  <si>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</si>
  <si>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</si>
  <si>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</si>
  <si>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</si>
  <si>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</si>
  <si>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</si>
  <si>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</si>
  <si>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</si>
  <si>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</si>
  <si>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</si>
  <si>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</si>
  <si>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</si>
  <si>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</si>
  <si>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</si>
  <si>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</si>
  <si>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</si>
  <si>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</si>
  <si>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</si>
  <si>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</si>
  <si>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</si>
  <si>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</si>
  <si>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</si>
  <si>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</si>
  <si>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RSDSH_Att-AB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</si>
  <si>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</si>
  <si>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</si>
  <si>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</si>
  <si>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</si>
  <si>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</si>
  <si>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</si>
  <si>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</si>
  <si>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</si>
  <si>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</si>
  <si>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</si>
  <si>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</si>
  <si>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</si>
  <si>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</si>
  <si>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</si>
  <si>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</si>
  <si>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</si>
  <si>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</si>
  <si>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</si>
  <si>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RSDSH_Det-AB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</si>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</sst>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5" fillId="0" borderId="0"/>
    <xf numFmtId="0" fontId="1" fillId="0" borderId="0"/>
    <xf numFmtId="0" fontId="28" fillId="0" borderId="0" applyNumberFormat="0" applyFill="0" applyBorder="0" applyAlignment="0" applyProtection="0"/>
  </cellStyleXfs>
  <cellXfs count="165">
    <xf numFmtId="0" fontId="0" fillId="0" borderId="0" xfId="0"/>
    <xf numFmtId="0" fontId="8" fillId="0" borderId="0" xfId="0" applyFont="1" applyFill="1" applyAlignment="1">
      <alignment vertical="center"/>
    </xf>
    <xf numFmtId="0" fontId="9" fillId="2" borderId="0" xfId="0" applyFont="1" applyFill="1" applyBorder="1" applyAlignment="1">
      <alignment vertical="top"/>
    </xf>
    <xf numFmtId="0" fontId="10" fillId="0" borderId="0" xfId="0" applyFont="1" applyBorder="1" applyAlignment="1">
      <alignment horizontal="left" vertical="center"/>
    </xf>
    <xf numFmtId="0" fontId="11" fillId="3" borderId="4" xfId="0" applyFont="1" applyFill="1" applyBorder="1" applyAlignment="1">
      <alignment vertical="top"/>
    </xf>
    <xf numFmtId="0" fontId="13" fillId="0" borderId="0" xfId="0" applyFont="1" applyAlignment="1">
      <alignment vertical="center"/>
    </xf>
    <xf numFmtId="0" fontId="7" fillId="4" borderId="8" xfId="0" applyFont="1" applyFill="1" applyBorder="1" applyAlignment="1">
      <alignment vertical="center" wrapText="1"/>
    </xf>
    <xf numFmtId="0" fontId="7" fillId="4" borderId="10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left" vertical="center"/>
    </xf>
    <xf numFmtId="0" fontId="12" fillId="4" borderId="6" xfId="0" applyFont="1" applyFill="1" applyBorder="1" applyAlignment="1">
      <alignment vertical="center"/>
    </xf>
    <xf numFmtId="0" fontId="12" fillId="4" borderId="7" xfId="0" applyFont="1" applyFill="1" applyBorder="1" applyAlignment="1">
      <alignment vertical="center"/>
    </xf>
    <xf numFmtId="0" fontId="3" fillId="5" borderId="13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10" fillId="0" borderId="13" xfId="0" applyFont="1" applyBorder="1" applyAlignment="1">
      <alignment vertical="center"/>
    </xf>
    <xf numFmtId="0" fontId="10" fillId="0" borderId="2" xfId="0" applyFont="1" applyBorder="1" applyAlignment="1">
      <alignment horizontal="left" vertical="center"/>
    </xf>
    <xf numFmtId="0" fontId="17" fillId="0" borderId="0" xfId="0" applyNumberFormat="1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5" xfId="0" applyFont="1" applyBorder="1" applyAlignment="1">
      <alignment horizontal="left" vertical="center"/>
    </xf>
    <xf numFmtId="0" fontId="10" fillId="0" borderId="0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9" xfId="0" applyFont="1" applyBorder="1" applyAlignment="1">
      <alignment vertical="center"/>
    </xf>
    <xf numFmtId="0" fontId="10" fillId="2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left" vertical="center"/>
    </xf>
    <xf numFmtId="10" fontId="10" fillId="0" borderId="9" xfId="1" applyNumberFormat="1" applyFont="1" applyFill="1" applyBorder="1" applyAlignment="1">
      <alignment horizontal="left" vertical="center"/>
    </xf>
    <xf numFmtId="10" fontId="10" fillId="0" borderId="0" xfId="1" applyNumberFormat="1" applyFont="1" applyFill="1" applyBorder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0" fontId="10" fillId="6" borderId="0" xfId="0" applyFont="1" applyFill="1"/>
    <xf numFmtId="0" fontId="18" fillId="0" borderId="14" xfId="0" applyFont="1" applyBorder="1"/>
    <xf numFmtId="166" fontId="10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Border="1" applyAlignment="1">
      <alignment vertical="center"/>
    </xf>
    <xf numFmtId="0" fontId="18" fillId="0" borderId="5" xfId="0" applyFont="1" applyFill="1" applyBorder="1" applyAlignment="1">
      <alignment vertical="center"/>
    </xf>
    <xf numFmtId="0" fontId="19" fillId="0" borderId="5" xfId="0" applyFont="1" applyBorder="1" applyAlignment="1">
      <alignment vertical="center"/>
    </xf>
    <xf numFmtId="0" fontId="10" fillId="8" borderId="0" xfId="0" applyFont="1" applyFill="1" applyAlignment="1">
      <alignment vertical="center"/>
    </xf>
    <xf numFmtId="0" fontId="19" fillId="0" borderId="7" xfId="0" applyFont="1" applyBorder="1" applyAlignment="1">
      <alignment vertical="center"/>
    </xf>
    <xf numFmtId="10" fontId="10" fillId="2" borderId="11" xfId="1" applyNumberFormat="1" applyFont="1" applyFill="1" applyBorder="1" applyAlignment="1">
      <alignment horizontal="right" vertical="center"/>
    </xf>
    <xf numFmtId="10" fontId="10" fillId="6" borderId="12" xfId="1" applyNumberFormat="1" applyFont="1" applyFill="1" applyBorder="1" applyAlignment="1">
      <alignment vertical="center"/>
    </xf>
    <xf numFmtId="10" fontId="10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0" fontId="10" fillId="2" borderId="0" xfId="0" applyFont="1" applyFill="1" applyBorder="1" applyAlignment="1">
      <alignment horizontal="left" vertical="center"/>
    </xf>
    <xf numFmtId="9" fontId="7" fillId="4" borderId="8" xfId="0" applyNumberFormat="1" applyFont="1" applyFill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165" fontId="10" fillId="2" borderId="11" xfId="1" applyNumberFormat="1" applyFont="1" applyFill="1" applyBorder="1" applyAlignment="1">
      <alignment horizontal="right" vertical="center"/>
    </xf>
    <xf numFmtId="0" fontId="10" fillId="0" borderId="3" xfId="0" applyFont="1" applyBorder="1" applyAlignment="1">
      <alignment vertical="center"/>
    </xf>
    <xf numFmtId="0" fontId="10" fillId="0" borderId="3" xfId="0" applyFont="1" applyBorder="1" applyAlignment="1">
      <alignment horizontal="left" vertical="center"/>
    </xf>
    <xf numFmtId="10" fontId="10" fillId="0" borderId="15" xfId="1" applyNumberFormat="1" applyFont="1" applyFill="1" applyBorder="1" applyAlignment="1">
      <alignment horizontal="left" vertical="center"/>
    </xf>
    <xf numFmtId="0" fontId="10" fillId="2" borderId="0" xfId="0" applyFont="1" applyFill="1" applyAlignment="1">
      <alignment vertical="center"/>
    </xf>
    <xf numFmtId="0" fontId="10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0" fillId="0" borderId="3" xfId="1" applyNumberFormat="1" applyFont="1" applyFill="1" applyBorder="1" applyAlignment="1">
      <alignment horizontal="left" vertical="center"/>
    </xf>
    <xf numFmtId="166" fontId="10" fillId="0" borderId="0" xfId="0" applyNumberFormat="1" applyFont="1"/>
    <xf numFmtId="9" fontId="10" fillId="0" borderId="0" xfId="0" applyNumberFormat="1" applyFont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10" fontId="10" fillId="0" borderId="9" xfId="1" applyNumberFormat="1" applyFont="1" applyBorder="1" applyAlignment="1">
      <alignment horizontal="left" vertical="center"/>
    </xf>
    <xf numFmtId="10" fontId="10" fillId="0" borderId="0" xfId="1" applyNumberFormat="1" applyFont="1" applyBorder="1" applyAlignment="1">
      <alignment horizontal="left" vertical="center"/>
    </xf>
    <xf numFmtId="10" fontId="10" fillId="0" borderId="3" xfId="1" applyNumberFormat="1" applyFont="1" applyBorder="1" applyAlignment="1">
      <alignment horizontal="left" vertical="center"/>
    </xf>
    <xf numFmtId="10" fontId="10" fillId="0" borderId="0" xfId="0" applyNumberFormat="1" applyFont="1" applyAlignment="1">
      <alignment horizontal="left" vertical="center"/>
    </xf>
    <xf numFmtId="10" fontId="10" fillId="0" borderId="0" xfId="1" applyNumberFormat="1" applyFont="1" applyAlignment="1">
      <alignment horizontal="left" vertical="center"/>
    </xf>
    <xf numFmtId="0" fontId="0" fillId="0" borderId="9" xfId="0" applyBorder="1"/>
    <xf numFmtId="0" fontId="10" fillId="0" borderId="9" xfId="0" applyFont="1" applyBorder="1"/>
    <xf numFmtId="0" fontId="0" fillId="0" borderId="0" xfId="0" applyBorder="1"/>
    <xf numFmtId="0" fontId="10" fillId="0" borderId="0" xfId="0" applyFont="1" applyBorder="1"/>
    <xf numFmtId="0" fontId="0" fillId="0" borderId="3" xfId="0" applyBorder="1"/>
    <xf numFmtId="0" fontId="10" fillId="0" borderId="3" xfId="0" applyFont="1" applyBorder="1"/>
    <xf numFmtId="166" fontId="10" fillId="0" borderId="3" xfId="0" applyNumberFormat="1" applyFont="1" applyBorder="1"/>
    <xf numFmtId="0" fontId="7" fillId="10" borderId="8" xfId="0" applyFont="1" applyFill="1" applyBorder="1" applyAlignment="1">
      <alignment vertical="center" wrapText="1"/>
    </xf>
    <xf numFmtId="0" fontId="10" fillId="10" borderId="0" xfId="0" applyFont="1" applyFill="1" applyAlignment="1">
      <alignment vertical="center"/>
    </xf>
    <xf numFmtId="0" fontId="10" fillId="10" borderId="0" xfId="0" applyFont="1" applyFill="1" applyBorder="1" applyAlignment="1">
      <alignment vertical="center"/>
    </xf>
    <xf numFmtId="0" fontId="10" fillId="10" borderId="0" xfId="0" applyFont="1" applyFill="1" applyAlignment="1">
      <alignment horizontal="left" vertical="center"/>
    </xf>
    <xf numFmtId="10" fontId="10" fillId="10" borderId="9" xfId="1" applyNumberFormat="1" applyFont="1" applyFill="1" applyBorder="1" applyAlignment="1">
      <alignment horizontal="left" vertical="center"/>
    </xf>
    <xf numFmtId="9" fontId="18" fillId="6" borderId="0" xfId="1" applyNumberFormat="1" applyFont="1" applyFill="1" applyAlignment="1">
      <alignment vertical="center"/>
    </xf>
    <xf numFmtId="10" fontId="18" fillId="6" borderId="0" xfId="1" applyNumberFormat="1" applyFont="1" applyFill="1" applyAlignment="1">
      <alignment vertical="center"/>
    </xf>
    <xf numFmtId="165" fontId="7" fillId="4" borderId="8" xfId="0" applyNumberFormat="1" applyFont="1" applyFill="1" applyBorder="1" applyAlignment="1">
      <alignment vertical="center" wrapText="1"/>
    </xf>
    <xf numFmtId="0" fontId="10" fillId="12" borderId="0" xfId="0" applyFont="1" applyFill="1" applyAlignment="1">
      <alignment vertical="center"/>
    </xf>
    <xf numFmtId="0" fontId="18" fillId="12" borderId="0" xfId="0" applyFont="1" applyFill="1" applyAlignment="1">
      <alignment vertical="center"/>
    </xf>
    <xf numFmtId="10" fontId="10" fillId="13" borderId="9" xfId="1" applyNumberFormat="1" applyFont="1" applyFill="1" applyBorder="1" applyAlignment="1">
      <alignment horizontal="left" vertical="center"/>
    </xf>
    <xf numFmtId="10" fontId="10" fillId="13" borderId="0" xfId="1" applyNumberFormat="1" applyFont="1" applyFill="1" applyBorder="1" applyAlignment="1">
      <alignment horizontal="left" vertical="center"/>
    </xf>
    <xf numFmtId="0" fontId="10" fillId="13" borderId="0" xfId="0" applyFont="1" applyFill="1" applyAlignment="1">
      <alignment vertical="center"/>
    </xf>
    <xf numFmtId="10" fontId="10" fillId="13" borderId="0" xfId="1" applyNumberFormat="1" applyFont="1" applyFill="1" applyAlignment="1">
      <alignment horizontal="left" vertical="center"/>
    </xf>
    <xf numFmtId="9" fontId="20" fillId="6" borderId="0" xfId="1" applyNumberFormat="1" applyFont="1" applyFill="1" applyAlignment="1">
      <alignment vertical="center"/>
    </xf>
    <xf numFmtId="165" fontId="10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Font="1" applyFill="1" applyAlignment="1">
      <alignment horizontal="left" vertical="center"/>
    </xf>
    <xf numFmtId="165" fontId="10" fillId="14" borderId="11" xfId="1" applyNumberFormat="1" applyFont="1" applyFill="1" applyBorder="1" applyAlignment="1">
      <alignment horizontal="right" vertical="center"/>
    </xf>
    <xf numFmtId="0" fontId="21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2" fontId="10" fillId="0" borderId="0" xfId="0" applyNumberFormat="1" applyFont="1" applyAlignment="1">
      <alignment horizontal="left" vertical="center"/>
    </xf>
    <xf numFmtId="0" fontId="2" fillId="0" borderId="0" xfId="0" applyNumberFormat="1" applyFont="1" applyFill="1" applyBorder="1" applyAlignment="1" applyProtection="1"/>
    <xf numFmtId="49" fontId="23" fillId="16" borderId="17" xfId="0" applyNumberFormat="1" applyFont="1" applyFill="1" applyBorder="1" applyAlignment="1">
      <alignment horizontal="center" vertical="center"/>
    </xf>
    <xf numFmtId="49" fontId="23" fillId="17" borderId="17" xfId="0" applyNumberFormat="1" applyFont="1" applyFill="1" applyBorder="1" applyAlignment="1">
      <alignment horizontal="left" vertical="center"/>
    </xf>
    <xf numFmtId="0" fontId="23" fillId="17" borderId="17" xfId="0" applyFont="1" applyFill="1" applyBorder="1" applyAlignment="1">
      <alignment horizontal="left" vertical="center"/>
    </xf>
    <xf numFmtId="0" fontId="23" fillId="18" borderId="17" xfId="0" applyFont="1" applyFill="1" applyBorder="1" applyAlignment="1">
      <alignment horizontal="center" vertical="center"/>
    </xf>
    <xf numFmtId="49" fontId="23" fillId="18" borderId="17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7" fillId="4" borderId="8" xfId="2" applyNumberFormat="1" applyFont="1" applyFill="1" applyBorder="1" applyAlignment="1">
      <alignment vertical="center" wrapText="1"/>
    </xf>
    <xf numFmtId="165" fontId="7" fillId="4" borderId="8" xfId="1" applyNumberFormat="1" applyFont="1" applyFill="1" applyBorder="1" applyAlignment="1">
      <alignment vertical="center" wrapText="1"/>
    </xf>
    <xf numFmtId="165" fontId="18" fillId="6" borderId="0" xfId="1" applyNumberFormat="1" applyFont="1" applyFill="1" applyAlignment="1">
      <alignment vertical="center"/>
    </xf>
    <xf numFmtId="164" fontId="7" fillId="4" borderId="8" xfId="2" applyFont="1" applyFill="1" applyBorder="1" applyAlignment="1">
      <alignment horizontal="left" vertical="center" wrapText="1" indent="5"/>
    </xf>
    <xf numFmtId="164" fontId="7" fillId="4" borderId="8" xfId="2" applyFont="1" applyFill="1" applyBorder="1" applyAlignment="1">
      <alignment horizontal="left" vertical="center" wrapText="1" indent="4"/>
    </xf>
    <xf numFmtId="164" fontId="7" fillId="4" borderId="8" xfId="2" applyFont="1" applyFill="1" applyBorder="1" applyAlignment="1">
      <alignment horizontal="left" vertical="center" wrapText="1" indent="3"/>
    </xf>
    <xf numFmtId="0" fontId="10" fillId="12" borderId="3" xfId="0" applyFont="1" applyFill="1" applyBorder="1" applyAlignment="1">
      <alignment vertical="center"/>
    </xf>
    <xf numFmtId="10" fontId="10" fillId="2" borderId="0" xfId="1" applyNumberFormat="1" applyFont="1" applyFill="1" applyAlignment="1">
      <alignment horizontal="left" vertical="center"/>
    </xf>
    <xf numFmtId="10" fontId="10" fillId="2" borderId="9" xfId="1" applyNumberFormat="1" applyFont="1" applyFill="1" applyBorder="1" applyAlignment="1">
      <alignment horizontal="left" vertical="center"/>
    </xf>
    <xf numFmtId="0" fontId="26" fillId="0" borderId="0" xfId="0" applyFont="1"/>
    <xf numFmtId="0" fontId="6" fillId="19" borderId="14" xfId="0" applyFont="1" applyFill="1" applyBorder="1"/>
    <xf numFmtId="0" fontId="6" fillId="20" borderId="14" xfId="0" applyFont="1" applyFill="1" applyBorder="1"/>
    <xf numFmtId="0" fontId="5" fillId="19" borderId="14" xfId="0" applyFont="1" applyFill="1" applyBorder="1"/>
    <xf numFmtId="0" fontId="0" fillId="0" borderId="0" xfId="0"/>
    <xf numFmtId="0" fontId="25" fillId="21" borderId="5" xfId="0" applyFont="1" applyFill="1" applyBorder="1" applyAlignment="1">
      <alignment horizontal="left" vertical="center"/>
    </xf>
    <xf numFmtId="0" fontId="25" fillId="21" borderId="5" xfId="0" applyFont="1" applyFill="1" applyBorder="1" applyAlignment="1" applyProtection="1">
      <alignment horizontal="left" vertical="center"/>
      <protection locked="0"/>
    </xf>
    <xf numFmtId="0" fontId="25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1" fillId="2" borderId="0" xfId="3" applyFont="1" applyFill="1" applyAlignment="1">
      <alignment vertical="center"/>
    </xf>
    <xf numFmtId="0" fontId="1" fillId="23" borderId="0" xfId="3" applyFont="1" applyFill="1" applyAlignment="1">
      <alignment vertical="center"/>
    </xf>
    <xf numFmtId="0" fontId="1" fillId="0" borderId="0" xfId="4"/>
    <xf numFmtId="0" fontId="27" fillId="23" borderId="0" xfId="3" applyFont="1" applyFill="1" applyAlignment="1">
      <alignment vertical="center"/>
    </xf>
    <xf numFmtId="0" fontId="28" fillId="23" borderId="0" xfId="3" applyFont="1" applyFill="1" applyAlignment="1">
      <alignment vertical="center"/>
    </xf>
    <xf numFmtId="0" fontId="1" fillId="3" borderId="0" xfId="3" applyFont="1" applyFill="1" applyAlignment="1">
      <alignment vertical="center"/>
    </xf>
    <xf numFmtId="0" fontId="1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9" fillId="2" borderId="0" xfId="3" applyFont="1" applyFill="1" applyAlignment="1">
      <alignment vertical="center"/>
    </xf>
    <xf numFmtId="0" fontId="10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168" fontId="10" fillId="2" borderId="0" xfId="3" applyNumberFormat="1" applyFont="1" applyFill="1" applyAlignment="1">
      <alignment horizontal="left" vertical="center"/>
    </xf>
    <xf numFmtId="0" fontId="31" fillId="23" borderId="0" xfId="3" applyFont="1" applyFill="1" applyAlignment="1">
      <alignment vertical="center"/>
    </xf>
    <xf numFmtId="0" fontId="32" fillId="2" borderId="0" xfId="3" applyFont="1" applyFill="1" applyAlignment="1">
      <alignment vertical="center"/>
    </xf>
    <xf numFmtId="0" fontId="28" fillId="2" borderId="0" xfId="5" applyFill="1" applyAlignment="1">
      <alignment vertical="center"/>
    </xf>
    <xf numFmtId="9" fontId="18" fillId="6" borderId="0" xfId="1" applyFont="1" applyFill="1" applyAlignment="1">
      <alignment vertical="center"/>
    </xf>
    <xf numFmtId="9" fontId="18" fillId="15" borderId="0" xfId="1" applyNumberFormat="1" applyFont="1" applyFill="1" applyAlignment="1">
      <alignment vertical="center"/>
    </xf>
    <xf numFmtId="0" fontId="5" fillId="0" borderId="0" xfId="0" applyFont="1" applyBorder="1"/>
    <xf numFmtId="0" fontId="5" fillId="0" borderId="0" xfId="0" applyFont="1"/>
    <xf numFmtId="2" fontId="10" fillId="0" borderId="0" xfId="0" applyNumberFormat="1" applyFont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0" fillId="23" borderId="0" xfId="0" applyFont="1" applyFill="1" applyBorder="1" applyAlignment="1">
      <alignment horizontal="left" vertical="center"/>
    </xf>
    <xf numFmtId="2" fontId="10" fillId="23" borderId="0" xfId="0" applyNumberFormat="1" applyFont="1" applyFill="1" applyBorder="1" applyAlignment="1">
      <alignment horizontal="left" vertical="center"/>
    </xf>
    <xf numFmtId="0" fontId="10" fillId="24" borderId="0" xfId="0" applyFont="1" applyFill="1" applyBorder="1" applyAlignment="1">
      <alignment horizontal="left" vertical="center"/>
    </xf>
    <xf numFmtId="0" fontId="10" fillId="0" borderId="3" xfId="0" applyFont="1" applyFill="1" applyBorder="1" applyAlignment="1">
      <alignment horizontal="left" vertical="center"/>
    </xf>
    <xf numFmtId="2" fontId="10" fillId="0" borderId="3" xfId="0" applyNumberFormat="1" applyFont="1" applyBorder="1" applyAlignment="1">
      <alignment horizontal="left" vertical="center"/>
    </xf>
    <xf numFmtId="0" fontId="10" fillId="23" borderId="3" xfId="0" applyFont="1" applyFill="1" applyBorder="1" applyAlignment="1">
      <alignment horizontal="left" vertical="center"/>
    </xf>
    <xf numFmtId="2" fontId="10" fillId="23" borderId="3" xfId="0" applyNumberFormat="1" applyFont="1" applyFill="1" applyBorder="1" applyAlignment="1">
      <alignment horizontal="left" vertical="center"/>
    </xf>
    <xf numFmtId="0" fontId="10" fillId="2" borderId="0" xfId="3" applyFont="1" applyFill="1" applyAlignment="1">
      <alignment vertical="center"/>
    </xf>
    <xf numFmtId="0" fontId="27" fillId="2" borderId="0" xfId="3" applyFont="1" applyFill="1" applyAlignment="1">
      <alignment horizontal="center" vertical="center"/>
    </xf>
    <xf numFmtId="0" fontId="28" fillId="2" borderId="0" xfId="5" applyFill="1" applyAlignment="1">
      <alignment vertical="center"/>
    </xf>
    <xf numFmtId="0" fontId="10" fillId="2" borderId="0" xfId="3" applyFont="1" applyFill="1" applyAlignment="1">
      <alignment horizontal="left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7" fillId="11" borderId="0" xfId="0" applyFont="1" applyFill="1" applyBorder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7.xml"/><Relationship Id="rId34" Type="http://schemas.openxmlformats.org/officeDocument/2006/relationships/externalLink" Target="externalLinks/externalLink20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19.xml"/><Relationship Id="rId38" Type="http://schemas.openxmlformats.org/officeDocument/2006/relationships/theme" Target="theme/theme1.xml"/><Relationship Id="rId20" Type="http://schemas.openxmlformats.org/officeDocument/2006/relationships/externalLink" Target="externalLinks/externalLink6.xml"/><Relationship Id="rId41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30" customWidth="1"/>
    <col min="5" max="6" width="14.140625" style="130" customWidth="1"/>
    <col min="7" max="7" width="12.140625" style="130" customWidth="1"/>
    <col min="8" max="10" width="8.140625" style="130" customWidth="1"/>
    <col min="11" max="11" width="9.7109375" style="130" customWidth="1"/>
    <col min="12" max="12" width="8.140625" style="130" customWidth="1"/>
    <col min="13" max="13" width="10" style="130" customWidth="1"/>
    <col min="14" max="14" width="11.42578125" style="130" customWidth="1"/>
    <col min="15" max="15" width="13.42578125" style="130" customWidth="1"/>
    <col min="16" max="16384" width="8.85546875" style="130"/>
  </cols>
  <sheetData>
    <row r="1" spans="1:26" x14ac:dyDescent="0.25">
      <c r="A1" s="128"/>
      <c r="B1" s="128"/>
      <c r="C1" s="128"/>
      <c r="D1" s="128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 spans="1:26" x14ac:dyDescent="0.25">
      <c r="A2" s="128"/>
      <c r="B2" s="128"/>
      <c r="C2" s="128"/>
      <c r="D2" s="128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 spans="1:26" x14ac:dyDescent="0.25">
      <c r="A3" s="128"/>
      <c r="B3" s="128"/>
      <c r="C3" s="128"/>
      <c r="D3" s="128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 spans="1:26" x14ac:dyDescent="0.25">
      <c r="A4" s="128"/>
      <c r="B4" s="128"/>
      <c r="C4" s="128"/>
      <c r="D4" s="128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 spans="1:26" x14ac:dyDescent="0.25">
      <c r="A5" s="128"/>
      <c r="B5" s="128"/>
      <c r="C5" s="128"/>
      <c r="D5" s="128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 spans="1:26" x14ac:dyDescent="0.25">
      <c r="A6" s="128"/>
      <c r="B6" s="128"/>
      <c r="C6" s="128"/>
      <c r="D6" s="128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 spans="1:26" x14ac:dyDescent="0.25">
      <c r="A7" s="128"/>
      <c r="B7" s="128"/>
      <c r="C7" s="128"/>
      <c r="D7" s="128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 spans="1:26" x14ac:dyDescent="0.25">
      <c r="A8" s="128"/>
      <c r="B8" s="128"/>
      <c r="C8" s="128"/>
      <c r="D8" s="128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 spans="1:26" x14ac:dyDescent="0.25">
      <c r="A9" s="128"/>
      <c r="B9" s="128"/>
      <c r="C9" s="128"/>
      <c r="D9" s="128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 spans="1:26" x14ac:dyDescent="0.25">
      <c r="A10" s="128"/>
      <c r="B10" s="128"/>
      <c r="C10" s="128"/>
      <c r="D10" s="128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 spans="1:26" x14ac:dyDescent="0.25">
      <c r="A11" s="128"/>
      <c r="B11" s="128"/>
      <c r="C11" s="128"/>
      <c r="D11" s="128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 spans="1:26" x14ac:dyDescent="0.25">
      <c r="A12" s="128"/>
      <c r="B12" s="128"/>
      <c r="C12" s="128"/>
      <c r="D12" s="128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 spans="1:26" x14ac:dyDescent="0.25">
      <c r="A13" s="128"/>
      <c r="B13" s="128"/>
      <c r="C13" s="128"/>
      <c r="D13" s="128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 spans="1:26" x14ac:dyDescent="0.25">
      <c r="A14" s="128"/>
      <c r="B14" s="128"/>
      <c r="C14" s="128"/>
      <c r="D14" s="128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 spans="1:26" x14ac:dyDescent="0.25">
      <c r="A15" s="128"/>
      <c r="B15" s="128"/>
      <c r="C15" s="128"/>
      <c r="D15" s="128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 spans="1:26" ht="102.75" customHeight="1" x14ac:dyDescent="0.25">
      <c r="A16" s="158" t="s">
        <v>439</v>
      </c>
      <c r="B16" s="158"/>
      <c r="C16" s="158"/>
      <c r="D16" s="158"/>
      <c r="E16" s="131"/>
      <c r="F16" s="131"/>
      <c r="G16" s="132"/>
      <c r="H16" s="132"/>
      <c r="I16" s="132"/>
      <c r="J16" s="132"/>
      <c r="K16" s="132"/>
      <c r="L16" s="132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 spans="1:26" ht="17.25" customHeight="1" x14ac:dyDescent="0.25">
      <c r="A17" s="133"/>
      <c r="B17" s="133"/>
      <c r="C17" s="133"/>
      <c r="D17" s="133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 spans="1:26" ht="17.25" customHeight="1" x14ac:dyDescent="0.25">
      <c r="A18" s="133"/>
      <c r="B18" s="133"/>
      <c r="C18" s="133"/>
      <c r="D18" s="133"/>
      <c r="E18" s="134"/>
      <c r="F18" s="134"/>
      <c r="G18" s="135"/>
      <c r="H18" s="135"/>
      <c r="I18" s="135"/>
      <c r="J18" s="135"/>
      <c r="K18" s="135"/>
      <c r="L18" s="135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 spans="1:26" ht="17.25" customHeight="1" x14ac:dyDescent="0.25">
      <c r="A19" s="136" t="s">
        <v>16</v>
      </c>
      <c r="B19" s="157" t="s">
        <v>7</v>
      </c>
      <c r="C19" s="157"/>
      <c r="D19" s="157"/>
      <c r="E19" s="137"/>
      <c r="F19" s="137"/>
      <c r="G19" s="138"/>
      <c r="H19" s="138"/>
      <c r="I19" s="138"/>
      <c r="J19" s="138"/>
      <c r="K19" s="138"/>
      <c r="L19" s="138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 spans="1:26" ht="17.25" customHeight="1" x14ac:dyDescent="0.25">
      <c r="A20" s="136" t="s">
        <v>440</v>
      </c>
      <c r="B20" s="157" t="s">
        <v>450</v>
      </c>
      <c r="C20" s="157"/>
      <c r="D20" s="157"/>
      <c r="E20" s="137"/>
      <c r="F20" s="137"/>
      <c r="G20" s="138"/>
      <c r="H20" s="138"/>
      <c r="I20" s="138"/>
      <c r="J20" s="138"/>
      <c r="K20" s="138"/>
      <c r="L20" s="138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 spans="1:26" ht="17.25" customHeight="1" x14ac:dyDescent="0.25">
      <c r="A21" s="136" t="s">
        <v>441</v>
      </c>
      <c r="B21" s="160" t="s">
        <v>454</v>
      </c>
      <c r="C21" s="160"/>
      <c r="D21" s="160"/>
      <c r="E21" s="137"/>
      <c r="F21" s="137"/>
      <c r="G21" s="138"/>
      <c r="H21" s="138"/>
      <c r="I21" s="138"/>
      <c r="J21" s="138"/>
      <c r="K21" s="138"/>
      <c r="L21" s="138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 spans="1:26" ht="17.25" customHeight="1" x14ac:dyDescent="0.25">
      <c r="A22" s="136"/>
      <c r="B22" s="160"/>
      <c r="C22" s="160"/>
      <c r="D22" s="160"/>
      <c r="E22" s="137"/>
      <c r="F22" s="137"/>
      <c r="G22" s="138"/>
      <c r="H22" s="138"/>
      <c r="I22" s="138"/>
      <c r="J22" s="138"/>
      <c r="K22" s="138"/>
      <c r="L22" s="138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 spans="1:26" ht="17.25" customHeight="1" x14ac:dyDescent="0.25">
      <c r="A23" s="136" t="s">
        <v>442</v>
      </c>
      <c r="B23" s="157" t="s">
        <v>451</v>
      </c>
      <c r="C23" s="157"/>
      <c r="D23" s="157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 spans="1:26" ht="17.25" customHeight="1" x14ac:dyDescent="0.25">
      <c r="A24" s="136"/>
      <c r="B24" s="157" t="s">
        <v>452</v>
      </c>
      <c r="C24" s="157"/>
      <c r="D24" s="157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1:26" ht="17.25" customHeight="1" x14ac:dyDescent="0.25">
      <c r="A25" s="136"/>
      <c r="B25" s="139"/>
      <c r="C25" s="139"/>
      <c r="D25" s="13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1:26" ht="17.25" customHeight="1" x14ac:dyDescent="0.25">
      <c r="A26" s="136" t="s">
        <v>443</v>
      </c>
      <c r="B26" s="157" t="s">
        <v>451</v>
      </c>
      <c r="C26" s="157"/>
      <c r="D26" s="157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 spans="1:26" ht="17.25" customHeight="1" x14ac:dyDescent="0.25">
      <c r="A27" s="136"/>
      <c r="B27" s="157" t="s">
        <v>453</v>
      </c>
      <c r="C27" s="157"/>
      <c r="D27" s="157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 spans="1:26" ht="17.25" customHeight="1" x14ac:dyDescent="0.25">
      <c r="A28" s="136"/>
      <c r="B28" s="139"/>
      <c r="C28" s="139"/>
      <c r="D28" s="13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 spans="1:26" ht="17.25" customHeight="1" x14ac:dyDescent="0.25">
      <c r="A29" s="136" t="s">
        <v>444</v>
      </c>
      <c r="B29" s="140">
        <v>1</v>
      </c>
      <c r="C29" s="139"/>
      <c r="D29" s="13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 spans="1:26" ht="17.25" customHeight="1" x14ac:dyDescent="0.25">
      <c r="A30" s="136" t="s">
        <v>445</v>
      </c>
      <c r="B30" s="159" t="s">
        <v>446</v>
      </c>
      <c r="C30" s="157"/>
      <c r="D30" s="157"/>
      <c r="E30" s="141"/>
      <c r="F30" s="141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 spans="1:26" ht="17.25" customHeight="1" x14ac:dyDescent="0.25">
      <c r="A31" s="136" t="s">
        <v>447</v>
      </c>
      <c r="B31" s="157" t="s">
        <v>448</v>
      </c>
      <c r="C31" s="157"/>
      <c r="D31" s="157"/>
      <c r="E31" s="141"/>
      <c r="F31" s="141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 spans="1:26" ht="17.25" customHeight="1" x14ac:dyDescent="0.25">
      <c r="A32" s="142"/>
      <c r="B32" s="143" t="s">
        <v>449</v>
      </c>
      <c r="C32" s="142"/>
      <c r="D32" s="142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 spans="1:26" x14ac:dyDescent="0.25">
      <c r="A33" s="128"/>
      <c r="B33" s="128"/>
      <c r="C33" s="128"/>
      <c r="D33" s="128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 spans="1:26" x14ac:dyDescent="0.25">
      <c r="A34" s="128"/>
      <c r="B34" s="128"/>
      <c r="C34" s="128"/>
      <c r="D34" s="128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 spans="1:26" x14ac:dyDescent="0.25">
      <c r="A35" s="128"/>
      <c r="B35" s="128"/>
      <c r="C35" s="128"/>
      <c r="D35" s="128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 spans="1:26" x14ac:dyDescent="0.25">
      <c r="A36" s="128"/>
      <c r="B36" s="128"/>
      <c r="C36" s="128"/>
      <c r="D36" s="128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 spans="1:26" x14ac:dyDescent="0.25">
      <c r="A37" s="128"/>
      <c r="B37" s="128"/>
      <c r="C37" s="128"/>
      <c r="D37" s="128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 spans="1:26" x14ac:dyDescent="0.25">
      <c r="A38" s="128"/>
      <c r="B38" s="128"/>
      <c r="C38" s="128"/>
      <c r="D38" s="128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 spans="1:26" x14ac:dyDescent="0.25">
      <c r="A39" s="128"/>
      <c r="B39" s="128"/>
      <c r="C39" s="128"/>
      <c r="D39" s="128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 spans="1:26" x14ac:dyDescent="0.25">
      <c r="A40" s="128"/>
      <c r="B40" s="128"/>
      <c r="C40" s="128"/>
      <c r="D40" s="128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 spans="1:26" x14ac:dyDescent="0.25">
      <c r="A41" s="128"/>
      <c r="B41" s="128"/>
      <c r="C41" s="128"/>
      <c r="D41" s="128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 spans="1:26" x14ac:dyDescent="0.25">
      <c r="A42" s="128"/>
      <c r="B42" s="128"/>
      <c r="C42" s="128"/>
      <c r="D42" s="128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 spans="1:26" x14ac:dyDescent="0.25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 spans="1:26" x14ac:dyDescent="0.25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 spans="1:26" x14ac:dyDescent="0.2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 spans="1:26" x14ac:dyDescent="0.25">
      <c r="A46" s="129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 spans="1:26" x14ac:dyDescent="0.25">
      <c r="A47" s="129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 spans="1:26" x14ac:dyDescent="0.25">
      <c r="A48" s="129"/>
      <c r="B48" s="12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 spans="1:26" x14ac:dyDescent="0.25">
      <c r="A49" s="129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 spans="1:26" x14ac:dyDescent="0.25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 spans="1:26" x14ac:dyDescent="0.25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 spans="1:26" x14ac:dyDescent="0.25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 spans="1:26" x14ac:dyDescent="0.25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 spans="1:26" x14ac:dyDescent="0.25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 spans="1:26" x14ac:dyDescent="0.25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 spans="1:26" x14ac:dyDescent="0.25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 spans="1:26" x14ac:dyDescent="0.25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 spans="1:26" x14ac:dyDescent="0.25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 spans="1:26" x14ac:dyDescent="0.25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 spans="1:26" x14ac:dyDescent="0.25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 spans="1:26" x14ac:dyDescent="0.25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 spans="1:26" x14ac:dyDescent="0.25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 spans="1:26" x14ac:dyDescent="0.25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 spans="1:26" x14ac:dyDescent="0.25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 spans="1:26" x14ac:dyDescent="0.2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 spans="1:26" x14ac:dyDescent="0.25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 spans="1:26" x14ac:dyDescent="0.25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 spans="1:26" x14ac:dyDescent="0.25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 spans="1:26" x14ac:dyDescent="0.25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 spans="1:26" x14ac:dyDescent="0.25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 spans="1:26" x14ac:dyDescent="0.25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 spans="1:26" x14ac:dyDescent="0.25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 spans="1:26" x14ac:dyDescent="0.25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 spans="1:26" x14ac:dyDescent="0.25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 spans="1:26" x14ac:dyDescent="0.2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 spans="1:26" x14ac:dyDescent="0.25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 spans="1:26" x14ac:dyDescent="0.25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 spans="1:26" x14ac:dyDescent="0.25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 spans="1:26" x14ac:dyDescent="0.25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 spans="1:26" x14ac:dyDescent="0.25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 spans="1:26" x14ac:dyDescent="0.25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 spans="1:26" x14ac:dyDescent="0.25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 spans="1:26" x14ac:dyDescent="0.25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 spans="1:26" x14ac:dyDescent="0.25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 spans="1:26" x14ac:dyDescent="0.2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 spans="1:26" x14ac:dyDescent="0.25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 spans="1:26" x14ac:dyDescent="0.25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 spans="1:26" x14ac:dyDescent="0.25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 spans="1:26" x14ac:dyDescent="0.25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 spans="1:26" x14ac:dyDescent="0.25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 spans="1:26" x14ac:dyDescent="0.25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 spans="1:26" x14ac:dyDescent="0.25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 spans="1:26" x14ac:dyDescent="0.25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 spans="1:26" x14ac:dyDescent="0.25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 spans="1:26" x14ac:dyDescent="0.25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 spans="1:26" x14ac:dyDescent="0.25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 spans="1:26" x14ac:dyDescent="0.25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 spans="1:26" x14ac:dyDescent="0.25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 spans="1:26" x14ac:dyDescent="0.25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D12" sqref="D12"/>
    </sheetView>
  </sheetViews>
  <sheetFormatPr defaultColWidth="9.140625" defaultRowHeight="12.75" x14ac:dyDescent="0.2"/>
  <cols>
    <col min="1" max="1" width="12.140625" style="121" customWidth="1"/>
    <col min="2" max="2" width="11.7109375" style="121" customWidth="1"/>
    <col min="3" max="3" width="3.140625" style="121" bestFit="1" customWidth="1"/>
    <col min="4" max="4" width="8.5703125" style="121" bestFit="1" customWidth="1"/>
    <col min="5" max="5" width="6.42578125" style="121" bestFit="1" customWidth="1"/>
    <col min="6" max="6" width="4.85546875" style="121" bestFit="1" customWidth="1"/>
    <col min="7" max="7" width="5.7109375" style="121" bestFit="1" customWidth="1"/>
    <col min="8" max="8" width="5.85546875" style="121" bestFit="1" customWidth="1"/>
    <col min="9" max="9" width="5.42578125" style="121" bestFit="1" customWidth="1"/>
    <col min="10" max="11" width="5.7109375" style="121" bestFit="1" customWidth="1"/>
    <col min="12" max="12" width="6.5703125" style="121" bestFit="1" customWidth="1"/>
    <col min="13" max="13" width="6.140625" style="121" bestFit="1" customWidth="1"/>
    <col min="14" max="14" width="6.7109375" style="121" bestFit="1" customWidth="1"/>
    <col min="15" max="15" width="6.5703125" style="121" bestFit="1" customWidth="1"/>
    <col min="16" max="16" width="7.28515625" style="121" bestFit="1" customWidth="1"/>
    <col min="17" max="17" width="5.7109375" style="121" bestFit="1" customWidth="1"/>
    <col min="18" max="18" width="6.140625" style="121" bestFit="1" customWidth="1"/>
    <col min="19" max="19" width="5.7109375" style="121" bestFit="1" customWidth="1"/>
    <col min="20" max="20" width="5.5703125" style="121" bestFit="1" customWidth="1"/>
    <col min="21" max="21" width="5.85546875" style="121" bestFit="1" customWidth="1"/>
    <col min="22" max="22" width="6.7109375" style="121" bestFit="1" customWidth="1"/>
    <col min="23" max="23" width="4.85546875" style="121" bestFit="1" customWidth="1"/>
    <col min="24" max="24" width="7.5703125" style="121" customWidth="1"/>
    <col min="25" max="25" width="6.7109375" style="121" bestFit="1" customWidth="1"/>
    <col min="26" max="26" width="6.140625" style="121" bestFit="1" customWidth="1"/>
    <col min="27" max="28" width="6" style="121" bestFit="1" customWidth="1"/>
    <col min="29" max="29" width="5.7109375" style="121" bestFit="1" customWidth="1"/>
    <col min="30" max="30" width="6.7109375" style="121" bestFit="1" customWidth="1"/>
    <col min="31" max="16384" width="9.140625" style="121"/>
  </cols>
  <sheetData>
    <row r="3" spans="1:30" ht="15" x14ac:dyDescent="0.2">
      <c r="C3" s="122" t="str" cm="1">
        <f t="array" ref="C3">IF(LEFT(INDEX(C5:C7,$A$4),1)&lt;&gt;"*",INDEX(C5:C7,$A$4),"")</f>
        <v>IE</v>
      </c>
      <c r="D3" s="122" t="str" cm="1">
        <f t="array" ref="D3">IF(LEFT(INDEX(D5:D7,$A$4),1)&lt;&gt;"*",INDEX(D5:D7,$A$4),"")</f>
        <v>National</v>
      </c>
      <c r="E3" s="122" t="str" cm="1">
        <f t="array" ref="E3">IF(LEFT(INDEX(E5:E7,$A$4),1)&lt;&gt;"*",INDEX(E5:E7,$A$4),"")</f>
        <v>IE-CW</v>
      </c>
      <c r="F3" s="122" t="str" cm="1">
        <f t="array" ref="F3">IF(LEFT(INDEX(F5:F7,$A$4),1)&lt;&gt;"*",INDEX(F5:F7,$A$4),"")</f>
        <v>IE-D</v>
      </c>
      <c r="G3" s="122" t="str" cm="1">
        <f t="array" ref="G3">IF(LEFT(INDEX(G5:G7,$A$4),1)&lt;&gt;"*",INDEX(G5:G7,$A$4),"")</f>
        <v>IE-KE</v>
      </c>
      <c r="H3" s="122" t="str" cm="1">
        <f t="array" ref="H3">IF(LEFT(INDEX(H5:H7,$A$4),1)&lt;&gt;"*",INDEX(H5:H7,$A$4),"")</f>
        <v>IE-KK</v>
      </c>
      <c r="I3" s="122" t="str" cm="1">
        <f t="array" ref="I3">IF(LEFT(INDEX(I5:I7,$A$4),1)&lt;&gt;"*",INDEX(I5:I7,$A$4),"")</f>
        <v>IE-LS</v>
      </c>
      <c r="J3" s="122" t="str" cm="1">
        <f t="array" ref="J3">IF(LEFT(INDEX(J5:J7,$A$4),1)&lt;&gt;"*",INDEX(J5:J7,$A$4),"")</f>
        <v>IE-LD</v>
      </c>
      <c r="K3" s="122" t="str" cm="1">
        <f t="array" ref="K3">IF(LEFT(INDEX(K5:K7,$A$4),1)&lt;&gt;"*",INDEX(K5:K7,$A$4),"")</f>
        <v>IE-LH</v>
      </c>
      <c r="L3" s="122" t="str" cm="1">
        <f t="array" ref="L3">IF(LEFT(INDEX(L5:L7,$A$4),1)&lt;&gt;"*",INDEX(L5:L7,$A$4),"")</f>
        <v>IE-MH</v>
      </c>
      <c r="M3" s="122" t="str" cm="1">
        <f t="array" ref="M3">IF(LEFT(INDEX(M5:M7,$A$4),1)&lt;&gt;"*",INDEX(M5:M7,$A$4),"")</f>
        <v>IE-OY</v>
      </c>
      <c r="N3" s="122" t="str" cm="1">
        <f t="array" ref="N3">IF(LEFT(INDEX(N5:N7,$A$4),1)&lt;&gt;"*",INDEX(N5:N7,$A$4),"")</f>
        <v>IE-WH</v>
      </c>
      <c r="O3" s="122" t="str" cm="1">
        <f t="array" ref="O3">IF(LEFT(INDEX(O5:O7,$A$4),1)&lt;&gt;"*",INDEX(O5:O7,$A$4),"")</f>
        <v>IE-WX</v>
      </c>
      <c r="P3" s="122" t="str" cm="1">
        <f t="array" ref="P3">IF(LEFT(INDEX(P5:P7,$A$4),1)&lt;&gt;"*",INDEX(P5:P7,$A$4),"")</f>
        <v>IE-WW</v>
      </c>
      <c r="Q3" s="122" t="str" cm="1">
        <f t="array" ref="Q3">IF(LEFT(INDEX(Q5:Q7,$A$4),1)&lt;&gt;"*",INDEX(Q5:Q7,$A$4),"")</f>
        <v>IE-CE</v>
      </c>
      <c r="R3" s="122" t="str" cm="1">
        <f t="array" ref="R3">IF(LEFT(INDEX(R5:R7,$A$4),1)&lt;&gt;"*",INDEX(R5:R7,$A$4),"")</f>
        <v>IE-CO</v>
      </c>
      <c r="S3" s="122" t="str" cm="1">
        <f t="array" ref="S3">IF(LEFT(INDEX(S5:S7,$A$4),1)&lt;&gt;"*",INDEX(S5:S7,$A$4),"")</f>
        <v>IE-KY</v>
      </c>
      <c r="T3" s="122" t="str" cm="1">
        <f t="array" ref="T3">IF(LEFT(INDEX(T5:T7,$A$4),1)&lt;&gt;"*",INDEX(T5:T7,$A$4),"")</f>
        <v>IE-LK</v>
      </c>
      <c r="U3" s="122" t="str" cm="1">
        <f t="array" ref="U3">IF(LEFT(INDEX(U5:U7,$A$4),1)&lt;&gt;"*",INDEX(U5:U7,$A$4),"")</f>
        <v>IE-TA</v>
      </c>
      <c r="V3" s="122" t="str" cm="1">
        <f t="array" ref="V3">IF(LEFT(INDEX(V5:V7,$A$4),1)&lt;&gt;"*",INDEX(V5:V7,$A$4),"")</f>
        <v>IE-WD</v>
      </c>
      <c r="W3" s="122" t="str" cm="1">
        <f t="array" ref="W3">IF(LEFT(INDEX(W5:W7,$A$4),1)&lt;&gt;"*",INDEX(W5:W7,$A$4),"")</f>
        <v>IE-G</v>
      </c>
      <c r="X3" s="122" t="str" cm="1">
        <f t="array" ref="X3">IF(LEFT(INDEX(X5:X7,$A$4),1)&lt;&gt;"*",INDEX(X5:X7,$A$4),"")</f>
        <v>IE-LM</v>
      </c>
      <c r="Y3" s="122" t="str" cm="1">
        <f t="array" ref="Y3">IF(LEFT(INDEX(Y5:Y7,$A$4),1)&lt;&gt;"*",INDEX(Y5:Y7,$A$4),"")</f>
        <v>IE-MO</v>
      </c>
      <c r="Z3" s="122" t="str" cm="1">
        <f t="array" ref="Z3">IF(LEFT(INDEX(Z5:Z7,$A$4),1)&lt;&gt;"*",INDEX(Z5:Z7,$A$4),"")</f>
        <v>IE-RN</v>
      </c>
      <c r="AA3" s="122" t="str" cm="1">
        <f t="array" ref="AA3">IF(LEFT(INDEX(AA5:AA7,$A$4),1)&lt;&gt;"*",INDEX(AA5:AA7,$A$4),"")</f>
        <v>IE-SO</v>
      </c>
      <c r="AB3" s="122" t="str" cm="1">
        <f t="array" ref="AB3">IF(LEFT(INDEX(AB5:AB7,$A$4),1)&lt;&gt;"*",INDEX(AB5:AB7,$A$4),"")</f>
        <v>IE-CN</v>
      </c>
      <c r="AC3" s="122" t="str" cm="1">
        <f t="array" ref="AC3">IF(LEFT(INDEX(AC5:AC7,$A$4),1)&lt;&gt;"*",INDEX(AC5:AC7,$A$4),"")</f>
        <v>IE-DL</v>
      </c>
      <c r="AD3" s="122" t="str" cm="1">
        <f t="array" ref="AD3">IF(LEFT(INDEX(AD5:AD7,$A$4),1)&lt;&gt;"*",INDEX(AD5:AD7,$A$4),"")</f>
        <v>IE-MN</v>
      </c>
    </row>
    <row r="4" spans="1:30" x14ac:dyDescent="0.2">
      <c r="A4" s="121">
        <v>1</v>
      </c>
    </row>
    <row r="5" spans="1:30" ht="15" x14ac:dyDescent="0.2">
      <c r="A5" s="121" t="s">
        <v>379</v>
      </c>
      <c r="C5" s="123" t="s">
        <v>208</v>
      </c>
      <c r="D5" s="123" t="s">
        <v>209</v>
      </c>
      <c r="E5" s="122" t="str">
        <f>Regions!A11</f>
        <v>IE-CW</v>
      </c>
      <c r="F5" s="122" t="str">
        <f>Regions!A16</f>
        <v>IE-D</v>
      </c>
      <c r="G5" s="122" t="str">
        <f>Regions!A19</f>
        <v>IE-KE</v>
      </c>
      <c r="H5" s="122" t="str">
        <f>Regions!A20</f>
        <v>IE-KK</v>
      </c>
      <c r="I5" s="122" t="str">
        <f>Regions!A21</f>
        <v>IE-LS</v>
      </c>
      <c r="J5" s="122" t="str">
        <f>Regions!A24</f>
        <v>IE-LD</v>
      </c>
      <c r="K5" s="122" t="str">
        <f>Regions!A25</f>
        <v>IE-LH</v>
      </c>
      <c r="L5" s="122" t="str">
        <f>Regions!A27</f>
        <v>IE-MH</v>
      </c>
      <c r="M5" s="122" t="str">
        <f>Regions!A29</f>
        <v>IE-OY</v>
      </c>
      <c r="N5" s="122" t="str">
        <f>Regions!A34</f>
        <v>IE-WH</v>
      </c>
      <c r="O5" s="122" t="str">
        <f>Regions!A35</f>
        <v>IE-WX</v>
      </c>
      <c r="P5" s="122" t="str">
        <f>Regions!A36</f>
        <v>IE-WW</v>
      </c>
      <c r="Q5" s="122" t="str">
        <f>Regions!A13</f>
        <v>IE-CE</v>
      </c>
      <c r="R5" s="122" t="str">
        <f>Regions!A14</f>
        <v>IE-CO</v>
      </c>
      <c r="S5" s="122" t="str">
        <f>Regions!A18</f>
        <v>IE-KY</v>
      </c>
      <c r="T5" s="122" t="str">
        <f>Regions!A23</f>
        <v>IE-LK</v>
      </c>
      <c r="U5" s="122" t="str">
        <f>Regions!A32</f>
        <v>IE-TA</v>
      </c>
      <c r="V5" s="122" t="str">
        <f>Regions!A33</f>
        <v>IE-WD</v>
      </c>
      <c r="W5" s="122" t="str">
        <f>Regions!A17</f>
        <v>IE-G</v>
      </c>
      <c r="X5" s="122" t="str">
        <f>Regions!A22</f>
        <v>IE-LM</v>
      </c>
      <c r="Y5" s="122" t="str">
        <f>Regions!A26</f>
        <v>IE-MO</v>
      </c>
      <c r="Z5" s="122" t="str">
        <f>Regions!A30</f>
        <v>IE-RN</v>
      </c>
      <c r="AA5" s="122" t="str">
        <f>Regions!A31</f>
        <v>IE-SO</v>
      </c>
      <c r="AB5" s="122" t="str">
        <f>Regions!A12</f>
        <v>IE-CN</v>
      </c>
      <c r="AC5" s="122" t="str">
        <f>Regions!A15</f>
        <v>IE-DL</v>
      </c>
      <c r="AD5" s="122" t="str">
        <f>Regions!A28</f>
        <v>IE-MN</v>
      </c>
    </row>
    <row r="6" spans="1:30" ht="15" x14ac:dyDescent="0.2">
      <c r="A6" s="121" t="s">
        <v>380</v>
      </c>
      <c r="C6" s="122" t="str">
        <f>C5</f>
        <v>IE</v>
      </c>
      <c r="D6" s="122" t="str">
        <f>IF(LEFT(D5,1)&lt;&gt;"*","*"&amp;D5,D5)</f>
        <v>*National</v>
      </c>
      <c r="E6" s="122" t="str">
        <f t="shared" ref="E6:AD6" si="0">IF(LEFT(E5,1)&lt;&gt;"*","*"&amp;E5,E5)</f>
        <v>*IE-CW</v>
      </c>
      <c r="F6" s="122" t="str">
        <f t="shared" si="0"/>
        <v>*IE-D</v>
      </c>
      <c r="G6" s="122" t="str">
        <f t="shared" si="0"/>
        <v>*IE-KE</v>
      </c>
      <c r="H6" s="122" t="str">
        <f t="shared" si="0"/>
        <v>*IE-KK</v>
      </c>
      <c r="I6" s="122" t="str">
        <f t="shared" si="0"/>
        <v>*IE-LS</v>
      </c>
      <c r="J6" s="122" t="str">
        <f t="shared" si="0"/>
        <v>*IE-LD</v>
      </c>
      <c r="K6" s="122" t="str">
        <f t="shared" si="0"/>
        <v>*IE-LH</v>
      </c>
      <c r="L6" s="122" t="str">
        <f t="shared" si="0"/>
        <v>*IE-MH</v>
      </c>
      <c r="M6" s="122" t="str">
        <f t="shared" si="0"/>
        <v>*IE-OY</v>
      </c>
      <c r="N6" s="122" t="str">
        <f t="shared" si="0"/>
        <v>*IE-WH</v>
      </c>
      <c r="O6" s="122" t="str">
        <f t="shared" si="0"/>
        <v>*IE-WX</v>
      </c>
      <c r="P6" s="122" t="str">
        <f t="shared" si="0"/>
        <v>*IE-WW</v>
      </c>
      <c r="Q6" s="122" t="str">
        <f t="shared" si="0"/>
        <v>*IE-CE</v>
      </c>
      <c r="R6" s="122" t="str">
        <f t="shared" si="0"/>
        <v>*IE-CO</v>
      </c>
      <c r="S6" s="122" t="str">
        <f t="shared" si="0"/>
        <v>*IE-KY</v>
      </c>
      <c r="T6" s="122" t="str">
        <f t="shared" si="0"/>
        <v>*IE-LK</v>
      </c>
      <c r="U6" s="122" t="str">
        <f t="shared" si="0"/>
        <v>*IE-TA</v>
      </c>
      <c r="V6" s="122" t="str">
        <f t="shared" si="0"/>
        <v>*IE-WD</v>
      </c>
      <c r="W6" s="122" t="str">
        <f t="shared" si="0"/>
        <v>*IE-G</v>
      </c>
      <c r="X6" s="122" t="str">
        <f t="shared" si="0"/>
        <v>*IE-LM</v>
      </c>
      <c r="Y6" s="122" t="str">
        <f t="shared" si="0"/>
        <v>*IE-MO</v>
      </c>
      <c r="Z6" s="122" t="str">
        <f t="shared" si="0"/>
        <v>*IE-RN</v>
      </c>
      <c r="AA6" s="122" t="str">
        <f t="shared" si="0"/>
        <v>*IE-SO</v>
      </c>
      <c r="AB6" s="122" t="str">
        <f t="shared" si="0"/>
        <v>*IE-CN</v>
      </c>
      <c r="AC6" s="122" t="str">
        <f t="shared" si="0"/>
        <v>*IE-DL</v>
      </c>
      <c r="AD6" s="122" t="str">
        <f t="shared" si="0"/>
        <v>*IE-MN</v>
      </c>
    </row>
    <row r="7" spans="1:30" ht="15" x14ac:dyDescent="0.2">
      <c r="A7" s="121" t="s">
        <v>381</v>
      </c>
      <c r="C7" s="122" t="str">
        <f>"*"&amp;C5</f>
        <v>*IE</v>
      </c>
      <c r="D7" s="122" t="str">
        <f>D5</f>
        <v>National</v>
      </c>
      <c r="E7" s="122" t="str">
        <f t="shared" ref="E7:AD7" si="1">E5</f>
        <v>IE-CW</v>
      </c>
      <c r="F7" s="122" t="str">
        <f t="shared" si="1"/>
        <v>IE-D</v>
      </c>
      <c r="G7" s="122" t="str">
        <f t="shared" si="1"/>
        <v>IE-KE</v>
      </c>
      <c r="H7" s="122" t="str">
        <f t="shared" si="1"/>
        <v>IE-KK</v>
      </c>
      <c r="I7" s="122" t="str">
        <f t="shared" si="1"/>
        <v>IE-LS</v>
      </c>
      <c r="J7" s="122" t="str">
        <f t="shared" si="1"/>
        <v>IE-LD</v>
      </c>
      <c r="K7" s="122" t="str">
        <f t="shared" si="1"/>
        <v>IE-LH</v>
      </c>
      <c r="L7" s="122" t="str">
        <f t="shared" si="1"/>
        <v>IE-MH</v>
      </c>
      <c r="M7" s="122" t="str">
        <f t="shared" si="1"/>
        <v>IE-OY</v>
      </c>
      <c r="N7" s="122" t="str">
        <f t="shared" si="1"/>
        <v>IE-WH</v>
      </c>
      <c r="O7" s="122" t="str">
        <f t="shared" si="1"/>
        <v>IE-WX</v>
      </c>
      <c r="P7" s="122" t="str">
        <f t="shared" si="1"/>
        <v>IE-WW</v>
      </c>
      <c r="Q7" s="122" t="str">
        <f t="shared" si="1"/>
        <v>IE-CE</v>
      </c>
      <c r="R7" s="122" t="str">
        <f t="shared" si="1"/>
        <v>IE-CO</v>
      </c>
      <c r="S7" s="122" t="str">
        <f t="shared" si="1"/>
        <v>IE-KY</v>
      </c>
      <c r="T7" s="122" t="str">
        <f t="shared" si="1"/>
        <v>IE-LK</v>
      </c>
      <c r="U7" s="122" t="str">
        <f t="shared" si="1"/>
        <v>IE-TA</v>
      </c>
      <c r="V7" s="122" t="str">
        <f t="shared" si="1"/>
        <v>IE-WD</v>
      </c>
      <c r="W7" s="122" t="str">
        <f t="shared" si="1"/>
        <v>IE-G</v>
      </c>
      <c r="X7" s="122" t="str">
        <f t="shared" si="1"/>
        <v>IE-LM</v>
      </c>
      <c r="Y7" s="122" t="str">
        <f t="shared" si="1"/>
        <v>IE-MO</v>
      </c>
      <c r="Z7" s="122" t="str">
        <f t="shared" si="1"/>
        <v>IE-RN</v>
      </c>
      <c r="AA7" s="122" t="str">
        <f t="shared" si="1"/>
        <v>IE-SO</v>
      </c>
      <c r="AB7" s="122" t="str">
        <f t="shared" si="1"/>
        <v>IE-CN</v>
      </c>
      <c r="AC7" s="122" t="str">
        <f t="shared" si="1"/>
        <v>IE-DL</v>
      </c>
      <c r="AD7" s="122" t="str">
        <f t="shared" si="1"/>
        <v>IE-MN</v>
      </c>
    </row>
    <row r="10" spans="1:30" ht="15.75" thickBot="1" x14ac:dyDescent="0.3">
      <c r="A10" s="124" t="s">
        <v>382</v>
      </c>
      <c r="B10" s="124" t="s">
        <v>383</v>
      </c>
    </row>
    <row r="11" spans="1:30" x14ac:dyDescent="0.2">
      <c r="A11" s="125" t="s">
        <v>384</v>
      </c>
      <c r="B11" s="125" t="s">
        <v>385</v>
      </c>
    </row>
    <row r="12" spans="1:30" x14ac:dyDescent="0.2">
      <c r="A12" s="126" t="s">
        <v>386</v>
      </c>
      <c r="B12" s="126" t="s">
        <v>387</v>
      </c>
    </row>
    <row r="13" spans="1:30" x14ac:dyDescent="0.2">
      <c r="A13" s="126" t="s">
        <v>388</v>
      </c>
      <c r="B13" s="126" t="s">
        <v>389</v>
      </c>
    </row>
    <row r="14" spans="1:30" x14ac:dyDescent="0.2">
      <c r="A14" s="126" t="s">
        <v>390</v>
      </c>
      <c r="B14" s="126" t="s">
        <v>391</v>
      </c>
    </row>
    <row r="15" spans="1:30" x14ac:dyDescent="0.2">
      <c r="A15" s="126" t="s">
        <v>392</v>
      </c>
      <c r="B15" s="126" t="s">
        <v>393</v>
      </c>
    </row>
    <row r="16" spans="1:30" x14ac:dyDescent="0.2">
      <c r="A16" s="126" t="s">
        <v>394</v>
      </c>
      <c r="B16" s="126" t="s">
        <v>395</v>
      </c>
    </row>
    <row r="17" spans="1:2" x14ac:dyDescent="0.2">
      <c r="A17" s="126" t="s">
        <v>396</v>
      </c>
      <c r="B17" s="126" t="s">
        <v>397</v>
      </c>
    </row>
    <row r="18" spans="1:2" x14ac:dyDescent="0.2">
      <c r="A18" s="126" t="s">
        <v>398</v>
      </c>
      <c r="B18" s="126" t="s">
        <v>399</v>
      </c>
    </row>
    <row r="19" spans="1:2" x14ac:dyDescent="0.2">
      <c r="A19" s="126" t="s">
        <v>400</v>
      </c>
      <c r="B19" s="126" t="s">
        <v>401</v>
      </c>
    </row>
    <row r="20" spans="1:2" x14ac:dyDescent="0.2">
      <c r="A20" s="126" t="s">
        <v>402</v>
      </c>
      <c r="B20" s="126" t="s">
        <v>403</v>
      </c>
    </row>
    <row r="21" spans="1:2" x14ac:dyDescent="0.2">
      <c r="A21" s="126" t="s">
        <v>404</v>
      </c>
      <c r="B21" s="126" t="s">
        <v>405</v>
      </c>
    </row>
    <row r="22" spans="1:2" x14ac:dyDescent="0.2">
      <c r="A22" s="126" t="s">
        <v>406</v>
      </c>
      <c r="B22" s="126" t="s">
        <v>407</v>
      </c>
    </row>
    <row r="23" spans="1:2" x14ac:dyDescent="0.2">
      <c r="A23" s="126" t="s">
        <v>408</v>
      </c>
      <c r="B23" s="126" t="s">
        <v>409</v>
      </c>
    </row>
    <row r="24" spans="1:2" x14ac:dyDescent="0.2">
      <c r="A24" s="126" t="s">
        <v>410</v>
      </c>
      <c r="B24" s="126" t="s">
        <v>411</v>
      </c>
    </row>
    <row r="25" spans="1:2" x14ac:dyDescent="0.2">
      <c r="A25" s="126" t="s">
        <v>412</v>
      </c>
      <c r="B25" s="126" t="s">
        <v>413</v>
      </c>
    </row>
    <row r="26" spans="1:2" x14ac:dyDescent="0.2">
      <c r="A26" s="126" t="s">
        <v>414</v>
      </c>
      <c r="B26" s="126" t="s">
        <v>415</v>
      </c>
    </row>
    <row r="27" spans="1:2" x14ac:dyDescent="0.2">
      <c r="A27" s="126" t="s">
        <v>416</v>
      </c>
      <c r="B27" s="126" t="s">
        <v>417</v>
      </c>
    </row>
    <row r="28" spans="1:2" x14ac:dyDescent="0.2">
      <c r="A28" s="126" t="s">
        <v>418</v>
      </c>
      <c r="B28" s="126" t="s">
        <v>419</v>
      </c>
    </row>
    <row r="29" spans="1:2" x14ac:dyDescent="0.2">
      <c r="A29" s="126" t="s">
        <v>420</v>
      </c>
      <c r="B29" s="126" t="s">
        <v>421</v>
      </c>
    </row>
    <row r="30" spans="1:2" x14ac:dyDescent="0.2">
      <c r="A30" s="126" t="s">
        <v>422</v>
      </c>
      <c r="B30" s="126" t="s">
        <v>423</v>
      </c>
    </row>
    <row r="31" spans="1:2" x14ac:dyDescent="0.2">
      <c r="A31" s="126" t="s">
        <v>424</v>
      </c>
      <c r="B31" s="126" t="s">
        <v>425</v>
      </c>
    </row>
    <row r="32" spans="1:2" x14ac:dyDescent="0.2">
      <c r="A32" s="126" t="s">
        <v>426</v>
      </c>
      <c r="B32" s="126" t="s">
        <v>427</v>
      </c>
    </row>
    <row r="33" spans="1:2" x14ac:dyDescent="0.2">
      <c r="A33" s="126" t="s">
        <v>428</v>
      </c>
      <c r="B33" s="126" t="s">
        <v>429</v>
      </c>
    </row>
    <row r="34" spans="1:2" x14ac:dyDescent="0.2">
      <c r="A34" s="126" t="s">
        <v>430</v>
      </c>
      <c r="B34" s="126" t="s">
        <v>431</v>
      </c>
    </row>
    <row r="35" spans="1:2" x14ac:dyDescent="0.2">
      <c r="A35" s="126" t="s">
        <v>432</v>
      </c>
      <c r="B35" s="126" t="s">
        <v>433</v>
      </c>
    </row>
    <row r="36" spans="1:2" x14ac:dyDescent="0.2">
      <c r="A36" s="126" t="s">
        <v>434</v>
      </c>
      <c r="B36" s="126" t="s">
        <v>435</v>
      </c>
    </row>
    <row r="37" spans="1:2" ht="15" x14ac:dyDescent="0.25">
      <c r="A37" s="127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498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498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498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498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498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498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498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498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499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499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499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499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499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499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499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499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500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500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500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500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500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500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500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500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501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501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501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501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501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501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501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501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502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502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502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502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502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502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502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502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503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503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503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503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503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503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503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503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534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534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534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534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534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534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534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534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535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535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535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535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535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535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535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535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536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536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536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536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536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536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536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536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537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537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537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537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537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537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537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537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538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538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538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538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538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538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538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538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539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539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539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539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539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539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539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539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570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570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570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570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570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570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570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570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571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571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571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571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571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571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571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571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572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572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572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572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572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572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572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572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573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573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573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573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573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573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573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573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574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574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574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574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574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574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574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574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575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575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575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575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575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575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575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575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492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492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492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492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493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493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493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493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494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494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494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494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495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495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495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495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496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496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496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496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497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497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497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497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504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504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504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504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505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505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505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505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506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506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506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506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507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507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507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507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508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508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508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508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509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509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509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509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528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528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528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528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529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529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529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529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530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530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530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530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531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531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531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531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532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532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532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532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533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533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533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533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540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540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540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540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542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542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542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542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544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544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544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544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546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546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546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546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548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548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548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548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550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550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550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550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564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564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564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564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565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565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565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565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566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566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566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566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567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567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567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567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568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568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568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568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569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569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569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569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486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486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486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486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486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486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486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486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487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487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487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487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487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487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487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487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488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488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488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488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488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488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488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488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489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489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489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489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489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489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489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489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490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490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490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490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490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490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490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490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491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491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491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491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491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491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491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491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581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581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581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581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581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581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581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581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581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581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581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581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510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510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510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510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510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510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510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510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511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511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511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511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511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511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511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511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512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512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512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512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512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512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512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512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513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513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513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513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513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513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513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513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514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514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514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514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514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514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514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514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515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515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515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515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515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515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515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515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516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516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516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516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516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516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516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516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516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516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516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516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517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517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517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517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517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517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517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517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517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517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517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517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518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518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518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518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518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518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518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518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518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518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518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518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519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519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519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519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519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519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519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519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519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519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519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519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520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520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520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520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520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520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520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520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520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520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520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520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521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521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521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521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521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521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521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521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521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521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521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521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581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581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581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581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581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581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581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581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581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581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581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581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552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552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552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552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552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552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552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552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553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553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553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553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553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553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553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553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554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554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554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554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554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554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554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554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555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555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555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555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555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555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555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555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556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556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556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556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556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556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556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556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557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557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557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557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557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557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557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557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558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558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558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558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558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558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558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558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558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558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558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558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559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559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559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559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559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559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559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559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559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559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559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559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560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560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560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560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560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560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560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560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560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560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560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560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561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561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561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561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561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561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561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561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561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561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561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561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562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562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562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562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562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562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562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562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562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562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562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562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563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563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563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563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563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563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563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563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563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563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563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563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581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581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581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581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581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581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581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581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581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581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581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581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580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580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580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580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580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580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580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580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580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580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580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580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580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580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580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580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580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580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580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580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580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580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580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580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580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580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580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580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580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580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580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580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580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580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580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580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580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580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580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580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580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580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580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580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580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580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580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580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580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580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580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580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580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580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580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580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580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580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580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580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580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580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580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580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580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580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580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580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580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580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580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580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580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580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580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P13"/>
  <sheetViews>
    <sheetView workbookViewId="0"/>
  </sheetViews>
  <sheetFormatPr defaultColWidth="9.140625" defaultRowHeight="15" x14ac:dyDescent="0.2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 x14ac:dyDescent="0.2">
      <c r="A1" s="1" t="s">
        <v>47</v>
      </c>
      <c r="B1" s="13"/>
    </row>
    <row r="2" spans="1:16" ht="21" x14ac:dyDescent="0.2">
      <c r="A2" s="1"/>
      <c r="B2" s="13"/>
    </row>
    <row r="3" spans="1:16" x14ac:dyDescent="0.2">
      <c r="A3" s="2" t="s">
        <v>16</v>
      </c>
      <c r="B3" s="14" t="s">
        <v>22</v>
      </c>
      <c r="C3" s="13"/>
    </row>
    <row r="4" spans="1:16" x14ac:dyDescent="0.2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 x14ac:dyDescent="0.2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 x14ac:dyDescent="0.2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 x14ac:dyDescent="0.2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 x14ac:dyDescent="0.2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 x14ac:dyDescent="0.2">
      <c r="I9" s="13"/>
      <c r="J9" s="13"/>
      <c r="K9" s="13"/>
      <c r="L9" s="13"/>
      <c r="M9" s="13"/>
      <c r="N9" s="13"/>
    </row>
    <row r="10" spans="1:16" x14ac:dyDescent="0.2">
      <c r="I10" s="13"/>
      <c r="J10" s="13"/>
      <c r="K10" s="13"/>
      <c r="L10" s="13"/>
      <c r="M10" s="13"/>
      <c r="N10" s="13"/>
    </row>
    <row r="11" spans="1:16" ht="18.75" x14ac:dyDescent="0.2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 x14ac:dyDescent="0.2">
      <c r="A12" s="12"/>
      <c r="B12" s="18" t="s">
        <v>40</v>
      </c>
    </row>
    <row r="13" spans="1:16" x14ac:dyDescent="0.2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169"/>
  <sheetViews>
    <sheetView zoomScale="60" zoomScaleNormal="60" workbookViewId="0">
      <selection activeCell="Q5" sqref="Q5"/>
    </sheetView>
  </sheetViews>
  <sheetFormatPr defaultRowHeight="15" x14ac:dyDescent="0.2"/>
  <cols>
    <col min="1" max="1" width="9.140625" style="24"/>
    <col min="2" max="2" width="29.5703125" style="24" customWidth="1"/>
    <col min="3" max="3" width="14.7109375" style="24" customWidth="1"/>
    <col min="4" max="4" width="12.85546875" style="24" customWidth="1"/>
    <col min="5" max="5" width="72" style="24" customWidth="1"/>
    <col min="6" max="16" width="9.140625" style="24"/>
    <col min="17" max="17" width="16.7109375" style="24" customWidth="1"/>
    <col min="18" max="18" width="9" style="24" bestFit="1" customWidth="1"/>
    <col min="19" max="19" width="10" style="24" bestFit="1" customWidth="1"/>
    <col min="20" max="16384" width="9.140625" style="24"/>
  </cols>
  <sheetData>
    <row r="1" spans="2:19" ht="21" x14ac:dyDescent="0.2">
      <c r="B1" s="97" t="s">
        <v>300</v>
      </c>
    </row>
    <row r="3" spans="2:19" x14ac:dyDescent="0.2">
      <c r="B3" s="20" t="s">
        <v>292</v>
      </c>
      <c r="M3" s="117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18" t="s">
        <v>378</v>
      </c>
      <c r="N4" s="118" t="s">
        <v>0</v>
      </c>
      <c r="O4" s="118" t="s">
        <v>1</v>
      </c>
      <c r="P4" s="118" t="s">
        <v>2</v>
      </c>
      <c r="Q4" s="119" t="s">
        <v>3</v>
      </c>
      <c r="R4" s="120" t="s">
        <v>6</v>
      </c>
      <c r="S4" s="120" t="s">
        <v>294</v>
      </c>
    </row>
    <row r="5" spans="2:19" customFormat="1" x14ac:dyDescent="0.2">
      <c r="B5" s="98" t="s">
        <v>299</v>
      </c>
      <c r="Q5" t="s">
        <v>437</v>
      </c>
      <c r="R5" t="s">
        <v>298</v>
      </c>
      <c r="S5" t="s">
        <v>376</v>
      </c>
    </row>
    <row r="6" spans="2:19" x14ac:dyDescent="0.2">
      <c r="B6" s="63" t="s">
        <v>280</v>
      </c>
      <c r="C6" s="63" t="s">
        <v>301</v>
      </c>
      <c r="D6" s="63" t="s">
        <v>298</v>
      </c>
      <c r="E6" s="63" t="s">
        <v>465</v>
      </c>
      <c r="F6" s="148">
        <f>MAX(0,1-(1/AVERAGEIFS(COP!$L$2:$L$750,COP!$C$2:$C$750,'Ambient Heat'!$B6,COP!$G$2:$G$750,'Ambient Heat'!F$4,COP!$D$2:$D$750,"RSDELC")))</f>
        <v>0.67428790394686389</v>
      </c>
      <c r="G6" s="148">
        <f>MAX(0,1-(1/AVERAGEIFS(COP!$L$2:$L$750,COP!$C$2:$C$750,'Ambient Heat'!$B6,COP!$G$2:$G$750,'Ambient Heat'!G$4,COP!$D$2:$D$750,"RSDELC")))</f>
        <v>0.69464490995018591</v>
      </c>
      <c r="H6" s="148">
        <f>MAX(0,1-(1/AVERAGEIFS(COP!$L$2:$L$750,COP!$C$2:$C$750,'Ambient Heat'!$B6,COP!$G$2:$G$750,'Ambient Heat'!H$4,COP!$D$2:$D$750,"RSDELC")))</f>
        <v>0.73590911130826742</v>
      </c>
      <c r="I6" s="148">
        <f>MAX(0,1-(1/AVERAGEIFS(COP!$L$2:$L$750,COP!$C$2:$C$750,'Ambient Heat'!$B6,COP!$G$2:$G$750,'Ambient Heat'!I$4,COP!$D$2:$D$750,"RSDELC")))</f>
        <v>0.7557159279601473</v>
      </c>
      <c r="J6" s="63">
        <v>5</v>
      </c>
    </row>
    <row r="7" spans="2:19" ht="15.75" thickBot="1" x14ac:dyDescent="0.25">
      <c r="B7" s="54" t="s">
        <v>273</v>
      </c>
      <c r="C7" s="54" t="s">
        <v>301</v>
      </c>
      <c r="D7" s="54" t="s">
        <v>298</v>
      </c>
      <c r="E7" s="54" t="s">
        <v>465</v>
      </c>
      <c r="F7" s="154">
        <f>MAX(0,1-(1/AVERAGEIFS(COP!$L$2:$L$750,COP!$C$2:$C$750,'Ambient Heat'!$B7,COP!$G$2:$G$750,'Ambient Heat'!F$4,COP!$D$2:$D$750,"RSDELC")))</f>
        <v>0.67428790394686389</v>
      </c>
      <c r="G7" s="154">
        <f>MAX(0,1-(1/AVERAGEIFS(COP!$L$2:$L$750,COP!$C$2:$C$750,'Ambient Heat'!$B7,COP!$G$2:$G$750,'Ambient Heat'!G$4,COP!$D$2:$D$750,"RSDELC")))</f>
        <v>0.69464490995018591</v>
      </c>
      <c r="H7" s="154">
        <f>MAX(0,1-(1/AVERAGEIFS(COP!$L$2:$L$750,COP!$C$2:$C$750,'Ambient Heat'!$B7,COP!$G$2:$G$750,'Ambient Heat'!H$4,COP!$D$2:$D$750,"RSDELC")))</f>
        <v>0.73590911130826742</v>
      </c>
      <c r="I7" s="154">
        <f>MAX(0,1-(1/AVERAGEIFS(COP!$L$2:$L$750,COP!$C$2:$C$750,'Ambient Heat'!$B7,COP!$G$2:$G$750,'Ambient Heat'!I$4,COP!$D$2:$D$750,"RSDELC")))</f>
        <v>0.7557159279601473</v>
      </c>
      <c r="J7" s="54">
        <v>5</v>
      </c>
    </row>
    <row r="8" spans="2:19" x14ac:dyDescent="0.2">
      <c r="B8" s="63" t="s">
        <v>474</v>
      </c>
      <c r="C8" s="149" t="s">
        <v>301</v>
      </c>
      <c r="D8" s="149" t="s">
        <v>298</v>
      </c>
      <c r="E8" s="63" t="s">
        <v>480</v>
      </c>
      <c r="F8" s="148">
        <f>MAX(0,1-(1/AVERAGEIFS(COP!$L$2:$L$750,COP!$C$2:$C$750,'Ambient Heat'!$B8,COP!$G$2:$G$750,'Ambient Heat'!F$4,COP!$D$2:$D$750,"RSDELC")))</f>
        <v>0.67428790394686389</v>
      </c>
      <c r="G8" s="148">
        <f>MAX(0,1-(1/AVERAGEIFS(COP!$L$2:$L$750,COP!$C$2:$C$750,'Ambient Heat'!$B8,COP!$G$2:$G$750,'Ambient Heat'!G$4,COP!$D$2:$D$750,"RSDELC")))</f>
        <v>0.70389809449714913</v>
      </c>
      <c r="H8" s="148">
        <f>MAX(0,1-(1/AVERAGEIFS(COP!$L$2:$L$750,COP!$C$2:$C$750,'Ambient Heat'!$B8,COP!$G$2:$G$750,'Ambient Heat'!H$4,COP!$D$2:$D$750,"RSDELC")))</f>
        <v>0.73590911130826742</v>
      </c>
      <c r="I8" s="148">
        <f>MAX(0,1-(1/AVERAGEIFS(COP!$L$2:$L$750,COP!$C$2:$C$750,'Ambient Heat'!$B8,COP!$G$2:$G$750,'Ambient Heat'!I$4,COP!$D$2:$D$750,"RSDELC")))</f>
        <v>0.7557159279601473</v>
      </c>
      <c r="J8" s="63">
        <v>5</v>
      </c>
    </row>
    <row r="9" spans="2:19" x14ac:dyDescent="0.2">
      <c r="B9" s="63" t="s">
        <v>475</v>
      </c>
      <c r="C9" s="149" t="s">
        <v>301</v>
      </c>
      <c r="D9" s="149" t="s">
        <v>298</v>
      </c>
      <c r="E9" s="63" t="s">
        <v>482</v>
      </c>
      <c r="F9" s="148">
        <f>MAX(0,1-(1/AVERAGEIFS(COP!$L$2:$L$750,COP!$C$2:$C$750,'Ambient Heat'!$B9,COP!$G$2:$G$750,'Ambient Heat'!F$4,COP!$D$2:$D$750,"RSDELC")))</f>
        <v>0.65766458988828602</v>
      </c>
      <c r="G9" s="148">
        <f>MAX(0,1-(1/AVERAGEIFS(COP!$L$2:$L$750,COP!$C$2:$C$750,'Ambient Heat'!$B9,COP!$G$2:$G$750,'Ambient Heat'!G$4,COP!$D$2:$D$750,"RSDELC")))</f>
        <v>0.68878599080753411</v>
      </c>
      <c r="H9" s="148">
        <f>MAX(0,1-(1/AVERAGEIFS(COP!$L$2:$L$750,COP!$C$2:$C$750,'Ambient Heat'!$B9,COP!$G$2:$G$750,'Ambient Heat'!H$4,COP!$D$2:$D$750,"RSDELC")))</f>
        <v>0.72243074855806877</v>
      </c>
      <c r="I9" s="148">
        <f>MAX(0,1-(1/AVERAGEIFS(COP!$L$2:$L$750,COP!$C$2:$C$750,'Ambient Heat'!$B9,COP!$G$2:$G$750,'Ambient Heat'!I$4,COP!$D$2:$D$750,"RSDELC")))</f>
        <v>0.74324844241621491</v>
      </c>
      <c r="J9" s="63">
        <v>5</v>
      </c>
    </row>
    <row r="10" spans="2:19" x14ac:dyDescent="0.2">
      <c r="B10" s="63" t="s">
        <v>476</v>
      </c>
      <c r="C10" s="149" t="s">
        <v>301</v>
      </c>
      <c r="D10" s="149" t="s">
        <v>298</v>
      </c>
      <c r="E10" s="63" t="s">
        <v>483</v>
      </c>
      <c r="F10" s="148">
        <f>MAX(0,1-(1/AVERAGEIFS(COP!$L$2:$L$750,COP!$C$2:$C$750,'Ambient Heat'!$B10,COP!$G$2:$G$750,'Ambient Heat'!F$4,COP!$D$2:$D$750,"RSDELC")))</f>
        <v>0.63925321630514764</v>
      </c>
      <c r="G10" s="148">
        <f>MAX(0,1-(1/AVERAGEIFS(COP!$L$2:$L$750,COP!$C$2:$C$750,'Ambient Heat'!$B10,COP!$G$2:$G$750,'Ambient Heat'!G$4,COP!$D$2:$D$750,"RSDELC")))</f>
        <v>0.67204837845922505</v>
      </c>
      <c r="H10" s="148">
        <f>MAX(0,1-(1/AVERAGEIFS(COP!$L$2:$L$750,COP!$C$2:$C$750,'Ambient Heat'!$B10,COP!$G$2:$G$750,'Ambient Heat'!H$4,COP!$D$2:$D$750,"RSDELC")))</f>
        <v>0.70750260781498575</v>
      </c>
      <c r="I10" s="148">
        <f>MAX(0,1-(1/AVERAGEIFS(COP!$L$2:$L$750,COP!$C$2:$C$750,'Ambient Heat'!$B10,COP!$G$2:$G$750,'Ambient Heat'!I$4,COP!$D$2:$D$750,"RSDELC")))</f>
        <v>0.72943991222885995</v>
      </c>
      <c r="J10" s="63">
        <v>5</v>
      </c>
    </row>
    <row r="11" spans="2:19" x14ac:dyDescent="0.2">
      <c r="B11" s="63" t="s">
        <v>477</v>
      </c>
      <c r="C11" s="149" t="s">
        <v>301</v>
      </c>
      <c r="D11" s="149" t="s">
        <v>298</v>
      </c>
      <c r="E11" s="63" t="s">
        <v>484</v>
      </c>
      <c r="F11" s="148">
        <f>MAX(0,1-(1/AVERAGEIFS(COP!$L$2:$L$750,COP!$C$2:$C$750,'Ambient Heat'!$B11,COP!$G$2:$G$750,'Ambient Heat'!F$4,COP!$D$2:$D$750,"RSDELC")))</f>
        <v>0.61809109864192147</v>
      </c>
      <c r="G11" s="148">
        <f>MAX(0,1-(1/AVERAGEIFS(COP!$L$2:$L$750,COP!$C$2:$C$750,'Ambient Heat'!$B11,COP!$G$2:$G$750,'Ambient Heat'!G$4,COP!$D$2:$D$750,"RSDELC")))</f>
        <v>0.65281008967447396</v>
      </c>
      <c r="H11" s="148">
        <f>MAX(0,1-(1/AVERAGEIFS(COP!$L$2:$L$750,COP!$C$2:$C$750,'Ambient Heat'!$B11,COP!$G$2:$G$750,'Ambient Heat'!H$4,COP!$D$2:$D$750,"RSDELC")))</f>
        <v>0.69034413403398986</v>
      </c>
      <c r="I11" s="148">
        <f>MAX(0,1-(1/AVERAGEIFS(COP!$L$2:$L$750,COP!$C$2:$C$750,'Ambient Heat'!$B11,COP!$G$2:$G$750,'Ambient Heat'!I$4,COP!$D$2:$D$750,"RSDELC")))</f>
        <v>0.71356832398144177</v>
      </c>
      <c r="J11" s="63">
        <v>5</v>
      </c>
    </row>
    <row r="12" spans="2:19" x14ac:dyDescent="0.2">
      <c r="B12" s="63" t="s">
        <v>478</v>
      </c>
      <c r="C12" s="149" t="s">
        <v>301</v>
      </c>
      <c r="D12" s="149" t="s">
        <v>298</v>
      </c>
      <c r="E12" s="63" t="s">
        <v>485</v>
      </c>
      <c r="F12" s="148">
        <f>MAX(0,1-(1/AVERAGEIFS(COP!$L$2:$L$750,COP!$C$2:$C$750,'Ambient Heat'!$B12,COP!$G$2:$G$750,'Ambient Heat'!F$4,COP!$D$2:$D$750,"RSDELC")))</f>
        <v>0.58203418887979053</v>
      </c>
      <c r="G12" s="148">
        <f>MAX(0,1-(1/AVERAGEIFS(COP!$L$2:$L$750,COP!$C$2:$C$750,'Ambient Heat'!$B12,COP!$G$2:$G$750,'Ambient Heat'!G$4,COP!$D$2:$D$750,"RSDELC")))</f>
        <v>0.62003108079980973</v>
      </c>
      <c r="H12" s="148">
        <f>MAX(0,1-(1/AVERAGEIFS(COP!$L$2:$L$750,COP!$C$2:$C$750,'Ambient Heat'!$B12,COP!$G$2:$G$750,'Ambient Heat'!H$4,COP!$D$2:$D$750,"RSDELC")))</f>
        <v>0.66110880179442488</v>
      </c>
      <c r="I12" s="148">
        <f>MAX(0,1-(1/AVERAGEIFS(COP!$L$2:$L$750,COP!$C$2:$C$750,'Ambient Heat'!$B12,COP!$G$2:$G$750,'Ambient Heat'!I$4,COP!$D$2:$D$750,"RSDELC")))</f>
        <v>0.68652564165984331</v>
      </c>
      <c r="J12" s="63">
        <v>5</v>
      </c>
    </row>
    <row r="13" spans="2:19" ht="15.75" thickBot="1" x14ac:dyDescent="0.25">
      <c r="B13" s="54" t="s">
        <v>479</v>
      </c>
      <c r="C13" s="153" t="s">
        <v>301</v>
      </c>
      <c r="D13" s="153" t="s">
        <v>298</v>
      </c>
      <c r="E13" s="54" t="s">
        <v>481</v>
      </c>
      <c r="F13" s="154">
        <f>MAX(0,1-(1/AVERAGEIFS(COP!$L$2:$L$750,COP!$C$2:$C$750,'Ambient Heat'!$B13,COP!$G$2:$G$750,'Ambient Heat'!F$4,COP!$D$2:$D$750,"RSDELC")))</f>
        <v>0.53845902984810956</v>
      </c>
      <c r="G13" s="154">
        <f>MAX(0,1-(1/AVERAGEIFS(COP!$L$2:$L$750,COP!$C$2:$C$750,'Ambient Heat'!$B13,COP!$G$2:$G$750,'Ambient Heat'!G$4,COP!$D$2:$D$750,"RSDELC")))</f>
        <v>0.58041729986191748</v>
      </c>
      <c r="H13" s="154">
        <f>MAX(0,1-(1/AVERAGEIFS(COP!$L$2:$L$750,COP!$C$2:$C$750,'Ambient Heat'!$B13,COP!$G$2:$G$750,'Ambient Heat'!H$4,COP!$D$2:$D$750,"RSDELC")))</f>
        <v>0.62577759176873715</v>
      </c>
      <c r="I13" s="154">
        <f>MAX(0,1-(1/AVERAGEIFS(COP!$L$2:$L$750,COP!$C$2:$C$750,'Ambient Heat'!$B13,COP!$G$2:$G$750,'Ambient Heat'!I$4,COP!$D$2:$D$750,"RSDELC")))</f>
        <v>0.653844272386082</v>
      </c>
      <c r="J13" s="54">
        <v>5</v>
      </c>
    </row>
    <row r="14" spans="2:19" x14ac:dyDescent="0.2">
      <c r="B14" s="63" t="s">
        <v>486</v>
      </c>
      <c r="C14" s="149" t="s">
        <v>301</v>
      </c>
      <c r="D14" s="149" t="s">
        <v>298</v>
      </c>
      <c r="E14" s="63" t="s">
        <v>480</v>
      </c>
      <c r="F14" s="148">
        <f>MAX(0,1-(1/AVERAGEIFS(COP!$L$2:$L$750,COP!$C$2:$C$750,'Ambient Heat'!$B14,COP!$G$2:$G$750,'Ambient Heat'!F$4,COP!$D$2:$D$750,"RSDELC")))</f>
        <v>0.67428790394686389</v>
      </c>
      <c r="G14" s="148">
        <f>MAX(0,1-(1/AVERAGEIFS(COP!$L$2:$L$750,COP!$C$2:$C$750,'Ambient Heat'!$B14,COP!$G$2:$G$750,'Ambient Heat'!G$4,COP!$D$2:$D$750,"RSDELC")))</f>
        <v>0.70389809449714913</v>
      </c>
      <c r="H14" s="148">
        <f>MAX(0,1-(1/AVERAGEIFS(COP!$L$2:$L$750,COP!$C$2:$C$750,'Ambient Heat'!$B14,COP!$G$2:$G$750,'Ambient Heat'!H$4,COP!$D$2:$D$750,"RSDELC")))</f>
        <v>0.73590911130826742</v>
      </c>
      <c r="I14" s="148">
        <f>MAX(0,1-(1/AVERAGEIFS(COP!$L$2:$L$750,COP!$C$2:$C$750,'Ambient Heat'!$B14,COP!$G$2:$G$750,'Ambient Heat'!I$4,COP!$D$2:$D$750,"RSDELC")))</f>
        <v>0.7557159279601473</v>
      </c>
      <c r="J14" s="152">
        <v>5</v>
      </c>
    </row>
    <row r="15" spans="2:19" x14ac:dyDescent="0.2">
      <c r="B15" s="63" t="s">
        <v>487</v>
      </c>
      <c r="C15" s="149" t="s">
        <v>301</v>
      </c>
      <c r="D15" s="149" t="s">
        <v>298</v>
      </c>
      <c r="E15" s="63" t="s">
        <v>482</v>
      </c>
      <c r="F15" s="148">
        <f>MAX(0,1-(1/AVERAGEIFS(COP!$L$2:$L$750,COP!$C$2:$C$750,'Ambient Heat'!$B15,COP!$G$2:$G$750,'Ambient Heat'!F$4,COP!$D$2:$D$750,"RSDELC")))</f>
        <v>0.67428790394686389</v>
      </c>
      <c r="G15" s="148">
        <f>MAX(0,1-(1/AVERAGEIFS(COP!$L$2:$L$750,COP!$C$2:$C$750,'Ambient Heat'!$B15,COP!$G$2:$G$750,'Ambient Heat'!G$4,COP!$D$2:$D$750,"RSDELC")))</f>
        <v>0.70389809449714913</v>
      </c>
      <c r="H15" s="148">
        <f>MAX(0,1-(1/AVERAGEIFS(COP!$L$2:$L$750,COP!$C$2:$C$750,'Ambient Heat'!$B15,COP!$G$2:$G$750,'Ambient Heat'!H$4,COP!$D$2:$D$750,"RSDELC")))</f>
        <v>0.73590911130826742</v>
      </c>
      <c r="I15" s="148">
        <f>MAX(0,1-(1/AVERAGEIFS(COP!$L$2:$L$750,COP!$C$2:$C$750,'Ambient Heat'!$B15,COP!$G$2:$G$750,'Ambient Heat'!I$4,COP!$D$2:$D$750,"RSDELC")))</f>
        <v>0.7557159279601473</v>
      </c>
      <c r="J15" s="63">
        <v>5</v>
      </c>
    </row>
    <row r="16" spans="2:19" x14ac:dyDescent="0.2">
      <c r="B16" s="63" t="s">
        <v>488</v>
      </c>
      <c r="C16" s="149" t="s">
        <v>301</v>
      </c>
      <c r="D16" s="149" t="s">
        <v>298</v>
      </c>
      <c r="E16" s="63" t="s">
        <v>483</v>
      </c>
      <c r="F16" s="148">
        <f>MAX(0,1-(1/AVERAGEIFS(COP!$L$2:$L$750,COP!$C$2:$C$750,'Ambient Heat'!$B16,COP!$G$2:$G$750,'Ambient Heat'!F$4,COP!$D$2:$D$750,"RSDELC")))</f>
        <v>0.67428790394686389</v>
      </c>
      <c r="G16" s="148">
        <f>MAX(0,1-(1/AVERAGEIFS(COP!$L$2:$L$750,COP!$C$2:$C$750,'Ambient Heat'!$B16,COP!$G$2:$G$750,'Ambient Heat'!G$4,COP!$D$2:$D$750,"RSDELC")))</f>
        <v>0.70389809449714913</v>
      </c>
      <c r="H16" s="148">
        <f>MAX(0,1-(1/AVERAGEIFS(COP!$L$2:$L$750,COP!$C$2:$C$750,'Ambient Heat'!$B16,COP!$G$2:$G$750,'Ambient Heat'!H$4,COP!$D$2:$D$750,"RSDELC")))</f>
        <v>0.73590911130826742</v>
      </c>
      <c r="I16" s="148">
        <f>MAX(0,1-(1/AVERAGEIFS(COP!$L$2:$L$750,COP!$C$2:$C$750,'Ambient Heat'!$B16,COP!$G$2:$G$750,'Ambient Heat'!I$4,COP!$D$2:$D$750,"RSDELC")))</f>
        <v>0.7557159279601473</v>
      </c>
      <c r="J16" s="63">
        <v>5</v>
      </c>
    </row>
    <row r="17" spans="2:10" x14ac:dyDescent="0.2">
      <c r="B17" s="63" t="s">
        <v>489</v>
      </c>
      <c r="C17" s="149" t="s">
        <v>301</v>
      </c>
      <c r="D17" s="149" t="s">
        <v>298</v>
      </c>
      <c r="E17" s="63" t="s">
        <v>484</v>
      </c>
      <c r="F17" s="148">
        <f>MAX(0,1-(1/AVERAGEIFS(COP!$L$2:$L$750,COP!$C$2:$C$750,'Ambient Heat'!$B17,COP!$G$2:$G$750,'Ambient Heat'!F$4,COP!$D$2:$D$750,"RSDELC")))</f>
        <v>0.61809109864192147</v>
      </c>
      <c r="G17" s="148">
        <f>MAX(0,1-(1/AVERAGEIFS(COP!$L$2:$L$750,COP!$C$2:$C$750,'Ambient Heat'!$B17,COP!$G$2:$G$750,'Ambient Heat'!G$4,COP!$D$2:$D$750,"RSDELC")))</f>
        <v>0.65281008967447396</v>
      </c>
      <c r="H17" s="148">
        <f>MAX(0,1-(1/AVERAGEIFS(COP!$L$2:$L$750,COP!$C$2:$C$750,'Ambient Heat'!$B17,COP!$G$2:$G$750,'Ambient Heat'!H$4,COP!$D$2:$D$750,"RSDELC")))</f>
        <v>0.69034413403398986</v>
      </c>
      <c r="I17" s="148">
        <f>MAX(0,1-(1/AVERAGEIFS(COP!$L$2:$L$750,COP!$C$2:$C$750,'Ambient Heat'!$B17,COP!$G$2:$G$750,'Ambient Heat'!I$4,COP!$D$2:$D$750,"RSDELC")))</f>
        <v>0.71356832398144177</v>
      </c>
      <c r="J17" s="63">
        <v>5</v>
      </c>
    </row>
    <row r="18" spans="2:10" x14ac:dyDescent="0.2">
      <c r="B18" s="63" t="s">
        <v>490</v>
      </c>
      <c r="C18" s="149" t="s">
        <v>301</v>
      </c>
      <c r="D18" s="149" t="s">
        <v>298</v>
      </c>
      <c r="E18" s="63" t="s">
        <v>485</v>
      </c>
      <c r="F18" s="148">
        <f>MAX(0,1-(1/AVERAGEIFS(COP!$L$2:$L$750,COP!$C$2:$C$750,'Ambient Heat'!$B18,COP!$G$2:$G$750,'Ambient Heat'!F$4,COP!$D$2:$D$750,"RSDELC")))</f>
        <v>0.58203418887979053</v>
      </c>
      <c r="G18" s="148">
        <f>MAX(0,1-(1/AVERAGEIFS(COP!$L$2:$L$750,COP!$C$2:$C$750,'Ambient Heat'!$B18,COP!$G$2:$G$750,'Ambient Heat'!G$4,COP!$D$2:$D$750,"RSDELC")))</f>
        <v>0.62003108079980973</v>
      </c>
      <c r="H18" s="148">
        <f>MAX(0,1-(1/AVERAGEIFS(COP!$L$2:$L$750,COP!$C$2:$C$750,'Ambient Heat'!$B18,COP!$G$2:$G$750,'Ambient Heat'!H$4,COP!$D$2:$D$750,"RSDELC")))</f>
        <v>0.66110880179442488</v>
      </c>
      <c r="I18" s="148">
        <f>MAX(0,1-(1/AVERAGEIFS(COP!$L$2:$L$750,COP!$C$2:$C$750,'Ambient Heat'!$B18,COP!$G$2:$G$750,'Ambient Heat'!I$4,COP!$D$2:$D$750,"RSDELC")))</f>
        <v>0.68652564165984331</v>
      </c>
      <c r="J18" s="63">
        <v>5</v>
      </c>
    </row>
    <row r="19" spans="2:10" ht="15.75" thickBot="1" x14ac:dyDescent="0.25">
      <c r="B19" s="54" t="s">
        <v>491</v>
      </c>
      <c r="C19" s="153" t="s">
        <v>301</v>
      </c>
      <c r="D19" s="153" t="s">
        <v>298</v>
      </c>
      <c r="E19" s="54" t="s">
        <v>481</v>
      </c>
      <c r="F19" s="154">
        <f>MAX(0,1-(1/AVERAGEIFS(COP!$L$2:$L$750,COP!$C$2:$C$750,'Ambient Heat'!$B19,COP!$G$2:$G$750,'Ambient Heat'!F$4,COP!$D$2:$D$750,"RSDELC")))</f>
        <v>0.53845902984810956</v>
      </c>
      <c r="G19" s="154">
        <f>MAX(0,1-(1/AVERAGEIFS(COP!$L$2:$L$750,COP!$C$2:$C$750,'Ambient Heat'!$B19,COP!$G$2:$G$750,'Ambient Heat'!G$4,COP!$D$2:$D$750,"RSDELC")))</f>
        <v>0.58041729986191748</v>
      </c>
      <c r="H19" s="154">
        <f>MAX(0,1-(1/AVERAGEIFS(COP!$L$2:$L$750,COP!$C$2:$C$750,'Ambient Heat'!$B19,COP!$G$2:$G$750,'Ambient Heat'!H$4,COP!$D$2:$D$750,"RSDELC")))</f>
        <v>0.62577759176873715</v>
      </c>
      <c r="I19" s="154">
        <f>MAX(0,1-(1/AVERAGEIFS(COP!$L$2:$L$750,COP!$C$2:$C$750,'Ambient Heat'!$B19,COP!$G$2:$G$750,'Ambient Heat'!I$4,COP!$D$2:$D$750,"RSDELC")))</f>
        <v>0.653844272386082</v>
      </c>
      <c r="J19" s="54">
        <v>5</v>
      </c>
    </row>
    <row r="20" spans="2:10" x14ac:dyDescent="0.2">
      <c r="B20" s="63" t="s">
        <v>486</v>
      </c>
      <c r="C20" s="150" t="s">
        <v>301</v>
      </c>
      <c r="D20" s="150" t="s">
        <v>376</v>
      </c>
      <c r="E20" s="63" t="s">
        <v>139</v>
      </c>
      <c r="F20" s="151">
        <f>MAX(0,1-(1/AVERAGEIFS(COP!$L$2:$L$750,COP!$C$2:$C$750,'Ambient Heat'!$B20,COP!$G$2:$G$750,'Ambient Heat'!F$4,COP!$D$2:$D$750,"RSDWH*")))</f>
        <v>0.53469700563837708</v>
      </c>
      <c r="G20" s="151">
        <f>MAX(0,1-(1/AVERAGEIFS(COP!$L$2:$L$750,COP!$C$2:$C$750,'Ambient Heat'!$B20,COP!$G$2:$G$750,'Ambient Heat'!G$4,COP!$D$2:$D$750,"RSDWH*")))</f>
        <v>0.57699727785307009</v>
      </c>
      <c r="H20" s="151">
        <f>MAX(0,1-(1/AVERAGEIFS(COP!$L$2:$L$750,COP!$C$2:$C$750,'Ambient Heat'!$B20,COP!$G$2:$G$750,'Ambient Heat'!H$4,COP!$D$2:$D$750,"RSDWH*")))</f>
        <v>0.6227273018689542</v>
      </c>
      <c r="I20" s="151">
        <f>MAX(0,1-(1/AVERAGEIFS(COP!$L$2:$L$750,COP!$C$2:$C$750,'Ambient Heat'!$B20,COP!$G$2:$G$750,'Ambient Heat'!I$4,COP!$D$2:$D$750,"RSDWH*")))</f>
        <v>0.65102275422878275</v>
      </c>
      <c r="J20" s="63">
        <v>5</v>
      </c>
    </row>
    <row r="21" spans="2:10" x14ac:dyDescent="0.2">
      <c r="B21" s="63" t="s">
        <v>487</v>
      </c>
      <c r="C21" s="150" t="s">
        <v>301</v>
      </c>
      <c r="D21" s="150" t="s">
        <v>376</v>
      </c>
      <c r="E21" s="63" t="s">
        <v>139</v>
      </c>
      <c r="F21" s="151">
        <f>MAX(0,1-(1/AVERAGEIFS(COP!$L$2:$L$750,COP!$C$2:$C$750,'Ambient Heat'!$B21,COP!$G$2:$G$750,'Ambient Heat'!F$4,COP!$D$2:$D$750,"RSDWH*")))</f>
        <v>0.53469700563837708</v>
      </c>
      <c r="G21" s="151">
        <f>MAX(0,1-(1/AVERAGEIFS(COP!$L$2:$L$750,COP!$C$2:$C$750,'Ambient Heat'!$B21,COP!$G$2:$G$750,'Ambient Heat'!G$4,COP!$D$2:$D$750,"RSDWH*")))</f>
        <v>0.57699727785307009</v>
      </c>
      <c r="H21" s="151">
        <f>MAX(0,1-(1/AVERAGEIFS(COP!$L$2:$L$750,COP!$C$2:$C$750,'Ambient Heat'!$B21,COP!$G$2:$G$750,'Ambient Heat'!H$4,COP!$D$2:$D$750,"RSDWH*")))</f>
        <v>0.6227273018689542</v>
      </c>
      <c r="I21" s="151">
        <f>MAX(0,1-(1/AVERAGEIFS(COP!$L$2:$L$750,COP!$C$2:$C$750,'Ambient Heat'!$B21,COP!$G$2:$G$750,'Ambient Heat'!I$4,COP!$D$2:$D$750,"RSDWH*")))</f>
        <v>0.65102275422878275</v>
      </c>
      <c r="J21" s="63">
        <v>5</v>
      </c>
    </row>
    <row r="22" spans="2:10" x14ac:dyDescent="0.2">
      <c r="B22" s="63" t="s">
        <v>488</v>
      </c>
      <c r="C22" s="150" t="s">
        <v>301</v>
      </c>
      <c r="D22" s="150" t="s">
        <v>376</v>
      </c>
      <c r="E22" s="63" t="s">
        <v>139</v>
      </c>
      <c r="F22" s="151">
        <f>MAX(0,1-(1/AVERAGEIFS(COP!$L$2:$L$750,COP!$C$2:$C$750,'Ambient Heat'!$B22,COP!$G$2:$G$750,'Ambient Heat'!F$4,COP!$D$2:$D$750,"RSDWH*")))</f>
        <v>0.53469700563837708</v>
      </c>
      <c r="G22" s="151">
        <f>MAX(0,1-(1/AVERAGEIFS(COP!$L$2:$L$750,COP!$C$2:$C$750,'Ambient Heat'!$B22,COP!$G$2:$G$750,'Ambient Heat'!G$4,COP!$D$2:$D$750,"RSDWH*")))</f>
        <v>0.57699727785307009</v>
      </c>
      <c r="H22" s="151">
        <f>MAX(0,1-(1/AVERAGEIFS(COP!$L$2:$L$750,COP!$C$2:$C$750,'Ambient Heat'!$B22,COP!$G$2:$G$750,'Ambient Heat'!H$4,COP!$D$2:$D$750,"RSDWH*")))</f>
        <v>0.6227273018689542</v>
      </c>
      <c r="I22" s="151">
        <f>MAX(0,1-(1/AVERAGEIFS(COP!$L$2:$L$750,COP!$C$2:$C$750,'Ambient Heat'!$B22,COP!$G$2:$G$750,'Ambient Heat'!I$4,COP!$D$2:$D$750,"RSDWH*")))</f>
        <v>0.65102275422878275</v>
      </c>
      <c r="J22" s="63">
        <v>5</v>
      </c>
    </row>
    <row r="23" spans="2:10" x14ac:dyDescent="0.2">
      <c r="B23" s="63" t="s">
        <v>489</v>
      </c>
      <c r="C23" s="150" t="s">
        <v>301</v>
      </c>
      <c r="D23" s="150" t="s">
        <v>376</v>
      </c>
      <c r="E23" s="63" t="s">
        <v>139</v>
      </c>
      <c r="F23" s="151">
        <f>MAX(0,1-(1/AVERAGEIFS(COP!$L$2:$L$750,COP!$C$2:$C$750,'Ambient Heat'!$B23,COP!$G$2:$G$750,'Ambient Heat'!F$4,COP!$D$2:$D$750,"RSDWH*")))</f>
        <v>0.45441585520274497</v>
      </c>
      <c r="G23" s="151">
        <f>MAX(0,1-(1/AVERAGEIFS(COP!$L$2:$L$750,COP!$C$2:$C$750,'Ambient Heat'!$B23,COP!$G$2:$G$750,'Ambient Heat'!G$4,COP!$D$2:$D$750,"RSDWH*")))</f>
        <v>0.50401441382067746</v>
      </c>
      <c r="H23" s="151">
        <f>MAX(0,1-(1/AVERAGEIFS(COP!$L$2:$L$750,COP!$C$2:$C$750,'Ambient Heat'!$B23,COP!$G$2:$G$750,'Ambient Heat'!H$4,COP!$D$2:$D$750,"RSDWH*")))</f>
        <v>0.55763447719141468</v>
      </c>
      <c r="I23" s="151">
        <f>MAX(0,1-(1/AVERAGEIFS(COP!$L$2:$L$750,COP!$C$2:$C$750,'Ambient Heat'!$B23,COP!$G$2:$G$750,'Ambient Heat'!I$4,COP!$D$2:$D$750,"RSDWH*")))</f>
        <v>0.59081189140205881</v>
      </c>
      <c r="J23" s="63">
        <v>5</v>
      </c>
    </row>
    <row r="24" spans="2:10" x14ac:dyDescent="0.2">
      <c r="B24" s="63" t="s">
        <v>490</v>
      </c>
      <c r="C24" s="150" t="s">
        <v>301</v>
      </c>
      <c r="D24" s="150" t="s">
        <v>376</v>
      </c>
      <c r="E24" s="63" t="s">
        <v>139</v>
      </c>
      <c r="F24" s="151">
        <f>MAX(0,1-(1/AVERAGEIFS(COP!$L$2:$L$750,COP!$C$2:$C$750,'Ambient Heat'!$B24,COP!$G$2:$G$750,'Ambient Heat'!F$4,COP!$D$2:$D$750,"RSDWH*")))</f>
        <v>0.40290598411398626</v>
      </c>
      <c r="G24" s="151">
        <f>MAX(0,1-(1/AVERAGEIFS(COP!$L$2:$L$750,COP!$C$2:$C$750,'Ambient Heat'!$B24,COP!$G$2:$G$750,'Ambient Heat'!G$4,COP!$D$2:$D$750,"RSDWH*")))</f>
        <v>0.45718725828544249</v>
      </c>
      <c r="H24" s="151">
        <f>MAX(0,1-(1/AVERAGEIFS(COP!$L$2:$L$750,COP!$C$2:$C$750,'Ambient Heat'!$B24,COP!$G$2:$G$750,'Ambient Heat'!H$4,COP!$D$2:$D$750,"RSDWH*")))</f>
        <v>0.51586971684917859</v>
      </c>
      <c r="I24" s="151">
        <f>MAX(0,1-(1/AVERAGEIFS(COP!$L$2:$L$750,COP!$C$2:$C$750,'Ambient Heat'!$B24,COP!$G$2:$G$750,'Ambient Heat'!I$4,COP!$D$2:$D$750,"RSDWH*")))</f>
        <v>0.55217948808548978</v>
      </c>
      <c r="J24" s="63">
        <v>5</v>
      </c>
    </row>
    <row r="25" spans="2:10" ht="15.75" thickBot="1" x14ac:dyDescent="0.25">
      <c r="B25" s="54" t="s">
        <v>491</v>
      </c>
      <c r="C25" s="155" t="s">
        <v>301</v>
      </c>
      <c r="D25" s="155" t="s">
        <v>376</v>
      </c>
      <c r="E25" s="63" t="s">
        <v>139</v>
      </c>
      <c r="F25" s="156">
        <f>MAX(0,1-(1/AVERAGEIFS(COP!$L$2:$L$750,COP!$C$2:$C$750,'Ambient Heat'!$B25,COP!$G$2:$G$750,'Ambient Heat'!F$4,COP!$D$2:$D$750,"RSDWH*")))</f>
        <v>0.34065575692587047</v>
      </c>
      <c r="G25" s="156">
        <f>MAX(0,1-(1/AVERAGEIFS(COP!$L$2:$L$750,COP!$C$2:$C$750,'Ambient Heat'!$B25,COP!$G$2:$G$750,'Ambient Heat'!G$4,COP!$D$2:$D$750,"RSDWH*")))</f>
        <v>0.40059614265988186</v>
      </c>
      <c r="H25" s="156">
        <f>MAX(0,1-(1/AVERAGEIFS(COP!$L$2:$L$750,COP!$C$2:$C$750,'Ambient Heat'!$B25,COP!$G$2:$G$750,'Ambient Heat'!H$4,COP!$D$2:$D$750,"RSDWH*")))</f>
        <v>0.46539655966962445</v>
      </c>
      <c r="I25" s="156">
        <f>MAX(0,1-(1/AVERAGEIFS(COP!$L$2:$L$750,COP!$C$2:$C$750,'Ambient Heat'!$B25,COP!$G$2:$G$750,'Ambient Heat'!I$4,COP!$D$2:$D$750,"RSDWH*")))</f>
        <v>0.5054918176944031</v>
      </c>
      <c r="J25" s="54">
        <v>5</v>
      </c>
    </row>
    <row r="26" spans="2:10" x14ac:dyDescent="0.2">
      <c r="B26" s="63" t="s">
        <v>492</v>
      </c>
      <c r="C26" s="63" t="s">
        <v>301</v>
      </c>
      <c r="D26" s="63" t="s">
        <v>298</v>
      </c>
      <c r="E26" s="63" t="s">
        <v>480</v>
      </c>
      <c r="F26" s="148">
        <f>MAX(0,1-(1/AVERAGEIFS(COP!$L$2:$L$750,COP!$C$2:$C$750,'Ambient Heat'!$B26,COP!$G$2:$G$750,'Ambient Heat'!F$4,COP!$D$2:$D$750,"RSDELC")))</f>
        <v>0.70389809449714913</v>
      </c>
      <c r="G26" s="148">
        <f>MAX(0,1-(1/AVERAGEIFS(COP!$L$2:$L$750,COP!$C$2:$C$750,'Ambient Heat'!$B26,COP!$G$2:$G$750,'Ambient Heat'!G$4,COP!$D$2:$D$750,"RSDELC")))</f>
        <v>0.72081820338302705</v>
      </c>
      <c r="H26" s="148">
        <f>MAX(0,1-(1/AVERAGEIFS(COP!$L$2:$L$750,COP!$C$2:$C$750,'Ambient Heat'!$B26,COP!$G$2:$G$750,'Ambient Heat'!H$4,COP!$D$2:$D$750,"RSDELC")))</f>
        <v>0.7557159279601473</v>
      </c>
      <c r="I26" s="148">
        <f>MAX(0,1-(1/AVERAGEIFS(COP!$L$2:$L$750,COP!$C$2:$C$750,'Ambient Heat'!$B26,COP!$G$2:$G$750,'Ambient Heat'!I$4,COP!$D$2:$D$750,"RSDELC")))</f>
        <v>0.78285860263124263</v>
      </c>
      <c r="J26" s="63">
        <v>5</v>
      </c>
    </row>
    <row r="27" spans="2:10" x14ac:dyDescent="0.2">
      <c r="B27" s="63" t="s">
        <v>493</v>
      </c>
      <c r="C27" s="63" t="s">
        <v>301</v>
      </c>
      <c r="D27" s="63" t="s">
        <v>298</v>
      </c>
      <c r="E27" s="63" t="s">
        <v>482</v>
      </c>
      <c r="F27" s="148">
        <f>MAX(0,1-(1/AVERAGEIFS(COP!$L$2:$L$750,COP!$C$2:$C$750,'Ambient Heat'!$B27,COP!$G$2:$G$750,'Ambient Heat'!F$4,COP!$D$2:$D$750,"RSDELC")))</f>
        <v>0.70389809449714913</v>
      </c>
      <c r="G27" s="148">
        <f>MAX(0,1-(1/AVERAGEIFS(COP!$L$2:$L$750,COP!$C$2:$C$750,'Ambient Heat'!$B27,COP!$G$2:$G$750,'Ambient Heat'!G$4,COP!$D$2:$D$750,"RSDELC")))</f>
        <v>0.72081820338302705</v>
      </c>
      <c r="H27" s="148">
        <f>MAX(0,1-(1/AVERAGEIFS(COP!$L$2:$L$750,COP!$C$2:$C$750,'Ambient Heat'!$B27,COP!$G$2:$G$750,'Ambient Heat'!H$4,COP!$D$2:$D$750,"RSDELC")))</f>
        <v>0.7557159279601473</v>
      </c>
      <c r="I27" s="148">
        <f>MAX(0,1-(1/AVERAGEIFS(COP!$L$2:$L$750,COP!$C$2:$C$750,'Ambient Heat'!$B27,COP!$G$2:$G$750,'Ambient Heat'!I$4,COP!$D$2:$D$750,"RSDELC")))</f>
        <v>0.78285860263124263</v>
      </c>
      <c r="J27" s="63">
        <v>5</v>
      </c>
    </row>
    <row r="28" spans="2:10" x14ac:dyDescent="0.2">
      <c r="B28" s="63" t="s">
        <v>494</v>
      </c>
      <c r="C28" s="63" t="s">
        <v>301</v>
      </c>
      <c r="D28" s="63" t="s">
        <v>298</v>
      </c>
      <c r="E28" s="63" t="s">
        <v>483</v>
      </c>
      <c r="F28" s="148">
        <f>MAX(0,1-(1/AVERAGEIFS(COP!$L$2:$L$750,COP!$C$2:$C$750,'Ambient Heat'!$B28,COP!$G$2:$G$750,'Ambient Heat'!F$4,COP!$D$2:$D$750,"RSDELC")))</f>
        <v>0.70389809449714913</v>
      </c>
      <c r="G28" s="148">
        <f>MAX(0,1-(1/AVERAGEIFS(COP!$L$2:$L$750,COP!$C$2:$C$750,'Ambient Heat'!$B28,COP!$G$2:$G$750,'Ambient Heat'!G$4,COP!$D$2:$D$750,"RSDELC")))</f>
        <v>0.72081820338302705</v>
      </c>
      <c r="H28" s="148">
        <f>MAX(0,1-(1/AVERAGEIFS(COP!$L$2:$L$750,COP!$C$2:$C$750,'Ambient Heat'!$B28,COP!$G$2:$G$750,'Ambient Heat'!H$4,COP!$D$2:$D$750,"RSDELC")))</f>
        <v>0.7557159279601473</v>
      </c>
      <c r="I28" s="148">
        <f>MAX(0,1-(1/AVERAGEIFS(COP!$L$2:$L$750,COP!$C$2:$C$750,'Ambient Heat'!$B28,COP!$G$2:$G$750,'Ambient Heat'!I$4,COP!$D$2:$D$750,"RSDELC")))</f>
        <v>0.78285860263124263</v>
      </c>
      <c r="J28" s="63">
        <v>5</v>
      </c>
    </row>
    <row r="29" spans="2:10" x14ac:dyDescent="0.2">
      <c r="B29" s="63" t="s">
        <v>495</v>
      </c>
      <c r="C29" s="63" t="s">
        <v>301</v>
      </c>
      <c r="D29" s="63" t="s">
        <v>298</v>
      </c>
      <c r="E29" s="63" t="s">
        <v>484</v>
      </c>
      <c r="F29" s="148">
        <f>MAX(0,1-(1/AVERAGEIFS(COP!$L$2:$L$750,COP!$C$2:$C$750,'Ambient Heat'!$B29,COP!$G$2:$G$750,'Ambient Heat'!F$4,COP!$D$2:$D$750,"RSDELC")))</f>
        <v>0.61809109864192147</v>
      </c>
      <c r="G29" s="148">
        <f>MAX(0,1-(1/AVERAGEIFS(COP!$L$2:$L$750,COP!$C$2:$C$750,'Ambient Heat'!$B29,COP!$G$2:$G$750,'Ambient Heat'!G$4,COP!$D$2:$D$750,"RSDELC")))</f>
        <v>0.65281008967447396</v>
      </c>
      <c r="H29" s="148">
        <f>MAX(0,1-(1/AVERAGEIFS(COP!$L$2:$L$750,COP!$C$2:$C$750,'Ambient Heat'!$B29,COP!$G$2:$G$750,'Ambient Heat'!H$4,COP!$D$2:$D$750,"RSDELC")))</f>
        <v>0.69034413403398986</v>
      </c>
      <c r="I29" s="148">
        <f>MAX(0,1-(1/AVERAGEIFS(COP!$L$2:$L$750,COP!$C$2:$C$750,'Ambient Heat'!$B29,COP!$G$2:$G$750,'Ambient Heat'!I$4,COP!$D$2:$D$750,"RSDELC")))</f>
        <v>0.71356832398144177</v>
      </c>
      <c r="J29" s="63">
        <v>5</v>
      </c>
    </row>
    <row r="30" spans="2:10" x14ac:dyDescent="0.2">
      <c r="B30" s="63" t="s">
        <v>496</v>
      </c>
      <c r="C30" s="63" t="s">
        <v>301</v>
      </c>
      <c r="D30" s="63" t="s">
        <v>298</v>
      </c>
      <c r="E30" s="63" t="s">
        <v>485</v>
      </c>
      <c r="F30" s="148">
        <f>MAX(0,1-(1/AVERAGEIFS(COP!$L$2:$L$750,COP!$C$2:$C$750,'Ambient Heat'!$B30,COP!$G$2:$G$750,'Ambient Heat'!F$4,COP!$D$2:$D$750,"RSDELC")))</f>
        <v>0.58203418887979053</v>
      </c>
      <c r="G30" s="148">
        <f>MAX(0,1-(1/AVERAGEIFS(COP!$L$2:$L$750,COP!$C$2:$C$750,'Ambient Heat'!$B30,COP!$G$2:$G$750,'Ambient Heat'!G$4,COP!$D$2:$D$750,"RSDELC")))</f>
        <v>0.62003108079980973</v>
      </c>
      <c r="H30" s="148">
        <f>MAX(0,1-(1/AVERAGEIFS(COP!$L$2:$L$750,COP!$C$2:$C$750,'Ambient Heat'!$B30,COP!$G$2:$G$750,'Ambient Heat'!H$4,COP!$D$2:$D$750,"RSDELC")))</f>
        <v>0.66110880179442488</v>
      </c>
      <c r="I30" s="148">
        <f>MAX(0,1-(1/AVERAGEIFS(COP!$L$2:$L$750,COP!$C$2:$C$750,'Ambient Heat'!$B30,COP!$G$2:$G$750,'Ambient Heat'!I$4,COP!$D$2:$D$750,"RSDELC")))</f>
        <v>0.68652564165984331</v>
      </c>
      <c r="J30" s="63">
        <v>5</v>
      </c>
    </row>
    <row r="31" spans="2:10" ht="15.75" thickBot="1" x14ac:dyDescent="0.25">
      <c r="B31" s="54" t="s">
        <v>497</v>
      </c>
      <c r="C31" s="54" t="s">
        <v>301</v>
      </c>
      <c r="D31" s="54" t="s">
        <v>298</v>
      </c>
      <c r="E31" s="54" t="s">
        <v>481</v>
      </c>
      <c r="F31" s="154">
        <f>MAX(0,1-(1/AVERAGEIFS(COP!$L$2:$L$750,COP!$C$2:$C$750,'Ambient Heat'!$B31,COP!$G$2:$G$750,'Ambient Heat'!F$4,COP!$D$2:$D$750,"RSDELC")))</f>
        <v>0.53845902984810956</v>
      </c>
      <c r="G31" s="154">
        <f>MAX(0,1-(1/AVERAGEIFS(COP!$L$2:$L$750,COP!$C$2:$C$750,'Ambient Heat'!$B31,COP!$G$2:$G$750,'Ambient Heat'!G$4,COP!$D$2:$D$750,"RSDELC")))</f>
        <v>0.58041729986191748</v>
      </c>
      <c r="H31" s="154">
        <f>MAX(0,1-(1/AVERAGEIFS(COP!$L$2:$L$750,COP!$C$2:$C$750,'Ambient Heat'!$B31,COP!$G$2:$G$750,'Ambient Heat'!H$4,COP!$D$2:$D$750,"RSDELC")))</f>
        <v>0.62577759176873715</v>
      </c>
      <c r="I31" s="154">
        <f>MAX(0,1-(1/AVERAGEIFS(COP!$L$2:$L$750,COP!$C$2:$C$750,'Ambient Heat'!$B31,COP!$G$2:$G$750,'Ambient Heat'!I$4,COP!$D$2:$D$750,"RSDELC")))</f>
        <v>0.653844272386082</v>
      </c>
      <c r="J31" s="54">
        <v>5</v>
      </c>
    </row>
    <row r="32" spans="2:10" x14ac:dyDescent="0.2">
      <c r="B32" s="63" t="s">
        <v>498</v>
      </c>
      <c r="C32" s="63" t="s">
        <v>301</v>
      </c>
      <c r="D32" s="63" t="s">
        <v>298</v>
      </c>
      <c r="E32" s="63" t="s">
        <v>480</v>
      </c>
      <c r="F32" s="148">
        <f>MAX(0,1-(1/AVERAGEIFS(COP!$L$2:$L$750,COP!$C$2:$C$750,'Ambient Heat'!$B32,COP!$G$2:$G$750,'Ambient Heat'!F$4,COP!$D$2:$D$750,"RSDELC")))</f>
        <v>0.70389809449714913</v>
      </c>
      <c r="G32" s="148">
        <f>MAX(0,1-(1/AVERAGEIFS(COP!$L$2:$L$750,COP!$C$2:$C$750,'Ambient Heat'!$B32,COP!$G$2:$G$750,'Ambient Heat'!G$4,COP!$D$2:$D$750,"RSDELC")))</f>
        <v>0.72081820338302705</v>
      </c>
      <c r="H32" s="148">
        <f>MAX(0,1-(1/AVERAGEIFS(COP!$L$2:$L$750,COP!$C$2:$C$750,'Ambient Heat'!$B32,COP!$G$2:$G$750,'Ambient Heat'!H$4,COP!$D$2:$D$750,"RSDELC")))</f>
        <v>0.7557159279601473</v>
      </c>
      <c r="I32" s="148">
        <f>MAX(0,1-(1/AVERAGEIFS(COP!$L$2:$L$750,COP!$C$2:$C$750,'Ambient Heat'!$B32,COP!$G$2:$G$750,'Ambient Heat'!I$4,COP!$D$2:$D$750,"RSDELC")))</f>
        <v>0.78285860263124263</v>
      </c>
      <c r="J32" s="63">
        <v>5</v>
      </c>
    </row>
    <row r="33" spans="2:10" x14ac:dyDescent="0.2">
      <c r="B33" s="63" t="s">
        <v>499</v>
      </c>
      <c r="C33" s="63" t="s">
        <v>301</v>
      </c>
      <c r="D33" s="63" t="s">
        <v>298</v>
      </c>
      <c r="E33" s="63" t="s">
        <v>482</v>
      </c>
      <c r="F33" s="148">
        <f>MAX(0,1-(1/AVERAGEIFS(COP!$L$2:$L$750,COP!$C$2:$C$750,'Ambient Heat'!$B33,COP!$G$2:$G$750,'Ambient Heat'!F$4,COP!$D$2:$D$750,"RSDELC")))</f>
        <v>0.70389809449714913</v>
      </c>
      <c r="G33" s="148">
        <f>MAX(0,1-(1/AVERAGEIFS(COP!$L$2:$L$750,COP!$C$2:$C$750,'Ambient Heat'!$B33,COP!$G$2:$G$750,'Ambient Heat'!G$4,COP!$D$2:$D$750,"RSDELC")))</f>
        <v>0.72081820338302705</v>
      </c>
      <c r="H33" s="148">
        <f>MAX(0,1-(1/AVERAGEIFS(COP!$L$2:$L$750,COP!$C$2:$C$750,'Ambient Heat'!$B33,COP!$G$2:$G$750,'Ambient Heat'!H$4,COP!$D$2:$D$750,"RSDELC")))</f>
        <v>0.7557159279601473</v>
      </c>
      <c r="I33" s="148">
        <f>MAX(0,1-(1/AVERAGEIFS(COP!$L$2:$L$750,COP!$C$2:$C$750,'Ambient Heat'!$B33,COP!$G$2:$G$750,'Ambient Heat'!I$4,COP!$D$2:$D$750,"RSDELC")))</f>
        <v>0.78285860263124263</v>
      </c>
      <c r="J33" s="63">
        <v>5</v>
      </c>
    </row>
    <row r="34" spans="2:10" x14ac:dyDescent="0.2">
      <c r="B34" s="63" t="s">
        <v>500</v>
      </c>
      <c r="C34" s="63" t="s">
        <v>301</v>
      </c>
      <c r="D34" s="63" t="s">
        <v>298</v>
      </c>
      <c r="E34" s="63" t="s">
        <v>483</v>
      </c>
      <c r="F34" s="148">
        <f>MAX(0,1-(1/AVERAGEIFS(COP!$L$2:$L$750,COP!$C$2:$C$750,'Ambient Heat'!$B34,COP!$G$2:$G$750,'Ambient Heat'!F$4,COP!$D$2:$D$750,"RSDELC")))</f>
        <v>0.70389809449714913</v>
      </c>
      <c r="G34" s="148">
        <f>MAX(0,1-(1/AVERAGEIFS(COP!$L$2:$L$750,COP!$C$2:$C$750,'Ambient Heat'!$B34,COP!$G$2:$G$750,'Ambient Heat'!G$4,COP!$D$2:$D$750,"RSDELC")))</f>
        <v>0.72081820338302705</v>
      </c>
      <c r="H34" s="148">
        <f>MAX(0,1-(1/AVERAGEIFS(COP!$L$2:$L$750,COP!$C$2:$C$750,'Ambient Heat'!$B34,COP!$G$2:$G$750,'Ambient Heat'!H$4,COP!$D$2:$D$750,"RSDELC")))</f>
        <v>0.7557159279601473</v>
      </c>
      <c r="I34" s="148">
        <f>MAX(0,1-(1/AVERAGEIFS(COP!$L$2:$L$750,COP!$C$2:$C$750,'Ambient Heat'!$B34,COP!$G$2:$G$750,'Ambient Heat'!I$4,COP!$D$2:$D$750,"RSDELC")))</f>
        <v>0.78285860263124263</v>
      </c>
      <c r="J34" s="63">
        <v>5</v>
      </c>
    </row>
    <row r="35" spans="2:10" x14ac:dyDescent="0.2">
      <c r="B35" s="63" t="s">
        <v>501</v>
      </c>
      <c r="C35" s="63" t="s">
        <v>301</v>
      </c>
      <c r="D35" s="63" t="s">
        <v>298</v>
      </c>
      <c r="E35" s="63" t="s">
        <v>484</v>
      </c>
      <c r="F35" s="148">
        <f>MAX(0,1-(1/AVERAGEIFS(COP!$L$2:$L$750,COP!$C$2:$C$750,'Ambient Heat'!$B35,COP!$G$2:$G$750,'Ambient Heat'!F$4,COP!$D$2:$D$750,"RSDELC")))</f>
        <v>0.61809109864192147</v>
      </c>
      <c r="G35" s="148">
        <f>MAX(0,1-(1/AVERAGEIFS(COP!$L$2:$L$750,COP!$C$2:$C$750,'Ambient Heat'!$B35,COP!$G$2:$G$750,'Ambient Heat'!G$4,COP!$D$2:$D$750,"RSDELC")))</f>
        <v>0.65281008967447396</v>
      </c>
      <c r="H35" s="148">
        <f>MAX(0,1-(1/AVERAGEIFS(COP!$L$2:$L$750,COP!$C$2:$C$750,'Ambient Heat'!$B35,COP!$G$2:$G$750,'Ambient Heat'!H$4,COP!$D$2:$D$750,"RSDELC")))</f>
        <v>0.69034413403398986</v>
      </c>
      <c r="I35" s="148">
        <f>MAX(0,1-(1/AVERAGEIFS(COP!$L$2:$L$750,COP!$C$2:$C$750,'Ambient Heat'!$B35,COP!$G$2:$G$750,'Ambient Heat'!I$4,COP!$D$2:$D$750,"RSDELC")))</f>
        <v>0.71356832398144177</v>
      </c>
      <c r="J35" s="63">
        <v>5</v>
      </c>
    </row>
    <row r="36" spans="2:10" x14ac:dyDescent="0.2">
      <c r="B36" s="63" t="s">
        <v>502</v>
      </c>
      <c r="C36" s="63" t="s">
        <v>301</v>
      </c>
      <c r="D36" s="63" t="s">
        <v>298</v>
      </c>
      <c r="E36" s="63" t="s">
        <v>485</v>
      </c>
      <c r="F36" s="148">
        <f>MAX(0,1-(1/AVERAGEIFS(COP!$L$2:$L$750,COP!$C$2:$C$750,'Ambient Heat'!$B36,COP!$G$2:$G$750,'Ambient Heat'!F$4,COP!$D$2:$D$750,"RSDELC")))</f>
        <v>0.58203418887979053</v>
      </c>
      <c r="G36" s="148">
        <f>MAX(0,1-(1/AVERAGEIFS(COP!$L$2:$L$750,COP!$C$2:$C$750,'Ambient Heat'!$B36,COP!$G$2:$G$750,'Ambient Heat'!G$4,COP!$D$2:$D$750,"RSDELC")))</f>
        <v>0.62003108079980973</v>
      </c>
      <c r="H36" s="148">
        <f>MAX(0,1-(1/AVERAGEIFS(COP!$L$2:$L$750,COP!$C$2:$C$750,'Ambient Heat'!$B36,COP!$G$2:$G$750,'Ambient Heat'!H$4,COP!$D$2:$D$750,"RSDELC")))</f>
        <v>0.66110880179442488</v>
      </c>
      <c r="I36" s="148">
        <f>MAX(0,1-(1/AVERAGEIFS(COP!$L$2:$L$750,COP!$C$2:$C$750,'Ambient Heat'!$B36,COP!$G$2:$G$750,'Ambient Heat'!I$4,COP!$D$2:$D$750,"RSDELC")))</f>
        <v>0.68652564165984331</v>
      </c>
      <c r="J36" s="63">
        <v>5</v>
      </c>
    </row>
    <row r="37" spans="2:10" ht="15.75" thickBot="1" x14ac:dyDescent="0.25">
      <c r="B37" s="54" t="s">
        <v>503</v>
      </c>
      <c r="C37" s="54" t="s">
        <v>301</v>
      </c>
      <c r="D37" s="54" t="s">
        <v>298</v>
      </c>
      <c r="E37" s="54" t="s">
        <v>481</v>
      </c>
      <c r="F37" s="154">
        <f>MAX(0,1-(1/AVERAGEIFS(COP!$L$2:$L$750,COP!$C$2:$C$750,'Ambient Heat'!$B37,COP!$G$2:$G$750,'Ambient Heat'!F$4,COP!$D$2:$D$750,"RSDELC")))</f>
        <v>0.53845902984810956</v>
      </c>
      <c r="G37" s="154">
        <f>MAX(0,1-(1/AVERAGEIFS(COP!$L$2:$L$750,COP!$C$2:$C$750,'Ambient Heat'!$B37,COP!$G$2:$G$750,'Ambient Heat'!G$4,COP!$D$2:$D$750,"RSDELC")))</f>
        <v>0.58041729986191748</v>
      </c>
      <c r="H37" s="154">
        <f>MAX(0,1-(1/AVERAGEIFS(COP!$L$2:$L$750,COP!$C$2:$C$750,'Ambient Heat'!$B37,COP!$G$2:$G$750,'Ambient Heat'!H$4,COP!$D$2:$D$750,"RSDELC")))</f>
        <v>0.62577759176873715</v>
      </c>
      <c r="I37" s="154">
        <f>MAX(0,1-(1/AVERAGEIFS(COP!$L$2:$L$750,COP!$C$2:$C$750,'Ambient Heat'!$B37,COP!$G$2:$G$750,'Ambient Heat'!I$4,COP!$D$2:$D$750,"RSDELC")))</f>
        <v>0.653844272386082</v>
      </c>
      <c r="J37" s="54">
        <v>5</v>
      </c>
    </row>
    <row r="38" spans="2:10" x14ac:dyDescent="0.2">
      <c r="B38" s="63" t="s">
        <v>498</v>
      </c>
      <c r="C38" s="63" t="s">
        <v>301</v>
      </c>
      <c r="D38" s="63" t="s">
        <v>298</v>
      </c>
      <c r="E38" s="63" t="s">
        <v>274</v>
      </c>
      <c r="F38" s="148">
        <f>MAX(0,1-(1/AVERAGEIFS(COP!$L$2:$L$750,COP!$C$2:$C$750,'Ambient Heat'!$B38,COP!$G$2:$G$750,'Ambient Heat'!F$4,COP!$D$2:$D$750,"RSDSC*")))</f>
        <v>0.67099788277461014</v>
      </c>
      <c r="G38" s="148">
        <f>MAX(0,1-(1/AVERAGEIFS(COP!$L$2:$L$750,COP!$C$2:$C$750,'Ambient Heat'!$B38,COP!$G$2:$G$750,'Ambient Heat'!G$4,COP!$D$2:$D$750,"RSDSC*")))</f>
        <v>0.68979800375891798</v>
      </c>
      <c r="H38" s="148">
        <f>MAX(0,1-(1/AVERAGEIFS(COP!$L$2:$L$750,COP!$C$2:$C$750,'Ambient Heat'!$B38,COP!$G$2:$G$750,'Ambient Heat'!H$4,COP!$D$2:$D$750,"RSDSC*")))</f>
        <v>0.7285732532890532</v>
      </c>
      <c r="I38" s="148">
        <f>MAX(0,1-(1/AVERAGEIFS(COP!$L$2:$L$750,COP!$C$2:$C$750,'Ambient Heat'!$B38,COP!$G$2:$G$750,'Ambient Heat'!I$4,COP!$D$2:$D$750,"RSDSC*")))</f>
        <v>0.7587317807013807</v>
      </c>
      <c r="J38" s="63">
        <v>5</v>
      </c>
    </row>
    <row r="39" spans="2:10" x14ac:dyDescent="0.2">
      <c r="B39" s="63" t="s">
        <v>499</v>
      </c>
      <c r="C39" s="63" t="s">
        <v>301</v>
      </c>
      <c r="D39" s="63" t="s">
        <v>298</v>
      </c>
      <c r="E39" s="63" t="s">
        <v>274</v>
      </c>
      <c r="F39" s="148">
        <f>MAX(0,1-(1/AVERAGEIFS(COP!$L$2:$L$750,COP!$C$2:$C$750,'Ambient Heat'!$B39,COP!$G$2:$G$750,'Ambient Heat'!F$4,COP!$D$2:$D$750,"RSDSC*")))</f>
        <v>0.67099788277461014</v>
      </c>
      <c r="G39" s="148">
        <f>MAX(0,1-(1/AVERAGEIFS(COP!$L$2:$L$750,COP!$C$2:$C$750,'Ambient Heat'!$B39,COP!$G$2:$G$750,'Ambient Heat'!G$4,COP!$D$2:$D$750,"RSDSC*")))</f>
        <v>0.68979800375891798</v>
      </c>
      <c r="H39" s="148">
        <f>MAX(0,1-(1/AVERAGEIFS(COP!$L$2:$L$750,COP!$C$2:$C$750,'Ambient Heat'!$B39,COP!$G$2:$G$750,'Ambient Heat'!H$4,COP!$D$2:$D$750,"RSDSC*")))</f>
        <v>0.7285732532890532</v>
      </c>
      <c r="I39" s="148">
        <f>MAX(0,1-(1/AVERAGEIFS(COP!$L$2:$L$750,COP!$C$2:$C$750,'Ambient Heat'!$B39,COP!$G$2:$G$750,'Ambient Heat'!I$4,COP!$D$2:$D$750,"RSDSC*")))</f>
        <v>0.7587317807013807</v>
      </c>
      <c r="J39" s="63">
        <v>5</v>
      </c>
    </row>
    <row r="40" spans="2:10" x14ac:dyDescent="0.2">
      <c r="B40" s="63" t="s">
        <v>500</v>
      </c>
      <c r="C40" s="63" t="s">
        <v>301</v>
      </c>
      <c r="D40" s="63" t="s">
        <v>298</v>
      </c>
      <c r="E40" s="63" t="s">
        <v>274</v>
      </c>
      <c r="F40" s="148">
        <f>MAX(0,1-(1/AVERAGEIFS(COP!$L$2:$L$750,COP!$C$2:$C$750,'Ambient Heat'!$B40,COP!$G$2:$G$750,'Ambient Heat'!F$4,COP!$D$2:$D$750,"RSDSC*")))</f>
        <v>0.67099788277461014</v>
      </c>
      <c r="G40" s="148">
        <f>MAX(0,1-(1/AVERAGEIFS(COP!$L$2:$L$750,COP!$C$2:$C$750,'Ambient Heat'!$B40,COP!$G$2:$G$750,'Ambient Heat'!G$4,COP!$D$2:$D$750,"RSDSC*")))</f>
        <v>0.68979800375891798</v>
      </c>
      <c r="H40" s="148">
        <f>MAX(0,1-(1/AVERAGEIFS(COP!$L$2:$L$750,COP!$C$2:$C$750,'Ambient Heat'!$B40,COP!$G$2:$G$750,'Ambient Heat'!H$4,COP!$D$2:$D$750,"RSDSC*")))</f>
        <v>0.7285732532890532</v>
      </c>
      <c r="I40" s="148">
        <f>MAX(0,1-(1/AVERAGEIFS(COP!$L$2:$L$750,COP!$C$2:$C$750,'Ambient Heat'!$B40,COP!$G$2:$G$750,'Ambient Heat'!I$4,COP!$D$2:$D$750,"RSDSC*")))</f>
        <v>0.7587317807013807</v>
      </c>
      <c r="J40" s="63">
        <v>5</v>
      </c>
    </row>
    <row r="41" spans="2:10" x14ac:dyDescent="0.2">
      <c r="B41" s="63" t="s">
        <v>501</v>
      </c>
      <c r="C41" s="63" t="s">
        <v>301</v>
      </c>
      <c r="D41" s="63" t="s">
        <v>298</v>
      </c>
      <c r="E41" s="63" t="s">
        <v>274</v>
      </c>
      <c r="F41" s="148">
        <f>MAX(0,1-(1/AVERAGEIFS(COP!$L$2:$L$750,COP!$C$2:$C$750,'Ambient Heat'!$B41,COP!$G$2:$G$750,'Ambient Heat'!F$4,COP!$D$2:$D$750,"RSDSC*")))</f>
        <v>0.57565677626880185</v>
      </c>
      <c r="G41" s="148">
        <f>MAX(0,1-(1/AVERAGEIFS(COP!$L$2:$L$750,COP!$C$2:$C$750,'Ambient Heat'!$B41,COP!$G$2:$G$750,'Ambient Heat'!G$4,COP!$D$2:$D$750,"RSDSC*")))</f>
        <v>0.61423343297163768</v>
      </c>
      <c r="H41" s="148">
        <f>MAX(0,1-(1/AVERAGEIFS(COP!$L$2:$L$750,COP!$C$2:$C$750,'Ambient Heat'!$B41,COP!$G$2:$G$750,'Ambient Heat'!H$4,COP!$D$2:$D$750,"RSDSC*")))</f>
        <v>0.65593792670443385</v>
      </c>
      <c r="I41" s="148">
        <f>MAX(0,1-(1/AVERAGEIFS(COP!$L$2:$L$750,COP!$C$2:$C$750,'Ambient Heat'!$B41,COP!$G$2:$G$750,'Ambient Heat'!I$4,COP!$D$2:$D$750,"RSDSC*")))</f>
        <v>0.68174258220160011</v>
      </c>
      <c r="J41" s="63">
        <v>5</v>
      </c>
    </row>
    <row r="42" spans="2:10" x14ac:dyDescent="0.2">
      <c r="B42" s="63" t="s">
        <v>502</v>
      </c>
      <c r="C42" s="63" t="s">
        <v>301</v>
      </c>
      <c r="D42" s="63" t="s">
        <v>298</v>
      </c>
      <c r="E42" s="63" t="s">
        <v>274</v>
      </c>
      <c r="F42" s="148">
        <f>MAX(0,1-(1/AVERAGEIFS(COP!$L$2:$L$750,COP!$C$2:$C$750,'Ambient Heat'!$B42,COP!$G$2:$G$750,'Ambient Heat'!F$4,COP!$D$2:$D$750,"RSDSC*")))</f>
        <v>0.53559354319976715</v>
      </c>
      <c r="G42" s="148">
        <f>MAX(0,1-(1/AVERAGEIFS(COP!$L$2:$L$750,COP!$C$2:$C$750,'Ambient Heat'!$B42,COP!$G$2:$G$750,'Ambient Heat'!G$4,COP!$D$2:$D$750,"RSDSC*")))</f>
        <v>0.57781231199978833</v>
      </c>
      <c r="H42" s="148">
        <f>MAX(0,1-(1/AVERAGEIFS(COP!$L$2:$L$750,COP!$C$2:$C$750,'Ambient Heat'!$B42,COP!$G$2:$G$750,'Ambient Heat'!H$4,COP!$D$2:$D$750,"RSDSC*")))</f>
        <v>0.6234542242160277</v>
      </c>
      <c r="I42" s="148">
        <f>MAX(0,1-(1/AVERAGEIFS(COP!$L$2:$L$750,COP!$C$2:$C$750,'Ambient Heat'!$B42,COP!$G$2:$G$750,'Ambient Heat'!I$4,COP!$D$2:$D$750,"RSDSC*")))</f>
        <v>0.65169515739982553</v>
      </c>
      <c r="J42" s="63">
        <v>5</v>
      </c>
    </row>
    <row r="43" spans="2:10" ht="15.75" thickBot="1" x14ac:dyDescent="0.25">
      <c r="B43" s="54" t="s">
        <v>503</v>
      </c>
      <c r="C43" s="54" t="s">
        <v>301</v>
      </c>
      <c r="D43" s="54" t="s">
        <v>298</v>
      </c>
      <c r="E43" s="54" t="s">
        <v>274</v>
      </c>
      <c r="F43" s="154">
        <f>MAX(0,1-(1/AVERAGEIFS(COP!$L$2:$L$750,COP!$C$2:$C$750,'Ambient Heat'!$B43,COP!$G$2:$G$750,'Ambient Heat'!F$4,COP!$D$2:$D$750,"RSDSC*")))</f>
        <v>0.48717669983123246</v>
      </c>
      <c r="G43" s="154">
        <f>MAX(0,1-(1/AVERAGEIFS(COP!$L$2:$L$750,COP!$C$2:$C$750,'Ambient Heat'!$B43,COP!$G$2:$G$750,'Ambient Heat'!G$4,COP!$D$2:$D$750,"RSDSC*")))</f>
        <v>0.53379699984657525</v>
      </c>
      <c r="H43" s="154">
        <f>MAX(0,1-(1/AVERAGEIFS(COP!$L$2:$L$750,COP!$C$2:$C$750,'Ambient Heat'!$B43,COP!$G$2:$G$750,'Ambient Heat'!H$4,COP!$D$2:$D$750,"RSDSC*")))</f>
        <v>0.5841973241874856</v>
      </c>
      <c r="I43" s="154">
        <f>MAX(0,1-(1/AVERAGEIFS(COP!$L$2:$L$750,COP!$C$2:$C$750,'Ambient Heat'!$B43,COP!$G$2:$G$750,'Ambient Heat'!I$4,COP!$D$2:$D$750,"RSDSC*")))</f>
        <v>0.61538252487342449</v>
      </c>
      <c r="J43" s="54">
        <v>5</v>
      </c>
    </row>
    <row r="44" spans="2:10" x14ac:dyDescent="0.2">
      <c r="B44" s="98" t="s">
        <v>296</v>
      </c>
      <c r="F44" s="99"/>
      <c r="G44" s="99"/>
      <c r="H44" s="99"/>
      <c r="I44" s="99"/>
    </row>
    <row r="45" spans="2:10" x14ac:dyDescent="0.2">
      <c r="B45" s="24" t="s">
        <v>284</v>
      </c>
      <c r="C45" s="24" t="s">
        <v>301</v>
      </c>
      <c r="D45" s="24" t="s">
        <v>298</v>
      </c>
      <c r="E45" s="24" t="s">
        <v>465</v>
      </c>
      <c r="F45" s="99">
        <f>MAX(0,1-(1/AVERAGEIFS(COP!$L$2:$L$750,COP!$C$2:$C$750,'Ambient Heat'!$B45,COP!$G$2:$G$750,'Ambient Heat'!F$4,COP!$D$2:$D$750,"RSDGAS")))</f>
        <v>0.2595050096211281</v>
      </c>
      <c r="G45" s="99">
        <f>MAX(0,1-(1/AVERAGEIFS(COP!$L$2:$L$750,COP!$C$2:$C$750,'Ambient Heat'!$B45,COP!$G$2:$G$750,'Ambient Heat'!G$4,COP!$D$2:$D$750,"RSDGAS")))</f>
        <v>0.31057362964725443</v>
      </c>
      <c r="H45" s="99">
        <f>MAX(0,1-(1/AVERAGEIFS(COP!$L$2:$L$750,COP!$C$2:$C$750,'Ambient Heat'!$B45,COP!$G$2:$G$750,'Ambient Heat'!H$4,COP!$D$2:$D$750,"RSDGAS")))</f>
        <v>0.41195986058148415</v>
      </c>
      <c r="I45" s="99">
        <f>MAX(0,1-(1/AVERAGEIFS(COP!$L$2:$L$750,COP!$C$2:$C$750,'Ambient Heat'!$B45,COP!$G$2:$G$750,'Ambient Heat'!I$4,COP!$D$2:$D$750,"RSDGAS")))</f>
        <v>0.41195986058148415</v>
      </c>
      <c r="J45" s="24">
        <v>5</v>
      </c>
    </row>
    <row r="46" spans="2:10" x14ac:dyDescent="0.2">
      <c r="B46" s="24" t="s">
        <v>284</v>
      </c>
      <c r="C46" s="24" t="s">
        <v>301</v>
      </c>
      <c r="D46" s="24" t="s">
        <v>376</v>
      </c>
      <c r="E46" s="24" t="s">
        <v>139</v>
      </c>
      <c r="F46" s="99">
        <f>MAX(0,1-(1/AVERAGEIFS(COP!$L$2:$L$750,COP!$C$2:$C$750,'Ambient Heat'!$B45,COP!$G$2:$G$750,'Ambient Heat'!F$4,COP!$D$2:$D$750,"RSDWH*")))</f>
        <v>0</v>
      </c>
      <c r="G46" s="99">
        <f>MAX(0,1-(1/AVERAGEIFS(COP!$L$2:$L$750,COP!$C$2:$C$750,'Ambient Heat'!$B45,COP!$G$2:$G$750,'Ambient Heat'!G$4,COP!$D$2:$D$750,"RSDWH*")))</f>
        <v>1.5105185210368188E-2</v>
      </c>
      <c r="H46" s="99">
        <f>MAX(0,1-(1/AVERAGEIFS(COP!$L$2:$L$750,COP!$C$2:$C$750,'Ambient Heat'!$B45,COP!$G$2:$G$750,'Ambient Heat'!H$4,COP!$D$2:$D$750,"RSDWH*")))</f>
        <v>0.15994265797354945</v>
      </c>
      <c r="I46" s="99">
        <f>MAX(0,1-(1/AVERAGEIFS(COP!$L$2:$L$750,COP!$C$2:$C$750,'Ambient Heat'!$B45,COP!$G$2:$G$750,'Ambient Heat'!I$4,COP!$D$2:$D$750,"RSDWH*")))</f>
        <v>0.15994265797354945</v>
      </c>
      <c r="J46" s="24">
        <v>5</v>
      </c>
    </row>
    <row r="47" spans="2:10" x14ac:dyDescent="0.2">
      <c r="B47" s="24" t="s">
        <v>285</v>
      </c>
      <c r="C47" s="24" t="s">
        <v>301</v>
      </c>
      <c r="D47" s="24" t="s">
        <v>298</v>
      </c>
      <c r="E47" s="24" t="s">
        <v>465</v>
      </c>
      <c r="F47" s="99">
        <f>MAX(0,1-(1/AVERAGEIFS(COP!$L$2:$L$750,COP!$C$2:$C$750,'Ambient Heat'!$B47,COP!$G$2:$G$750,'Ambient Heat'!F$4,COP!$D$2:$D$750,"RSDGAS")))</f>
        <v>0.2595050096211281</v>
      </c>
      <c r="G47" s="99">
        <f>MAX(0,1-(1/AVERAGEIFS(COP!$L$2:$L$750,COP!$C$2:$C$750,'Ambient Heat'!$B47,COP!$G$2:$G$750,'Ambient Heat'!G$4,COP!$D$2:$D$750,"RSDGAS")))</f>
        <v>0.28339194479463781</v>
      </c>
      <c r="H47" s="99">
        <f>MAX(0,1-(1/AVERAGEIFS(COP!$L$2:$L$750,COP!$C$2:$C$750,'Ambient Heat'!$B47,COP!$G$2:$G$750,'Ambient Heat'!H$4,COP!$D$2:$D$750,"RSDGAS")))</f>
        <v>0.28339194479463781</v>
      </c>
      <c r="I47" s="99">
        <f>MAX(0,1-(1/AVERAGEIFS(COP!$L$2:$L$750,COP!$C$2:$C$750,'Ambient Heat'!$B47,COP!$G$2:$G$750,'Ambient Heat'!I$4,COP!$D$2:$D$750,"RSDGAS")))</f>
        <v>0.30578594651980706</v>
      </c>
      <c r="J47" s="24">
        <v>5</v>
      </c>
    </row>
    <row r="48" spans="2:10" ht="15.75" thickBot="1" x14ac:dyDescent="0.25">
      <c r="B48" s="54" t="s">
        <v>285</v>
      </c>
      <c r="C48" s="54" t="s">
        <v>301</v>
      </c>
      <c r="D48" s="54" t="s">
        <v>376</v>
      </c>
      <c r="E48" s="54" t="s">
        <v>139</v>
      </c>
      <c r="F48" s="154">
        <f>MAX(0,1-(1/AVERAGEIFS(COP!$L$2:$L$750,COP!$C$2:$C$750,'Ambient Heat'!$B47,COP!$G$2:$G$750,'Ambient Heat'!F$4,COP!$D$2:$D$750,"RSDWH*")))</f>
        <v>0</v>
      </c>
      <c r="G48" s="154">
        <f>MAX(0,1-(1/AVERAGEIFS(COP!$L$2:$L$750,COP!$C$2:$C$750,'Ambient Heat'!$B47,COP!$G$2:$G$750,'Ambient Heat'!G$4,COP!$D$2:$D$750,"RSDWH*")))</f>
        <v>0</v>
      </c>
      <c r="H48" s="154">
        <f>MAX(0,1-(1/AVERAGEIFS(COP!$L$2:$L$750,COP!$C$2:$C$750,'Ambient Heat'!$B47,COP!$G$2:$G$750,'Ambient Heat'!H$4,COP!$D$2:$D$750,"RSDWH*")))</f>
        <v>0</v>
      </c>
      <c r="I48" s="154">
        <f>MAX(0,1-(1/AVERAGEIFS(COP!$L$2:$L$750,COP!$C$2:$C$750,'Ambient Heat'!$B47,COP!$G$2:$G$750,'Ambient Heat'!I$4,COP!$D$2:$D$750,"RSDWH*")))</f>
        <v>8.2656378854339962E-3</v>
      </c>
      <c r="J48" s="54">
        <v>5</v>
      </c>
    </row>
    <row r="49" spans="2:10" x14ac:dyDescent="0.2">
      <c r="B49" s="98" t="s">
        <v>297</v>
      </c>
      <c r="F49" s="99"/>
      <c r="G49" s="99"/>
      <c r="H49" s="99"/>
      <c r="I49" s="99"/>
    </row>
    <row r="50" spans="2:10" x14ac:dyDescent="0.2">
      <c r="B50" s="24" t="s">
        <v>283</v>
      </c>
      <c r="C50" s="24" t="s">
        <v>301</v>
      </c>
      <c r="D50" s="24" t="s">
        <v>298</v>
      </c>
      <c r="E50" s="24" t="s">
        <v>465</v>
      </c>
      <c r="F50" s="99">
        <f>MAX(0,1-(1/AVERAGEIFS(COP!$L$2:$L$750,COP!$C$2:$C$750,'Ambient Heat'!$B50,COP!$G$2:$G$750,'Ambient Heat'!F$4,COP!$D$2:$D$750,"RSDGAS")))</f>
        <v>0.64586561913970664</v>
      </c>
      <c r="G50" s="99">
        <f>MAX(0,1-(1/AVERAGEIFS(COP!$L$2:$L$750,COP!$C$2:$C$750,'Ambient Heat'!$B50,COP!$G$2:$G$750,'Ambient Heat'!G$4,COP!$D$2:$D$750,"RSDGAS")))</f>
        <v>0.68068348840928272</v>
      </c>
      <c r="H50" s="99">
        <f>MAX(0,1-(1/AVERAGEIFS(COP!$L$2:$L$750,COP!$C$2:$C$750,'Ambient Heat'!$B50,COP!$G$2:$G$750,'Ambient Heat'!H$4,COP!$D$2:$D$750,"RSDGAS")))</f>
        <v>0.7026124536631031</v>
      </c>
      <c r="I50" s="99">
        <f>MAX(0,1-(1/AVERAGEIFS(COP!$L$2:$L$750,COP!$C$2:$C$750,'Ambient Heat'!$B50,COP!$G$2:$G$750,'Ambient Heat'!I$4,COP!$D$2:$D$750,"RSDGAS")))</f>
        <v>0.7026124536631031</v>
      </c>
      <c r="J50" s="24">
        <v>5</v>
      </c>
    </row>
    <row r="51" spans="2:10" ht="15.75" thickBot="1" x14ac:dyDescent="0.25">
      <c r="B51" s="54" t="s">
        <v>283</v>
      </c>
      <c r="C51" s="54" t="s">
        <v>301</v>
      </c>
      <c r="D51" s="54" t="s">
        <v>376</v>
      </c>
      <c r="E51" s="54" t="s">
        <v>139</v>
      </c>
      <c r="F51" s="154">
        <f>MAX(0,1-(1/AVERAGEIFS(COP!$L$2:$L$750,COP!$C$2:$C$750,'Ambient Heat'!$B51,COP!$G$2:$G$750,'Ambient Heat'!F$4,COP!$D$2:$D$750,"RSDGAS")))</f>
        <v>0.64586561913970664</v>
      </c>
      <c r="G51" s="154">
        <f>MAX(0,1-(1/AVERAGEIFS(COP!$L$2:$L$750,COP!$C$2:$C$750,'Ambient Heat'!$B51,COP!$G$2:$G$750,'Ambient Heat'!G$4,COP!$D$2:$D$750,"RSDGAS")))</f>
        <v>0.68068348840928272</v>
      </c>
      <c r="H51" s="154">
        <f>MAX(0,1-(1/AVERAGEIFS(COP!$L$2:$L$750,COP!$C$2:$C$750,'Ambient Heat'!$B51,COP!$G$2:$G$750,'Ambient Heat'!H$4,COP!$D$2:$D$750,"RSDGAS")))</f>
        <v>0.7026124536631031</v>
      </c>
      <c r="I51" s="154">
        <f>MAX(0,1-(1/AVERAGEIFS(COP!$L$2:$L$750,COP!$C$2:$C$750,'Ambient Heat'!$B51,COP!$G$2:$G$750,'Ambient Heat'!I$4,COP!$D$2:$D$750,"RSDGAS")))</f>
        <v>0.7026124536631031</v>
      </c>
      <c r="J51" s="54">
        <v>5</v>
      </c>
    </row>
    <row r="52" spans="2:10" x14ac:dyDescent="0.2">
      <c r="B52" s="98" t="s">
        <v>299</v>
      </c>
      <c r="F52" s="99"/>
      <c r="G52" s="99"/>
      <c r="H52" s="99"/>
      <c r="I52" s="99"/>
    </row>
    <row r="53" spans="2:10" x14ac:dyDescent="0.2">
      <c r="B53" s="63" t="s">
        <v>281</v>
      </c>
      <c r="C53" s="63" t="s">
        <v>301</v>
      </c>
      <c r="D53" s="63" t="s">
        <v>298</v>
      </c>
      <c r="E53" s="63" t="s">
        <v>466</v>
      </c>
      <c r="F53" s="148">
        <f>MAX(0,1-(1/AVERAGEIFS(COP!$L$2:$L$750,COP!$C$2:$C$750,'Ambient Heat'!$B53,COP!$G$2:$G$750,'Ambient Heat'!F$4,COP!$D$2:$D$750,"RSDELC")))</f>
        <v>0.67905129739433201</v>
      </c>
      <c r="G53" s="148">
        <f>MAX(0,1-(1/AVERAGEIFS(COP!$L$2:$L$750,COP!$C$2:$C$750,'Ambient Heat'!$B53,COP!$G$2:$G$750,'Ambient Heat'!G$4,COP!$D$2:$D$750,"RSDELC")))</f>
        <v>0.69911059130718722</v>
      </c>
      <c r="H53" s="148">
        <f>MAX(0,1-(1/AVERAGEIFS(COP!$L$2:$L$750,COP!$C$2:$C$750,'Ambient Heat'!$B53,COP!$G$2:$G$750,'Ambient Heat'!H$4,COP!$D$2:$D$750,"RSDELC")))</f>
        <v>0.73977132221161979</v>
      </c>
      <c r="I53" s="148">
        <f>MAX(0,1-(1/AVERAGEIFS(COP!$L$2:$L$750,COP!$C$2:$C$750,'Ambient Heat'!$B53,COP!$G$2:$G$750,'Ambient Heat'!I$4,COP!$D$2:$D$750,"RSDELC")))</f>
        <v>0.75928847304574842</v>
      </c>
      <c r="J53" s="63">
        <v>5</v>
      </c>
    </row>
    <row r="54" spans="2:10" ht="15.75" thickBot="1" x14ac:dyDescent="0.25">
      <c r="B54" s="54" t="s">
        <v>276</v>
      </c>
      <c r="C54" s="54" t="s">
        <v>301</v>
      </c>
      <c r="D54" s="54" t="s">
        <v>298</v>
      </c>
      <c r="E54" s="54" t="s">
        <v>466</v>
      </c>
      <c r="F54" s="154">
        <f>MAX(0,1-(1/AVERAGEIFS(COP!$L$2:$L$750,COP!$C$2:$C$750,'Ambient Heat'!$B54,COP!$G$2:$G$750,'Ambient Heat'!F$4,COP!$D$2:$D$750,"RSDELC")))</f>
        <v>0.67905129739433201</v>
      </c>
      <c r="G54" s="154">
        <f>MAX(0,1-(1/AVERAGEIFS(COP!$L$2:$L$750,COP!$C$2:$C$750,'Ambient Heat'!$B54,COP!$G$2:$G$750,'Ambient Heat'!G$4,COP!$D$2:$D$750,"RSDELC")))</f>
        <v>0.69911059130718722</v>
      </c>
      <c r="H54" s="154">
        <f>MAX(0,1-(1/AVERAGEIFS(COP!$L$2:$L$750,COP!$C$2:$C$750,'Ambient Heat'!$B54,COP!$G$2:$G$750,'Ambient Heat'!H$4,COP!$D$2:$D$750,"RSDELC")))</f>
        <v>0.73977132221161979</v>
      </c>
      <c r="I54" s="154">
        <f>MAX(0,1-(1/AVERAGEIFS(COP!$L$2:$L$750,COP!$C$2:$C$750,'Ambient Heat'!$B54,COP!$G$2:$G$750,'Ambient Heat'!I$4,COP!$D$2:$D$750,"RSDELC")))</f>
        <v>0.75928847304574842</v>
      </c>
      <c r="J54" s="54">
        <v>5</v>
      </c>
    </row>
    <row r="55" spans="2:10" x14ac:dyDescent="0.2">
      <c r="B55" s="63" t="s">
        <v>504</v>
      </c>
      <c r="C55" s="149" t="s">
        <v>301</v>
      </c>
      <c r="D55" s="149" t="s">
        <v>298</v>
      </c>
      <c r="E55" s="63" t="s">
        <v>522</v>
      </c>
      <c r="F55" s="148">
        <f>MAX(0,1-(1/AVERAGEIFS(COP!$L$2:$L$750,COP!$C$2:$C$750,'Ambient Heat'!$B55,COP!$G$2:$G$750,'Ambient Heat'!F$4,COP!$D$2:$D$750,"RSDELC")))</f>
        <v>0.67905129739433201</v>
      </c>
      <c r="G55" s="148">
        <f>MAX(0,1-(1/AVERAGEIFS(COP!$L$2:$L$750,COP!$C$2:$C$750,'Ambient Heat'!$B55,COP!$G$2:$G$750,'Ambient Heat'!G$4,COP!$D$2:$D$750,"RSDELC")))</f>
        <v>0.70822845217666552</v>
      </c>
      <c r="H55" s="148">
        <f>MAX(0,1-(1/AVERAGEIFS(COP!$L$2:$L$750,COP!$C$2:$C$750,'Ambient Heat'!$B55,COP!$G$2:$G$750,'Ambient Heat'!H$4,COP!$D$2:$D$750,"RSDELC")))</f>
        <v>0.73977132221161979</v>
      </c>
      <c r="I55" s="148">
        <f>MAX(0,1-(1/AVERAGEIFS(COP!$L$2:$L$750,COP!$C$2:$C$750,'Ambient Heat'!$B55,COP!$G$2:$G$750,'Ambient Heat'!I$4,COP!$D$2:$D$750,"RSDELC")))</f>
        <v>0.75928847304574842</v>
      </c>
      <c r="J55" s="63">
        <v>5</v>
      </c>
    </row>
    <row r="56" spans="2:10" x14ac:dyDescent="0.2">
      <c r="B56" s="63" t="s">
        <v>505</v>
      </c>
      <c r="C56" s="149" t="s">
        <v>301</v>
      </c>
      <c r="D56" s="149" t="s">
        <v>298</v>
      </c>
      <c r="E56" s="63" t="s">
        <v>523</v>
      </c>
      <c r="F56" s="148">
        <f>MAX(0,1-(1/AVERAGEIFS(COP!$L$2:$L$750,COP!$C$2:$C$750,'Ambient Heat'!$B56,COP!$G$2:$G$750,'Ambient Heat'!F$4,COP!$D$2:$D$750,"RSDELC")))</f>
        <v>0.67905129739433201</v>
      </c>
      <c r="G56" s="148">
        <f>MAX(0,1-(1/AVERAGEIFS(COP!$L$2:$L$750,COP!$C$2:$C$750,'Ambient Heat'!$B56,COP!$G$2:$G$750,'Ambient Heat'!G$4,COP!$D$2:$D$750,"RSDELC")))</f>
        <v>0.70822845217666552</v>
      </c>
      <c r="H56" s="148">
        <f>MAX(0,1-(1/AVERAGEIFS(COP!$L$2:$L$750,COP!$C$2:$C$750,'Ambient Heat'!$B56,COP!$G$2:$G$750,'Ambient Heat'!H$4,COP!$D$2:$D$750,"RSDELC")))</f>
        <v>0.73977132221161979</v>
      </c>
      <c r="I56" s="148">
        <f>MAX(0,1-(1/AVERAGEIFS(COP!$L$2:$L$750,COP!$C$2:$C$750,'Ambient Heat'!$B56,COP!$G$2:$G$750,'Ambient Heat'!I$4,COP!$D$2:$D$750,"RSDELC")))</f>
        <v>0.75928847304574842</v>
      </c>
      <c r="J56" s="63">
        <v>5</v>
      </c>
    </row>
    <row r="57" spans="2:10" x14ac:dyDescent="0.2">
      <c r="B57" s="63" t="s">
        <v>506</v>
      </c>
      <c r="C57" s="149" t="s">
        <v>301</v>
      </c>
      <c r="D57" s="149" t="s">
        <v>298</v>
      </c>
      <c r="E57" s="63" t="s">
        <v>524</v>
      </c>
      <c r="F57" s="148">
        <f>MAX(0,1-(1/AVERAGEIFS(COP!$L$2:$L$750,COP!$C$2:$C$750,'Ambient Heat'!$B57,COP!$G$2:$G$750,'Ambient Heat'!F$4,COP!$D$2:$D$750,"RSDELC")))</f>
        <v>0.67905129739433201</v>
      </c>
      <c r="G57" s="148">
        <f>MAX(0,1-(1/AVERAGEIFS(COP!$L$2:$L$750,COP!$C$2:$C$750,'Ambient Heat'!$B57,COP!$G$2:$G$750,'Ambient Heat'!G$4,COP!$D$2:$D$750,"RSDELC")))</f>
        <v>0.70822845217666552</v>
      </c>
      <c r="H57" s="148">
        <f>MAX(0,1-(1/AVERAGEIFS(COP!$L$2:$L$750,COP!$C$2:$C$750,'Ambient Heat'!$B57,COP!$G$2:$G$750,'Ambient Heat'!H$4,COP!$D$2:$D$750,"RSDELC")))</f>
        <v>0.73977132221161979</v>
      </c>
      <c r="I57" s="148">
        <f>MAX(0,1-(1/AVERAGEIFS(COP!$L$2:$L$750,COP!$C$2:$C$750,'Ambient Heat'!$B57,COP!$G$2:$G$750,'Ambient Heat'!I$4,COP!$D$2:$D$750,"RSDELC")))</f>
        <v>0.75928847304574842</v>
      </c>
      <c r="J57" s="63">
        <v>5</v>
      </c>
    </row>
    <row r="58" spans="2:10" x14ac:dyDescent="0.2">
      <c r="B58" s="63" t="s">
        <v>507</v>
      </c>
      <c r="C58" s="149" t="s">
        <v>301</v>
      </c>
      <c r="D58" s="149" t="s">
        <v>298</v>
      </c>
      <c r="E58" s="63" t="s">
        <v>525</v>
      </c>
      <c r="F58" s="148">
        <f>MAX(0,1-(1/AVERAGEIFS(COP!$L$2:$L$750,COP!$C$2:$C$750,'Ambient Heat'!$B58,COP!$G$2:$G$750,'Ambient Heat'!F$4,COP!$D$2:$D$750,"RSDELC")))</f>
        <v>0.67905129739433201</v>
      </c>
      <c r="G58" s="148">
        <f>MAX(0,1-(1/AVERAGEIFS(COP!$L$2:$L$750,COP!$C$2:$C$750,'Ambient Heat'!$B58,COP!$G$2:$G$750,'Ambient Heat'!G$4,COP!$D$2:$D$750,"RSDELC")))</f>
        <v>0.70822845217666552</v>
      </c>
      <c r="H58" s="148">
        <f>MAX(0,1-(1/AVERAGEIFS(COP!$L$2:$L$750,COP!$C$2:$C$750,'Ambient Heat'!$B58,COP!$G$2:$G$750,'Ambient Heat'!H$4,COP!$D$2:$D$750,"RSDELC")))</f>
        <v>0.73977132221161979</v>
      </c>
      <c r="I58" s="148">
        <f>MAX(0,1-(1/AVERAGEIFS(COP!$L$2:$L$750,COP!$C$2:$C$750,'Ambient Heat'!$B58,COP!$G$2:$G$750,'Ambient Heat'!I$4,COP!$D$2:$D$750,"RSDELC")))</f>
        <v>0.75928847304574842</v>
      </c>
      <c r="J58" s="63">
        <v>5</v>
      </c>
    </row>
    <row r="59" spans="2:10" x14ac:dyDescent="0.2">
      <c r="B59" s="63" t="s">
        <v>508</v>
      </c>
      <c r="C59" s="149" t="s">
        <v>301</v>
      </c>
      <c r="D59" s="149" t="s">
        <v>298</v>
      </c>
      <c r="E59" s="63" t="s">
        <v>526</v>
      </c>
      <c r="F59" s="148">
        <f>MAX(0,1-(1/AVERAGEIFS(COP!$L$2:$L$750,COP!$C$2:$C$750,'Ambient Heat'!$B59,COP!$G$2:$G$750,'Ambient Heat'!F$4,COP!$D$2:$D$750,"RSDELC")))</f>
        <v>0.67905129739433201</v>
      </c>
      <c r="G59" s="148">
        <f>MAX(0,1-(1/AVERAGEIFS(COP!$L$2:$L$750,COP!$C$2:$C$750,'Ambient Heat'!$B59,COP!$G$2:$G$750,'Ambient Heat'!G$4,COP!$D$2:$D$750,"RSDELC")))</f>
        <v>0.70822845217666552</v>
      </c>
      <c r="H59" s="148">
        <f>MAX(0,1-(1/AVERAGEIFS(COP!$L$2:$L$750,COP!$C$2:$C$750,'Ambient Heat'!$B59,COP!$G$2:$G$750,'Ambient Heat'!H$4,COP!$D$2:$D$750,"RSDELC")))</f>
        <v>0.73977132221161979</v>
      </c>
      <c r="I59" s="148">
        <f>MAX(0,1-(1/AVERAGEIFS(COP!$L$2:$L$750,COP!$C$2:$C$750,'Ambient Heat'!$B59,COP!$G$2:$G$750,'Ambient Heat'!I$4,COP!$D$2:$D$750,"RSDELC")))</f>
        <v>0.75928847304574842</v>
      </c>
      <c r="J59" s="63">
        <v>5</v>
      </c>
    </row>
    <row r="60" spans="2:10" ht="15.75" thickBot="1" x14ac:dyDescent="0.25">
      <c r="B60" s="54" t="s">
        <v>509</v>
      </c>
      <c r="C60" s="153" t="s">
        <v>301</v>
      </c>
      <c r="D60" s="153" t="s">
        <v>298</v>
      </c>
      <c r="E60" s="54" t="s">
        <v>527</v>
      </c>
      <c r="F60" s="154">
        <f>MAX(0,1-(1/AVERAGEIFS(COP!$L$2:$L$750,COP!$C$2:$C$750,'Ambient Heat'!$B60,COP!$G$2:$G$750,'Ambient Heat'!F$4,COP!$D$2:$D$750,"RSDELC")))</f>
        <v>0.67905129739433201</v>
      </c>
      <c r="G60" s="154">
        <f>MAX(0,1-(1/AVERAGEIFS(COP!$L$2:$L$750,COP!$C$2:$C$750,'Ambient Heat'!$B60,COP!$G$2:$G$750,'Ambient Heat'!G$4,COP!$D$2:$D$750,"RSDELC")))</f>
        <v>0.70822845217666552</v>
      </c>
      <c r="H60" s="154">
        <f>MAX(0,1-(1/AVERAGEIFS(COP!$L$2:$L$750,COP!$C$2:$C$750,'Ambient Heat'!$B60,COP!$G$2:$G$750,'Ambient Heat'!H$4,COP!$D$2:$D$750,"RSDELC")))</f>
        <v>0.73977132221161979</v>
      </c>
      <c r="I60" s="154">
        <f>MAX(0,1-(1/AVERAGEIFS(COP!$L$2:$L$750,COP!$C$2:$C$750,'Ambient Heat'!$B60,COP!$G$2:$G$750,'Ambient Heat'!I$4,COP!$D$2:$D$750,"RSDELC")))</f>
        <v>0.75928847304574842</v>
      </c>
      <c r="J60" s="54">
        <v>5</v>
      </c>
    </row>
    <row r="61" spans="2:10" x14ac:dyDescent="0.2">
      <c r="B61" s="63" t="s">
        <v>510</v>
      </c>
      <c r="C61" s="149" t="s">
        <v>301</v>
      </c>
      <c r="D61" s="149" t="s">
        <v>298</v>
      </c>
      <c r="E61" s="63" t="s">
        <v>522</v>
      </c>
      <c r="F61" s="148">
        <f>MAX(0,1-(1/AVERAGEIFS(COP!$L$2:$L$750,COP!$C$2:$C$750,'Ambient Heat'!$B61,COP!$G$2:$G$750,'Ambient Heat'!F$4,COP!$D$2:$D$750,"RSDELC")))</f>
        <v>0.67905129739433201</v>
      </c>
      <c r="G61" s="148">
        <f>MAX(0,1-(1/AVERAGEIFS(COP!$L$2:$L$750,COP!$C$2:$C$750,'Ambient Heat'!$B61,COP!$G$2:$G$750,'Ambient Heat'!G$4,COP!$D$2:$D$750,"RSDELC")))</f>
        <v>0.70822845217666552</v>
      </c>
      <c r="H61" s="148">
        <f>MAX(0,1-(1/AVERAGEIFS(COP!$L$2:$L$750,COP!$C$2:$C$750,'Ambient Heat'!$B61,COP!$G$2:$G$750,'Ambient Heat'!H$4,COP!$D$2:$D$750,"RSDELC")))</f>
        <v>0.73977132221161979</v>
      </c>
      <c r="I61" s="148">
        <f>MAX(0,1-(1/AVERAGEIFS(COP!$L$2:$L$750,COP!$C$2:$C$750,'Ambient Heat'!$B61,COP!$G$2:$G$750,'Ambient Heat'!I$4,COP!$D$2:$D$750,"RSDELC")))</f>
        <v>0.75928847304574842</v>
      </c>
      <c r="J61" s="152">
        <v>5</v>
      </c>
    </row>
    <row r="62" spans="2:10" x14ac:dyDescent="0.2">
      <c r="B62" s="63" t="s">
        <v>511</v>
      </c>
      <c r="C62" s="149" t="s">
        <v>301</v>
      </c>
      <c r="D62" s="149" t="s">
        <v>298</v>
      </c>
      <c r="E62" s="63" t="s">
        <v>523</v>
      </c>
      <c r="F62" s="148">
        <f>MAX(0,1-(1/AVERAGEIFS(COP!$L$2:$L$750,COP!$C$2:$C$750,'Ambient Heat'!$B62,COP!$G$2:$G$750,'Ambient Heat'!F$4,COP!$D$2:$D$750,"RSDELC")))</f>
        <v>0.67905129739433201</v>
      </c>
      <c r="G62" s="148">
        <f>MAX(0,1-(1/AVERAGEIFS(COP!$L$2:$L$750,COP!$C$2:$C$750,'Ambient Heat'!$B62,COP!$G$2:$G$750,'Ambient Heat'!G$4,COP!$D$2:$D$750,"RSDELC")))</f>
        <v>0.70822845217666552</v>
      </c>
      <c r="H62" s="148">
        <f>MAX(0,1-(1/AVERAGEIFS(COP!$L$2:$L$750,COP!$C$2:$C$750,'Ambient Heat'!$B62,COP!$G$2:$G$750,'Ambient Heat'!H$4,COP!$D$2:$D$750,"RSDELC")))</f>
        <v>0.73977132221161979</v>
      </c>
      <c r="I62" s="148">
        <f>MAX(0,1-(1/AVERAGEIFS(COP!$L$2:$L$750,COP!$C$2:$C$750,'Ambient Heat'!$B62,COP!$G$2:$G$750,'Ambient Heat'!I$4,COP!$D$2:$D$750,"RSDELC")))</f>
        <v>0.75928847304574842</v>
      </c>
      <c r="J62" s="63">
        <v>5</v>
      </c>
    </row>
    <row r="63" spans="2:10" x14ac:dyDescent="0.2">
      <c r="B63" s="63" t="s">
        <v>512</v>
      </c>
      <c r="C63" s="149" t="s">
        <v>301</v>
      </c>
      <c r="D63" s="149" t="s">
        <v>298</v>
      </c>
      <c r="E63" s="63" t="s">
        <v>524</v>
      </c>
      <c r="F63" s="148">
        <f>MAX(0,1-(1/AVERAGEIFS(COP!$L$2:$L$750,COP!$C$2:$C$750,'Ambient Heat'!$B63,COP!$G$2:$G$750,'Ambient Heat'!F$4,COP!$D$2:$D$750,"RSDELC")))</f>
        <v>0.67905129739433201</v>
      </c>
      <c r="G63" s="148">
        <f>MAX(0,1-(1/AVERAGEIFS(COP!$L$2:$L$750,COP!$C$2:$C$750,'Ambient Heat'!$B63,COP!$G$2:$G$750,'Ambient Heat'!G$4,COP!$D$2:$D$750,"RSDELC")))</f>
        <v>0.70822845217666552</v>
      </c>
      <c r="H63" s="148">
        <f>MAX(0,1-(1/AVERAGEIFS(COP!$L$2:$L$750,COP!$C$2:$C$750,'Ambient Heat'!$B63,COP!$G$2:$G$750,'Ambient Heat'!H$4,COP!$D$2:$D$750,"RSDELC")))</f>
        <v>0.73977132221161979</v>
      </c>
      <c r="I63" s="148">
        <f>MAX(0,1-(1/AVERAGEIFS(COP!$L$2:$L$750,COP!$C$2:$C$750,'Ambient Heat'!$B63,COP!$G$2:$G$750,'Ambient Heat'!I$4,COP!$D$2:$D$750,"RSDELC")))</f>
        <v>0.75928847304574842</v>
      </c>
      <c r="J63" s="63">
        <v>5</v>
      </c>
    </row>
    <row r="64" spans="2:10" x14ac:dyDescent="0.2">
      <c r="B64" s="63" t="s">
        <v>513</v>
      </c>
      <c r="C64" s="149" t="s">
        <v>301</v>
      </c>
      <c r="D64" s="149" t="s">
        <v>298</v>
      </c>
      <c r="E64" s="63" t="s">
        <v>525</v>
      </c>
      <c r="F64" s="148">
        <f>MAX(0,1-(1/AVERAGEIFS(COP!$L$2:$L$750,COP!$C$2:$C$750,'Ambient Heat'!$B64,COP!$G$2:$G$750,'Ambient Heat'!F$4,COP!$D$2:$D$750,"RSDELC")))</f>
        <v>0.67905129739433201</v>
      </c>
      <c r="G64" s="148">
        <f>MAX(0,1-(1/AVERAGEIFS(COP!$L$2:$L$750,COP!$C$2:$C$750,'Ambient Heat'!$B64,COP!$G$2:$G$750,'Ambient Heat'!G$4,COP!$D$2:$D$750,"RSDELC")))</f>
        <v>0.70822845217666552</v>
      </c>
      <c r="H64" s="148">
        <f>MAX(0,1-(1/AVERAGEIFS(COP!$L$2:$L$750,COP!$C$2:$C$750,'Ambient Heat'!$B64,COP!$G$2:$G$750,'Ambient Heat'!H$4,COP!$D$2:$D$750,"RSDELC")))</f>
        <v>0.73977132221161979</v>
      </c>
      <c r="I64" s="148">
        <f>MAX(0,1-(1/AVERAGEIFS(COP!$L$2:$L$750,COP!$C$2:$C$750,'Ambient Heat'!$B64,COP!$G$2:$G$750,'Ambient Heat'!I$4,COP!$D$2:$D$750,"RSDELC")))</f>
        <v>0.75928847304574842</v>
      </c>
      <c r="J64" s="63">
        <v>5</v>
      </c>
    </row>
    <row r="65" spans="2:10" x14ac:dyDescent="0.2">
      <c r="B65" s="63" t="s">
        <v>514</v>
      </c>
      <c r="C65" s="149" t="s">
        <v>301</v>
      </c>
      <c r="D65" s="149" t="s">
        <v>298</v>
      </c>
      <c r="E65" s="63" t="s">
        <v>526</v>
      </c>
      <c r="F65" s="148">
        <f>MAX(0,1-(1/AVERAGEIFS(COP!$L$2:$L$750,COP!$C$2:$C$750,'Ambient Heat'!$B65,COP!$G$2:$G$750,'Ambient Heat'!F$4,COP!$D$2:$D$750,"RSDELC")))</f>
        <v>0.67905129739433201</v>
      </c>
      <c r="G65" s="148">
        <f>MAX(0,1-(1/AVERAGEIFS(COP!$L$2:$L$750,COP!$C$2:$C$750,'Ambient Heat'!$B65,COP!$G$2:$G$750,'Ambient Heat'!G$4,COP!$D$2:$D$750,"RSDELC")))</f>
        <v>0.70822845217666552</v>
      </c>
      <c r="H65" s="148">
        <f>MAX(0,1-(1/AVERAGEIFS(COP!$L$2:$L$750,COP!$C$2:$C$750,'Ambient Heat'!$B65,COP!$G$2:$G$750,'Ambient Heat'!H$4,COP!$D$2:$D$750,"RSDELC")))</f>
        <v>0.73977132221161979</v>
      </c>
      <c r="I65" s="148">
        <f>MAX(0,1-(1/AVERAGEIFS(COP!$L$2:$L$750,COP!$C$2:$C$750,'Ambient Heat'!$B65,COP!$G$2:$G$750,'Ambient Heat'!I$4,COP!$D$2:$D$750,"RSDELC")))</f>
        <v>0.75928847304574842</v>
      </c>
      <c r="J65" s="63">
        <v>5</v>
      </c>
    </row>
    <row r="66" spans="2:10" ht="15.75" thickBot="1" x14ac:dyDescent="0.25">
      <c r="B66" s="54" t="s">
        <v>515</v>
      </c>
      <c r="C66" s="153" t="s">
        <v>301</v>
      </c>
      <c r="D66" s="153" t="s">
        <v>298</v>
      </c>
      <c r="E66" s="54" t="s">
        <v>527</v>
      </c>
      <c r="F66" s="154">
        <f>MAX(0,1-(1/AVERAGEIFS(COP!$L$2:$L$750,COP!$C$2:$C$750,'Ambient Heat'!$B66,COP!$G$2:$G$750,'Ambient Heat'!F$4,COP!$D$2:$D$750,"RSDELC")))</f>
        <v>0.67905129739433201</v>
      </c>
      <c r="G66" s="154">
        <f>MAX(0,1-(1/AVERAGEIFS(COP!$L$2:$L$750,COP!$C$2:$C$750,'Ambient Heat'!$B66,COP!$G$2:$G$750,'Ambient Heat'!G$4,COP!$D$2:$D$750,"RSDELC")))</f>
        <v>0.70822845217666552</v>
      </c>
      <c r="H66" s="154">
        <f>MAX(0,1-(1/AVERAGEIFS(COP!$L$2:$L$750,COP!$C$2:$C$750,'Ambient Heat'!$B66,COP!$G$2:$G$750,'Ambient Heat'!H$4,COP!$D$2:$D$750,"RSDELC")))</f>
        <v>0.73977132221161979</v>
      </c>
      <c r="I66" s="154">
        <f>MAX(0,1-(1/AVERAGEIFS(COP!$L$2:$L$750,COP!$C$2:$C$750,'Ambient Heat'!$B66,COP!$G$2:$G$750,'Ambient Heat'!I$4,COP!$D$2:$D$750,"RSDELC")))</f>
        <v>0.75928847304574842</v>
      </c>
      <c r="J66" s="54">
        <v>5</v>
      </c>
    </row>
    <row r="67" spans="2:10" x14ac:dyDescent="0.2">
      <c r="B67" s="63" t="s">
        <v>510</v>
      </c>
      <c r="C67" s="150" t="s">
        <v>301</v>
      </c>
      <c r="D67" s="150" t="s">
        <v>376</v>
      </c>
      <c r="E67" s="63" t="s">
        <v>216</v>
      </c>
      <c r="F67" s="151">
        <f>MAX(0,1-(1/AVERAGEIFS(COP!$L$2:$L$750,COP!$C$2:$C$750,'Ambient Heat'!$B67,COP!$G$2:$G$750,'Ambient Heat'!F$4,COP!$D$2:$D$750,"RSDWH*")))</f>
        <v>0.5415018534204743</v>
      </c>
      <c r="G67" s="151">
        <f>MAX(0,1-(1/AVERAGEIFS(COP!$L$2:$L$750,COP!$C$2:$C$750,'Ambient Heat'!$B67,COP!$G$2:$G$750,'Ambient Heat'!G$4,COP!$D$2:$D$750,"RSDWH*")))</f>
        <v>0.58318350310952205</v>
      </c>
      <c r="H67" s="151">
        <f>MAX(0,1-(1/AVERAGEIFS(COP!$L$2:$L$750,COP!$C$2:$C$750,'Ambient Heat'!$B67,COP!$G$2:$G$750,'Ambient Heat'!H$4,COP!$D$2:$D$750,"RSDWH*")))</f>
        <v>0.62824474601660063</v>
      </c>
      <c r="I67" s="151">
        <f>MAX(0,1-(1/AVERAGEIFS(COP!$L$2:$L$750,COP!$C$2:$C$750,'Ambient Heat'!$B67,COP!$G$2:$G$750,'Ambient Heat'!I$4,COP!$D$2:$D$750,"RSDWH*")))</f>
        <v>0.65612639006535567</v>
      </c>
      <c r="J67" s="63">
        <v>5</v>
      </c>
    </row>
    <row r="68" spans="2:10" x14ac:dyDescent="0.2">
      <c r="B68" s="63" t="s">
        <v>511</v>
      </c>
      <c r="C68" s="150" t="s">
        <v>301</v>
      </c>
      <c r="D68" s="150" t="s">
        <v>376</v>
      </c>
      <c r="E68" s="63" t="s">
        <v>216</v>
      </c>
      <c r="F68" s="151">
        <f>MAX(0,1-(1/AVERAGEIFS(COP!$L$2:$L$750,COP!$C$2:$C$750,'Ambient Heat'!$B68,COP!$G$2:$G$750,'Ambient Heat'!F$4,COP!$D$2:$D$750,"RSDWH*")))</f>
        <v>0.5415018534204743</v>
      </c>
      <c r="G68" s="151">
        <f>MAX(0,1-(1/AVERAGEIFS(COP!$L$2:$L$750,COP!$C$2:$C$750,'Ambient Heat'!$B68,COP!$G$2:$G$750,'Ambient Heat'!G$4,COP!$D$2:$D$750,"RSDWH*")))</f>
        <v>0.58318350310952205</v>
      </c>
      <c r="H68" s="151">
        <f>MAX(0,1-(1/AVERAGEIFS(COP!$L$2:$L$750,COP!$C$2:$C$750,'Ambient Heat'!$B68,COP!$G$2:$G$750,'Ambient Heat'!H$4,COP!$D$2:$D$750,"RSDWH*")))</f>
        <v>0.62824474601660063</v>
      </c>
      <c r="I68" s="151">
        <f>MAX(0,1-(1/AVERAGEIFS(COP!$L$2:$L$750,COP!$C$2:$C$750,'Ambient Heat'!$B68,COP!$G$2:$G$750,'Ambient Heat'!I$4,COP!$D$2:$D$750,"RSDWH*")))</f>
        <v>0.65612639006535567</v>
      </c>
      <c r="J68" s="63">
        <v>5</v>
      </c>
    </row>
    <row r="69" spans="2:10" x14ac:dyDescent="0.2">
      <c r="B69" s="63" t="s">
        <v>512</v>
      </c>
      <c r="C69" s="150" t="s">
        <v>301</v>
      </c>
      <c r="D69" s="150" t="s">
        <v>376</v>
      </c>
      <c r="E69" s="63" t="s">
        <v>216</v>
      </c>
      <c r="F69" s="151">
        <f>MAX(0,1-(1/AVERAGEIFS(COP!$L$2:$L$750,COP!$C$2:$C$750,'Ambient Heat'!$B69,COP!$G$2:$G$750,'Ambient Heat'!F$4,COP!$D$2:$D$750,"RSDWH*")))</f>
        <v>0.5415018534204743</v>
      </c>
      <c r="G69" s="151">
        <f>MAX(0,1-(1/AVERAGEIFS(COP!$L$2:$L$750,COP!$C$2:$C$750,'Ambient Heat'!$B69,COP!$G$2:$G$750,'Ambient Heat'!G$4,COP!$D$2:$D$750,"RSDWH*")))</f>
        <v>0.58318350310952205</v>
      </c>
      <c r="H69" s="151">
        <f>MAX(0,1-(1/AVERAGEIFS(COP!$L$2:$L$750,COP!$C$2:$C$750,'Ambient Heat'!$B69,COP!$G$2:$G$750,'Ambient Heat'!H$4,COP!$D$2:$D$750,"RSDWH*")))</f>
        <v>0.62824474601660063</v>
      </c>
      <c r="I69" s="151">
        <f>MAX(0,1-(1/AVERAGEIFS(COP!$L$2:$L$750,COP!$C$2:$C$750,'Ambient Heat'!$B69,COP!$G$2:$G$750,'Ambient Heat'!I$4,COP!$D$2:$D$750,"RSDWH*")))</f>
        <v>0.65612639006535567</v>
      </c>
      <c r="J69" s="63">
        <v>5</v>
      </c>
    </row>
    <row r="70" spans="2:10" x14ac:dyDescent="0.2">
      <c r="B70" s="63" t="s">
        <v>513</v>
      </c>
      <c r="C70" s="150" t="s">
        <v>301</v>
      </c>
      <c r="D70" s="150" t="s">
        <v>376</v>
      </c>
      <c r="E70" s="63" t="s">
        <v>216</v>
      </c>
      <c r="F70" s="151">
        <f>MAX(0,1-(1/AVERAGEIFS(COP!$L$2:$L$750,COP!$C$2:$C$750,'Ambient Heat'!$B70,COP!$G$2:$G$750,'Ambient Heat'!F$4,COP!$D$2:$D$750,"RSDWH*")))</f>
        <v>0.5415018534204743</v>
      </c>
      <c r="G70" s="151">
        <f>MAX(0,1-(1/AVERAGEIFS(COP!$L$2:$L$750,COP!$C$2:$C$750,'Ambient Heat'!$B70,COP!$G$2:$G$750,'Ambient Heat'!G$4,COP!$D$2:$D$750,"RSDWH*")))</f>
        <v>0.58318350310952205</v>
      </c>
      <c r="H70" s="151">
        <f>MAX(0,1-(1/AVERAGEIFS(COP!$L$2:$L$750,COP!$C$2:$C$750,'Ambient Heat'!$B70,COP!$G$2:$G$750,'Ambient Heat'!H$4,COP!$D$2:$D$750,"RSDWH*")))</f>
        <v>0.62824474601660063</v>
      </c>
      <c r="I70" s="151">
        <f>MAX(0,1-(1/AVERAGEIFS(COP!$L$2:$L$750,COP!$C$2:$C$750,'Ambient Heat'!$B70,COP!$G$2:$G$750,'Ambient Heat'!I$4,COP!$D$2:$D$750,"RSDWH*")))</f>
        <v>0.65612639006535567</v>
      </c>
      <c r="J70" s="63">
        <v>5</v>
      </c>
    </row>
    <row r="71" spans="2:10" x14ac:dyDescent="0.2">
      <c r="B71" s="63" t="s">
        <v>514</v>
      </c>
      <c r="C71" s="150" t="s">
        <v>301</v>
      </c>
      <c r="D71" s="150" t="s">
        <v>376</v>
      </c>
      <c r="E71" s="63" t="s">
        <v>216</v>
      </c>
      <c r="F71" s="151">
        <f>MAX(0,1-(1/AVERAGEIFS(COP!$L$2:$L$750,COP!$C$2:$C$750,'Ambient Heat'!$B71,COP!$G$2:$G$750,'Ambient Heat'!F$4,COP!$D$2:$D$750,"RSDWH*")))</f>
        <v>0.5415018534204743</v>
      </c>
      <c r="G71" s="151">
        <f>MAX(0,1-(1/AVERAGEIFS(COP!$L$2:$L$750,COP!$C$2:$C$750,'Ambient Heat'!$B71,COP!$G$2:$G$750,'Ambient Heat'!G$4,COP!$D$2:$D$750,"RSDWH*")))</f>
        <v>0.58318350310952205</v>
      </c>
      <c r="H71" s="151">
        <f>MAX(0,1-(1/AVERAGEIFS(COP!$L$2:$L$750,COP!$C$2:$C$750,'Ambient Heat'!$B71,COP!$G$2:$G$750,'Ambient Heat'!H$4,COP!$D$2:$D$750,"RSDWH*")))</f>
        <v>0.62824474601660063</v>
      </c>
      <c r="I71" s="151">
        <f>MAX(0,1-(1/AVERAGEIFS(COP!$L$2:$L$750,COP!$C$2:$C$750,'Ambient Heat'!$B71,COP!$G$2:$G$750,'Ambient Heat'!I$4,COP!$D$2:$D$750,"RSDWH*")))</f>
        <v>0.65612639006535567</v>
      </c>
      <c r="J71" s="63">
        <v>5</v>
      </c>
    </row>
    <row r="72" spans="2:10" ht="15.75" thickBot="1" x14ac:dyDescent="0.25">
      <c r="B72" s="54" t="s">
        <v>515</v>
      </c>
      <c r="C72" s="155" t="s">
        <v>301</v>
      </c>
      <c r="D72" s="155" t="s">
        <v>376</v>
      </c>
      <c r="E72" s="54" t="s">
        <v>216</v>
      </c>
      <c r="F72" s="156">
        <f>MAX(0,1-(1/AVERAGEIFS(COP!$L$2:$L$750,COP!$C$2:$C$750,'Ambient Heat'!$B72,COP!$G$2:$G$750,'Ambient Heat'!F$4,COP!$D$2:$D$750,"RSDWH*")))</f>
        <v>0.5415018534204743</v>
      </c>
      <c r="G72" s="156">
        <f>MAX(0,1-(1/AVERAGEIFS(COP!$L$2:$L$750,COP!$C$2:$C$750,'Ambient Heat'!$B72,COP!$G$2:$G$750,'Ambient Heat'!G$4,COP!$D$2:$D$750,"RSDWH*")))</f>
        <v>0.58318350310952205</v>
      </c>
      <c r="H72" s="156">
        <f>MAX(0,1-(1/AVERAGEIFS(COP!$L$2:$L$750,COP!$C$2:$C$750,'Ambient Heat'!$B72,COP!$G$2:$G$750,'Ambient Heat'!H$4,COP!$D$2:$D$750,"RSDWH*")))</f>
        <v>0.62824474601660063</v>
      </c>
      <c r="I72" s="156">
        <f>MAX(0,1-(1/AVERAGEIFS(COP!$L$2:$L$750,COP!$C$2:$C$750,'Ambient Heat'!$B72,COP!$G$2:$G$750,'Ambient Heat'!I$4,COP!$D$2:$D$750,"RSDWH*")))</f>
        <v>0.65612639006535567</v>
      </c>
      <c r="J72" s="54">
        <v>5</v>
      </c>
    </row>
    <row r="73" spans="2:10" x14ac:dyDescent="0.2">
      <c r="B73" s="24" t="s">
        <v>516</v>
      </c>
      <c r="C73" s="24" t="s">
        <v>301</v>
      </c>
      <c r="D73" s="24" t="s">
        <v>298</v>
      </c>
      <c r="E73" s="63" t="s">
        <v>522</v>
      </c>
      <c r="F73" s="148">
        <f>MAX(0,1-(1/AVERAGEIFS(COP!$L$2:$L$750,COP!$C$2:$C$750,'Ambient Heat'!$B73,COP!$G$2:$G$750,'Ambient Heat'!F$4,COP!$D$2:$D$750,"RSDELC")))</f>
        <v>0.67905129739433201</v>
      </c>
      <c r="G73" s="148">
        <f>MAX(0,1-(1/AVERAGEIFS(COP!$L$2:$L$750,COP!$C$2:$C$750,'Ambient Heat'!$B73,COP!$G$2:$G$750,'Ambient Heat'!G$4,COP!$D$2:$D$750,"RSDELC")))</f>
        <v>0.71085702467957845</v>
      </c>
      <c r="H73" s="148">
        <f>MAX(0,1-(1/AVERAGEIFS(COP!$L$2:$L$750,COP!$C$2:$C$750,'Ambient Heat'!$B73,COP!$G$2:$G$750,'Ambient Heat'!H$4,COP!$D$2:$D$750,"RSDELC")))</f>
        <v>0.73029520789439673</v>
      </c>
      <c r="I73" s="148">
        <f>MAX(0,1-(1/AVERAGEIFS(COP!$L$2:$L$750,COP!$C$2:$C$750,'Ambient Heat'!$B73,COP!$G$2:$G$750,'Ambient Heat'!I$4,COP!$D$2:$D$750,"RSDELC")))</f>
        <v>0.73029520789439673</v>
      </c>
      <c r="J73" s="24">
        <v>5</v>
      </c>
    </row>
    <row r="74" spans="2:10" x14ac:dyDescent="0.2">
      <c r="B74" s="24" t="s">
        <v>517</v>
      </c>
      <c r="C74" s="24" t="s">
        <v>301</v>
      </c>
      <c r="D74" s="24" t="s">
        <v>298</v>
      </c>
      <c r="E74" s="63" t="s">
        <v>523</v>
      </c>
      <c r="F74" s="148">
        <f>MAX(0,1-(1/AVERAGEIFS(COP!$L$2:$L$750,COP!$C$2:$C$750,'Ambient Heat'!$B74,COP!$G$2:$G$750,'Ambient Heat'!F$4,COP!$D$2:$D$750,"RSDELC")))</f>
        <v>0.67905129739433201</v>
      </c>
      <c r="G74" s="148">
        <f>MAX(0,1-(1/AVERAGEIFS(COP!$L$2:$L$750,COP!$C$2:$C$750,'Ambient Heat'!$B74,COP!$G$2:$G$750,'Ambient Heat'!G$4,COP!$D$2:$D$750,"RSDELC")))</f>
        <v>0.71085702467957845</v>
      </c>
      <c r="H74" s="148">
        <f>MAX(0,1-(1/AVERAGEIFS(COP!$L$2:$L$750,COP!$C$2:$C$750,'Ambient Heat'!$B74,COP!$G$2:$G$750,'Ambient Heat'!H$4,COP!$D$2:$D$750,"RSDELC")))</f>
        <v>0.73029520789439673</v>
      </c>
      <c r="I74" s="148">
        <f>MAX(0,1-(1/AVERAGEIFS(COP!$L$2:$L$750,COP!$C$2:$C$750,'Ambient Heat'!$B74,COP!$G$2:$G$750,'Ambient Heat'!I$4,COP!$D$2:$D$750,"RSDELC")))</f>
        <v>0.73029520789439673</v>
      </c>
      <c r="J74" s="24">
        <v>5</v>
      </c>
    </row>
    <row r="75" spans="2:10" x14ac:dyDescent="0.2">
      <c r="B75" s="24" t="s">
        <v>518</v>
      </c>
      <c r="C75" s="24" t="s">
        <v>301</v>
      </c>
      <c r="D75" s="24" t="s">
        <v>298</v>
      </c>
      <c r="E75" s="63" t="s">
        <v>524</v>
      </c>
      <c r="F75" s="148">
        <f>MAX(0,1-(1/AVERAGEIFS(COP!$L$2:$L$750,COP!$C$2:$C$750,'Ambient Heat'!$B75,COP!$G$2:$G$750,'Ambient Heat'!F$4,COP!$D$2:$D$750,"RSDELC")))</f>
        <v>0.67905129739433201</v>
      </c>
      <c r="G75" s="148">
        <f>MAX(0,1-(1/AVERAGEIFS(COP!$L$2:$L$750,COP!$C$2:$C$750,'Ambient Heat'!$B75,COP!$G$2:$G$750,'Ambient Heat'!G$4,COP!$D$2:$D$750,"RSDELC")))</f>
        <v>0.71085702467957845</v>
      </c>
      <c r="H75" s="148">
        <f>MAX(0,1-(1/AVERAGEIFS(COP!$L$2:$L$750,COP!$C$2:$C$750,'Ambient Heat'!$B75,COP!$G$2:$G$750,'Ambient Heat'!H$4,COP!$D$2:$D$750,"RSDELC")))</f>
        <v>0.73029520789439673</v>
      </c>
      <c r="I75" s="148">
        <f>MAX(0,1-(1/AVERAGEIFS(COP!$L$2:$L$750,COP!$C$2:$C$750,'Ambient Heat'!$B75,COP!$G$2:$G$750,'Ambient Heat'!I$4,COP!$D$2:$D$750,"RSDELC")))</f>
        <v>0.73029520789439673</v>
      </c>
      <c r="J75" s="24">
        <v>5</v>
      </c>
    </row>
    <row r="76" spans="2:10" x14ac:dyDescent="0.2">
      <c r="B76" s="24" t="s">
        <v>519</v>
      </c>
      <c r="C76" s="24" t="s">
        <v>301</v>
      </c>
      <c r="D76" s="24" t="s">
        <v>298</v>
      </c>
      <c r="E76" s="63" t="s">
        <v>525</v>
      </c>
      <c r="F76" s="148">
        <f>MAX(0,1-(1/AVERAGEIFS(COP!$L$2:$L$750,COP!$C$2:$C$750,'Ambient Heat'!$B76,COP!$G$2:$G$750,'Ambient Heat'!F$4,COP!$D$2:$D$750,"RSDELC")))</f>
        <v>0.67905129739433201</v>
      </c>
      <c r="G76" s="148">
        <f>MAX(0,1-(1/AVERAGEIFS(COP!$L$2:$L$750,COP!$C$2:$C$750,'Ambient Heat'!$B76,COP!$G$2:$G$750,'Ambient Heat'!G$4,COP!$D$2:$D$750,"RSDELC")))</f>
        <v>0.71085702467957845</v>
      </c>
      <c r="H76" s="148">
        <f>MAX(0,1-(1/AVERAGEIFS(COP!$L$2:$L$750,COP!$C$2:$C$750,'Ambient Heat'!$B76,COP!$G$2:$G$750,'Ambient Heat'!H$4,COP!$D$2:$D$750,"RSDELC")))</f>
        <v>0.73029520789439673</v>
      </c>
      <c r="I76" s="148">
        <f>MAX(0,1-(1/AVERAGEIFS(COP!$L$2:$L$750,COP!$C$2:$C$750,'Ambient Heat'!$B76,COP!$G$2:$G$750,'Ambient Heat'!I$4,COP!$D$2:$D$750,"RSDELC")))</f>
        <v>0.73029520789439673</v>
      </c>
      <c r="J76" s="24">
        <v>5</v>
      </c>
    </row>
    <row r="77" spans="2:10" x14ac:dyDescent="0.2">
      <c r="B77" s="24" t="s">
        <v>520</v>
      </c>
      <c r="C77" s="24" t="s">
        <v>301</v>
      </c>
      <c r="D77" s="24" t="s">
        <v>298</v>
      </c>
      <c r="E77" s="63" t="s">
        <v>526</v>
      </c>
      <c r="F77" s="148">
        <f>MAX(0,1-(1/AVERAGEIFS(COP!$L$2:$L$750,COP!$C$2:$C$750,'Ambient Heat'!$B77,COP!$G$2:$G$750,'Ambient Heat'!F$4,COP!$D$2:$D$750,"RSDELC")))</f>
        <v>0.67905129739433201</v>
      </c>
      <c r="G77" s="148">
        <f>MAX(0,1-(1/AVERAGEIFS(COP!$L$2:$L$750,COP!$C$2:$C$750,'Ambient Heat'!$B77,COP!$G$2:$G$750,'Ambient Heat'!G$4,COP!$D$2:$D$750,"RSDELC")))</f>
        <v>0.71085702467957845</v>
      </c>
      <c r="H77" s="148">
        <f>MAX(0,1-(1/AVERAGEIFS(COP!$L$2:$L$750,COP!$C$2:$C$750,'Ambient Heat'!$B77,COP!$G$2:$G$750,'Ambient Heat'!H$4,COP!$D$2:$D$750,"RSDELC")))</f>
        <v>0.73029520789439673</v>
      </c>
      <c r="I77" s="148">
        <f>MAX(0,1-(1/AVERAGEIFS(COP!$L$2:$L$750,COP!$C$2:$C$750,'Ambient Heat'!$B77,COP!$G$2:$G$750,'Ambient Heat'!I$4,COP!$D$2:$D$750,"RSDELC")))</f>
        <v>0.73029520789439673</v>
      </c>
      <c r="J77" s="24">
        <v>5</v>
      </c>
    </row>
    <row r="78" spans="2:10" ht="15.75" thickBot="1" x14ac:dyDescent="0.25">
      <c r="B78" s="54" t="s">
        <v>521</v>
      </c>
      <c r="C78" s="54" t="s">
        <v>301</v>
      </c>
      <c r="D78" s="54" t="s">
        <v>298</v>
      </c>
      <c r="E78" s="54" t="s">
        <v>527</v>
      </c>
      <c r="F78" s="154">
        <f>MAX(0,1-(1/AVERAGEIFS(COP!$L$2:$L$750,COP!$C$2:$C$750,'Ambient Heat'!$B78,COP!$G$2:$G$750,'Ambient Heat'!F$4,COP!$D$2:$D$750,"RSDELC")))</f>
        <v>0.67905129739433201</v>
      </c>
      <c r="G78" s="154">
        <f>MAX(0,1-(1/AVERAGEIFS(COP!$L$2:$L$750,COP!$C$2:$C$750,'Ambient Heat'!$B78,COP!$G$2:$G$750,'Ambient Heat'!G$4,COP!$D$2:$D$750,"RSDELC")))</f>
        <v>0.71085702467957845</v>
      </c>
      <c r="H78" s="154">
        <f>MAX(0,1-(1/AVERAGEIFS(COP!$L$2:$L$750,COP!$C$2:$C$750,'Ambient Heat'!$B78,COP!$G$2:$G$750,'Ambient Heat'!H$4,COP!$D$2:$D$750,"RSDELC")))</f>
        <v>0.73029520789439673</v>
      </c>
      <c r="I78" s="154">
        <f>MAX(0,1-(1/AVERAGEIFS(COP!$L$2:$L$750,COP!$C$2:$C$750,'Ambient Heat'!$B78,COP!$G$2:$G$750,'Ambient Heat'!I$4,COP!$D$2:$D$750,"RSDELC")))</f>
        <v>0.73029520789439673</v>
      </c>
      <c r="J78" s="54">
        <v>5</v>
      </c>
    </row>
    <row r="79" spans="2:10" x14ac:dyDescent="0.2">
      <c r="B79" s="24" t="s">
        <v>516</v>
      </c>
      <c r="C79" s="24" t="s">
        <v>301</v>
      </c>
      <c r="D79" s="24" t="s">
        <v>376</v>
      </c>
      <c r="E79" s="24" t="s">
        <v>216</v>
      </c>
      <c r="F79" s="151">
        <f>MAX(0,1-(1/AVERAGEIFS(COP!$L$2:$L$750,COP!$C$2:$C$750,'Ambient Heat'!$B79,COP!$G$2:$G$750,'Ambient Heat'!F$4,COP!$D$2:$D$750,"RSDWH*")))</f>
        <v>0.5415018534204743</v>
      </c>
      <c r="G79" s="151">
        <f>MAX(0,1-(1/AVERAGEIFS(COP!$L$2:$L$750,COP!$C$2:$C$750,'Ambient Heat'!$B79,COP!$G$2:$G$750,'Ambient Heat'!G$4,COP!$D$2:$D$750,"RSDWH*")))</f>
        <v>0.586938606685112</v>
      </c>
      <c r="H79" s="151">
        <f>MAX(0,1-(1/AVERAGEIFS(COP!$L$2:$L$750,COP!$C$2:$C$750,'Ambient Heat'!$B79,COP!$G$2:$G$750,'Ambient Heat'!H$4,COP!$D$2:$D$750,"RSDWH*")))</f>
        <v>0.61470743984913812</v>
      </c>
      <c r="I79" s="151">
        <f>MAX(0,1-(1/AVERAGEIFS(COP!$L$2:$L$750,COP!$C$2:$C$750,'Ambient Heat'!$B79,COP!$G$2:$G$750,'Ambient Heat'!I$4,COP!$D$2:$D$750,"RSDWH*")))</f>
        <v>0.61470743984913812</v>
      </c>
      <c r="J79" s="24">
        <v>5</v>
      </c>
    </row>
    <row r="80" spans="2:10" x14ac:dyDescent="0.2">
      <c r="B80" s="24" t="s">
        <v>517</v>
      </c>
      <c r="C80" s="24" t="s">
        <v>301</v>
      </c>
      <c r="D80" s="24" t="s">
        <v>376</v>
      </c>
      <c r="E80" s="24" t="s">
        <v>216</v>
      </c>
      <c r="F80" s="151">
        <f>MAX(0,1-(1/AVERAGEIFS(COP!$L$2:$L$750,COP!$C$2:$C$750,'Ambient Heat'!$B80,COP!$G$2:$G$750,'Ambient Heat'!F$4,COP!$D$2:$D$750,"RSDWH*")))</f>
        <v>0.5415018534204743</v>
      </c>
      <c r="G80" s="151">
        <f>MAX(0,1-(1/AVERAGEIFS(COP!$L$2:$L$750,COP!$C$2:$C$750,'Ambient Heat'!$B80,COP!$G$2:$G$750,'Ambient Heat'!G$4,COP!$D$2:$D$750,"RSDWH*")))</f>
        <v>0.586938606685112</v>
      </c>
      <c r="H80" s="151">
        <f>MAX(0,1-(1/AVERAGEIFS(COP!$L$2:$L$750,COP!$C$2:$C$750,'Ambient Heat'!$B80,COP!$G$2:$G$750,'Ambient Heat'!H$4,COP!$D$2:$D$750,"RSDWH*")))</f>
        <v>0.61470743984913812</v>
      </c>
      <c r="I80" s="151">
        <f>MAX(0,1-(1/AVERAGEIFS(COP!$L$2:$L$750,COP!$C$2:$C$750,'Ambient Heat'!$B80,COP!$G$2:$G$750,'Ambient Heat'!I$4,COP!$D$2:$D$750,"RSDWH*")))</f>
        <v>0.61470743984913812</v>
      </c>
      <c r="J80" s="24">
        <v>5</v>
      </c>
    </row>
    <row r="81" spans="2:10" x14ac:dyDescent="0.2">
      <c r="B81" s="24" t="s">
        <v>518</v>
      </c>
      <c r="C81" s="24" t="s">
        <v>301</v>
      </c>
      <c r="D81" s="24" t="s">
        <v>376</v>
      </c>
      <c r="E81" s="24" t="s">
        <v>216</v>
      </c>
      <c r="F81" s="151">
        <f>MAX(0,1-(1/AVERAGEIFS(COP!$L$2:$L$750,COP!$C$2:$C$750,'Ambient Heat'!$B81,COP!$G$2:$G$750,'Ambient Heat'!F$4,COP!$D$2:$D$750,"RSDWH*")))</f>
        <v>0.5415018534204743</v>
      </c>
      <c r="G81" s="151">
        <f>MAX(0,1-(1/AVERAGEIFS(COP!$L$2:$L$750,COP!$C$2:$C$750,'Ambient Heat'!$B81,COP!$G$2:$G$750,'Ambient Heat'!G$4,COP!$D$2:$D$750,"RSDWH*")))</f>
        <v>0.586938606685112</v>
      </c>
      <c r="H81" s="151">
        <f>MAX(0,1-(1/AVERAGEIFS(COP!$L$2:$L$750,COP!$C$2:$C$750,'Ambient Heat'!$B81,COP!$G$2:$G$750,'Ambient Heat'!H$4,COP!$D$2:$D$750,"RSDWH*")))</f>
        <v>0.61470743984913812</v>
      </c>
      <c r="I81" s="151">
        <f>MAX(0,1-(1/AVERAGEIFS(COP!$L$2:$L$750,COP!$C$2:$C$750,'Ambient Heat'!$B81,COP!$G$2:$G$750,'Ambient Heat'!I$4,COP!$D$2:$D$750,"RSDWH*")))</f>
        <v>0.61470743984913812</v>
      </c>
      <c r="J81" s="24">
        <v>5</v>
      </c>
    </row>
    <row r="82" spans="2:10" x14ac:dyDescent="0.2">
      <c r="B82" s="24" t="s">
        <v>519</v>
      </c>
      <c r="C82" s="24" t="s">
        <v>301</v>
      </c>
      <c r="D82" s="24" t="s">
        <v>376</v>
      </c>
      <c r="E82" s="24" t="s">
        <v>216</v>
      </c>
      <c r="F82" s="151">
        <f>MAX(0,1-(1/AVERAGEIFS(COP!$L$2:$L$750,COP!$C$2:$C$750,'Ambient Heat'!$B82,COP!$G$2:$G$750,'Ambient Heat'!F$4,COP!$D$2:$D$750,"RSDWH*")))</f>
        <v>0.5415018534204743</v>
      </c>
      <c r="G82" s="151">
        <f>MAX(0,1-(1/AVERAGEIFS(COP!$L$2:$L$750,COP!$C$2:$C$750,'Ambient Heat'!$B82,COP!$G$2:$G$750,'Ambient Heat'!G$4,COP!$D$2:$D$750,"RSDWH*")))</f>
        <v>0.586938606685112</v>
      </c>
      <c r="H82" s="151">
        <f>MAX(0,1-(1/AVERAGEIFS(COP!$L$2:$L$750,COP!$C$2:$C$750,'Ambient Heat'!$B82,COP!$G$2:$G$750,'Ambient Heat'!H$4,COP!$D$2:$D$750,"RSDWH*")))</f>
        <v>0.61470743984913812</v>
      </c>
      <c r="I82" s="151">
        <f>MAX(0,1-(1/AVERAGEIFS(COP!$L$2:$L$750,COP!$C$2:$C$750,'Ambient Heat'!$B82,COP!$G$2:$G$750,'Ambient Heat'!I$4,COP!$D$2:$D$750,"RSDWH*")))</f>
        <v>0.61470743984913812</v>
      </c>
      <c r="J82" s="24">
        <v>5</v>
      </c>
    </row>
    <row r="83" spans="2:10" x14ac:dyDescent="0.2">
      <c r="B83" s="24" t="s">
        <v>520</v>
      </c>
      <c r="C83" s="24" t="s">
        <v>301</v>
      </c>
      <c r="D83" s="24" t="s">
        <v>376</v>
      </c>
      <c r="E83" s="24" t="s">
        <v>216</v>
      </c>
      <c r="F83" s="151">
        <f>MAX(0,1-(1/AVERAGEIFS(COP!$L$2:$L$750,COP!$C$2:$C$750,'Ambient Heat'!$B83,COP!$G$2:$G$750,'Ambient Heat'!F$4,COP!$D$2:$D$750,"RSDWH*")))</f>
        <v>0.5415018534204743</v>
      </c>
      <c r="G83" s="151">
        <f>MAX(0,1-(1/AVERAGEIFS(COP!$L$2:$L$750,COP!$C$2:$C$750,'Ambient Heat'!$B83,COP!$G$2:$G$750,'Ambient Heat'!G$4,COP!$D$2:$D$750,"RSDWH*")))</f>
        <v>0.586938606685112</v>
      </c>
      <c r="H83" s="151">
        <f>MAX(0,1-(1/AVERAGEIFS(COP!$L$2:$L$750,COP!$C$2:$C$750,'Ambient Heat'!$B83,COP!$G$2:$G$750,'Ambient Heat'!H$4,COP!$D$2:$D$750,"RSDWH*")))</f>
        <v>0.61470743984913812</v>
      </c>
      <c r="I83" s="151">
        <f>MAX(0,1-(1/AVERAGEIFS(COP!$L$2:$L$750,COP!$C$2:$C$750,'Ambient Heat'!$B83,COP!$G$2:$G$750,'Ambient Heat'!I$4,COP!$D$2:$D$750,"RSDWH*")))</f>
        <v>0.61470743984913812</v>
      </c>
      <c r="J83" s="24">
        <v>5</v>
      </c>
    </row>
    <row r="84" spans="2:10" ht="15.75" thickBot="1" x14ac:dyDescent="0.25">
      <c r="B84" s="54" t="s">
        <v>521</v>
      </c>
      <c r="C84" s="54" t="s">
        <v>301</v>
      </c>
      <c r="D84" s="54" t="s">
        <v>376</v>
      </c>
      <c r="E84" s="54" t="s">
        <v>216</v>
      </c>
      <c r="F84" s="156">
        <f>MAX(0,1-(1/AVERAGEIFS(COP!$L$2:$L$750,COP!$C$2:$C$750,'Ambient Heat'!$B84,COP!$G$2:$G$750,'Ambient Heat'!F$4,COP!$D$2:$D$750,"RSDWH*")))</f>
        <v>0.5415018534204743</v>
      </c>
      <c r="G84" s="156">
        <f>MAX(0,1-(1/AVERAGEIFS(COP!$L$2:$L$750,COP!$C$2:$C$750,'Ambient Heat'!$B84,COP!$G$2:$G$750,'Ambient Heat'!G$4,COP!$D$2:$D$750,"RSDWH*")))</f>
        <v>0.586938606685112</v>
      </c>
      <c r="H84" s="156">
        <f>MAX(0,1-(1/AVERAGEIFS(COP!$L$2:$L$750,COP!$C$2:$C$750,'Ambient Heat'!$B84,COP!$G$2:$G$750,'Ambient Heat'!H$4,COP!$D$2:$D$750,"RSDWH*")))</f>
        <v>0.61470743984913812</v>
      </c>
      <c r="I84" s="156">
        <f>MAX(0,1-(1/AVERAGEIFS(COP!$L$2:$L$750,COP!$C$2:$C$750,'Ambient Heat'!$B84,COP!$G$2:$G$750,'Ambient Heat'!I$4,COP!$D$2:$D$750,"RSDWH*")))</f>
        <v>0.61470743984913812</v>
      </c>
      <c r="J84" s="54">
        <v>5</v>
      </c>
    </row>
    <row r="85" spans="2:10" x14ac:dyDescent="0.2">
      <c r="B85" s="63" t="s">
        <v>528</v>
      </c>
      <c r="C85" s="63" t="s">
        <v>301</v>
      </c>
      <c r="D85" s="63" t="s">
        <v>298</v>
      </c>
      <c r="E85" s="63" t="s">
        <v>522</v>
      </c>
      <c r="F85" s="148">
        <f>MAX(0,1-(1/AVERAGEIFS(COP!$L$2:$L$750,COP!$C$2:$C$750,'Ambient Heat'!$B85,COP!$G$2:$G$750,'Ambient Heat'!F$4,COP!$D$2:$D$750,"RSDELC")))</f>
        <v>0.70822845217666552</v>
      </c>
      <c r="G85" s="148">
        <f>MAX(0,1-(1/AVERAGEIFS(COP!$L$2:$L$750,COP!$C$2:$C$750,'Ambient Heat'!$B85,COP!$G$2:$G$750,'Ambient Heat'!G$4,COP!$D$2:$D$750,"RSDELC")))</f>
        <v>0.72490111205228547</v>
      </c>
      <c r="H85" s="148">
        <f>MAX(0,1-(1/AVERAGEIFS(COP!$L$2:$L$750,COP!$C$2:$C$750,'Ambient Heat'!$B85,COP!$G$2:$G$750,'Ambient Heat'!H$4,COP!$D$2:$D$750,"RSDELC")))</f>
        <v>0.75928847304574842</v>
      </c>
      <c r="I85" s="148">
        <f>MAX(0,1-(1/AVERAGEIFS(COP!$L$2:$L$750,COP!$C$2:$C$750,'Ambient Heat'!$B85,COP!$G$2:$G$750,'Ambient Heat'!I$4,COP!$D$2:$D$750,"RSDELC")))</f>
        <v>0.78603419826288801</v>
      </c>
      <c r="J85" s="63">
        <v>5</v>
      </c>
    </row>
    <row r="86" spans="2:10" x14ac:dyDescent="0.2">
      <c r="B86" s="63" t="s">
        <v>529</v>
      </c>
      <c r="C86" s="63" t="s">
        <v>301</v>
      </c>
      <c r="D86" s="63" t="s">
        <v>298</v>
      </c>
      <c r="E86" s="63" t="s">
        <v>523</v>
      </c>
      <c r="F86" s="148">
        <f>MAX(0,1-(1/AVERAGEIFS(COP!$L$2:$L$750,COP!$C$2:$C$750,'Ambient Heat'!$B86,COP!$G$2:$G$750,'Ambient Heat'!F$4,COP!$D$2:$D$750,"RSDELC")))</f>
        <v>0.70822845217666552</v>
      </c>
      <c r="G86" s="148">
        <f>MAX(0,1-(1/AVERAGEIFS(COP!$L$2:$L$750,COP!$C$2:$C$750,'Ambient Heat'!$B86,COP!$G$2:$G$750,'Ambient Heat'!G$4,COP!$D$2:$D$750,"RSDELC")))</f>
        <v>0.72490111205228547</v>
      </c>
      <c r="H86" s="148">
        <f>MAX(0,1-(1/AVERAGEIFS(COP!$L$2:$L$750,COP!$C$2:$C$750,'Ambient Heat'!$B86,COP!$G$2:$G$750,'Ambient Heat'!H$4,COP!$D$2:$D$750,"RSDELC")))</f>
        <v>0.75928847304574842</v>
      </c>
      <c r="I86" s="148">
        <f>MAX(0,1-(1/AVERAGEIFS(COP!$L$2:$L$750,COP!$C$2:$C$750,'Ambient Heat'!$B86,COP!$G$2:$G$750,'Ambient Heat'!I$4,COP!$D$2:$D$750,"RSDELC")))</f>
        <v>0.78603419826288801</v>
      </c>
      <c r="J86" s="63">
        <v>5</v>
      </c>
    </row>
    <row r="87" spans="2:10" x14ac:dyDescent="0.2">
      <c r="B87" s="63" t="s">
        <v>530</v>
      </c>
      <c r="C87" s="63" t="s">
        <v>301</v>
      </c>
      <c r="D87" s="63" t="s">
        <v>298</v>
      </c>
      <c r="E87" s="63" t="s">
        <v>524</v>
      </c>
      <c r="F87" s="148">
        <f>MAX(0,1-(1/AVERAGEIFS(COP!$L$2:$L$750,COP!$C$2:$C$750,'Ambient Heat'!$B87,COP!$G$2:$G$750,'Ambient Heat'!F$4,COP!$D$2:$D$750,"RSDELC")))</f>
        <v>0.70822845217666552</v>
      </c>
      <c r="G87" s="148">
        <f>MAX(0,1-(1/AVERAGEIFS(COP!$L$2:$L$750,COP!$C$2:$C$750,'Ambient Heat'!$B87,COP!$G$2:$G$750,'Ambient Heat'!G$4,COP!$D$2:$D$750,"RSDELC")))</f>
        <v>0.72490111205228547</v>
      </c>
      <c r="H87" s="148">
        <f>MAX(0,1-(1/AVERAGEIFS(COP!$L$2:$L$750,COP!$C$2:$C$750,'Ambient Heat'!$B87,COP!$G$2:$G$750,'Ambient Heat'!H$4,COP!$D$2:$D$750,"RSDELC")))</f>
        <v>0.75928847304574842</v>
      </c>
      <c r="I87" s="148">
        <f>MAX(0,1-(1/AVERAGEIFS(COP!$L$2:$L$750,COP!$C$2:$C$750,'Ambient Heat'!$B87,COP!$G$2:$G$750,'Ambient Heat'!I$4,COP!$D$2:$D$750,"RSDELC")))</f>
        <v>0.78603419826288801</v>
      </c>
      <c r="J87" s="63">
        <v>5</v>
      </c>
    </row>
    <row r="88" spans="2:10" x14ac:dyDescent="0.2">
      <c r="B88" s="63" t="s">
        <v>531</v>
      </c>
      <c r="C88" s="63" t="s">
        <v>301</v>
      </c>
      <c r="D88" s="63" t="s">
        <v>298</v>
      </c>
      <c r="E88" s="63" t="s">
        <v>525</v>
      </c>
      <c r="F88" s="148">
        <f>MAX(0,1-(1/AVERAGEIFS(COP!$L$2:$L$750,COP!$C$2:$C$750,'Ambient Heat'!$B88,COP!$G$2:$G$750,'Ambient Heat'!F$4,COP!$D$2:$D$750,"RSDELC")))</f>
        <v>0.70822845217666552</v>
      </c>
      <c r="G88" s="148">
        <f>MAX(0,1-(1/AVERAGEIFS(COP!$L$2:$L$750,COP!$C$2:$C$750,'Ambient Heat'!$B88,COP!$G$2:$G$750,'Ambient Heat'!G$4,COP!$D$2:$D$750,"RSDELC")))</f>
        <v>0.72490111205228547</v>
      </c>
      <c r="H88" s="148">
        <f>MAX(0,1-(1/AVERAGEIFS(COP!$L$2:$L$750,COP!$C$2:$C$750,'Ambient Heat'!$B88,COP!$G$2:$G$750,'Ambient Heat'!H$4,COP!$D$2:$D$750,"RSDELC")))</f>
        <v>0.75928847304574842</v>
      </c>
      <c r="I88" s="148">
        <f>MAX(0,1-(1/AVERAGEIFS(COP!$L$2:$L$750,COP!$C$2:$C$750,'Ambient Heat'!$B88,COP!$G$2:$G$750,'Ambient Heat'!I$4,COP!$D$2:$D$750,"RSDELC")))</f>
        <v>0.78603419826288801</v>
      </c>
      <c r="J88" s="63">
        <v>5</v>
      </c>
    </row>
    <row r="89" spans="2:10" x14ac:dyDescent="0.2">
      <c r="B89" s="63" t="s">
        <v>532</v>
      </c>
      <c r="C89" s="63" t="s">
        <v>301</v>
      </c>
      <c r="D89" s="63" t="s">
        <v>298</v>
      </c>
      <c r="E89" s="63" t="s">
        <v>526</v>
      </c>
      <c r="F89" s="148">
        <f>MAX(0,1-(1/AVERAGEIFS(COP!$L$2:$L$750,COP!$C$2:$C$750,'Ambient Heat'!$B89,COP!$G$2:$G$750,'Ambient Heat'!F$4,COP!$D$2:$D$750,"RSDELC")))</f>
        <v>0.70822845217666552</v>
      </c>
      <c r="G89" s="148">
        <f>MAX(0,1-(1/AVERAGEIFS(COP!$L$2:$L$750,COP!$C$2:$C$750,'Ambient Heat'!$B89,COP!$G$2:$G$750,'Ambient Heat'!G$4,COP!$D$2:$D$750,"RSDELC")))</f>
        <v>0.72490111205228547</v>
      </c>
      <c r="H89" s="148">
        <f>MAX(0,1-(1/AVERAGEIFS(COP!$L$2:$L$750,COP!$C$2:$C$750,'Ambient Heat'!$B89,COP!$G$2:$G$750,'Ambient Heat'!H$4,COP!$D$2:$D$750,"RSDELC")))</f>
        <v>0.75928847304574842</v>
      </c>
      <c r="I89" s="148">
        <f>MAX(0,1-(1/AVERAGEIFS(COP!$L$2:$L$750,COP!$C$2:$C$750,'Ambient Heat'!$B89,COP!$G$2:$G$750,'Ambient Heat'!I$4,COP!$D$2:$D$750,"RSDELC")))</f>
        <v>0.78603419826288801</v>
      </c>
      <c r="J89" s="63">
        <v>5</v>
      </c>
    </row>
    <row r="90" spans="2:10" ht="15.75" thickBot="1" x14ac:dyDescent="0.25">
      <c r="B90" s="54" t="s">
        <v>533</v>
      </c>
      <c r="C90" s="54" t="s">
        <v>301</v>
      </c>
      <c r="D90" s="54" t="s">
        <v>298</v>
      </c>
      <c r="E90" s="54" t="s">
        <v>527</v>
      </c>
      <c r="F90" s="154">
        <f>MAX(0,1-(1/AVERAGEIFS(COP!$L$2:$L$750,COP!$C$2:$C$750,'Ambient Heat'!$B90,COP!$G$2:$G$750,'Ambient Heat'!F$4,COP!$D$2:$D$750,"RSDELC")))</f>
        <v>0.70822845217666552</v>
      </c>
      <c r="G90" s="154">
        <f>MAX(0,1-(1/AVERAGEIFS(COP!$L$2:$L$750,COP!$C$2:$C$750,'Ambient Heat'!$B90,COP!$G$2:$G$750,'Ambient Heat'!G$4,COP!$D$2:$D$750,"RSDELC")))</f>
        <v>0.72490111205228547</v>
      </c>
      <c r="H90" s="154">
        <f>MAX(0,1-(1/AVERAGEIFS(COP!$L$2:$L$750,COP!$C$2:$C$750,'Ambient Heat'!$B90,COP!$G$2:$G$750,'Ambient Heat'!H$4,COP!$D$2:$D$750,"RSDELC")))</f>
        <v>0.75928847304574842</v>
      </c>
      <c r="I90" s="154">
        <f>MAX(0,1-(1/AVERAGEIFS(COP!$L$2:$L$750,COP!$C$2:$C$750,'Ambient Heat'!$B90,COP!$G$2:$G$750,'Ambient Heat'!I$4,COP!$D$2:$D$750,"RSDELC")))</f>
        <v>0.78603419826288801</v>
      </c>
      <c r="J90" s="54">
        <v>5</v>
      </c>
    </row>
    <row r="91" spans="2:10" x14ac:dyDescent="0.2">
      <c r="B91" s="63" t="s">
        <v>534</v>
      </c>
      <c r="C91" s="63" t="s">
        <v>301</v>
      </c>
      <c r="D91" s="63" t="s">
        <v>298</v>
      </c>
      <c r="E91" s="63" t="s">
        <v>522</v>
      </c>
      <c r="F91" s="148">
        <f>MAX(0,1-(1/AVERAGEIFS(COP!$L$2:$L$750,COP!$C$2:$C$750,'Ambient Heat'!$B91,COP!$G$2:$G$750,'Ambient Heat'!F$4,COP!$D$2:$D$750,"RSDELC")))</f>
        <v>0.70822845217666552</v>
      </c>
      <c r="G91" s="148">
        <f>MAX(0,1-(1/AVERAGEIFS(COP!$L$2:$L$750,COP!$C$2:$C$750,'Ambient Heat'!$B91,COP!$G$2:$G$750,'Ambient Heat'!G$4,COP!$D$2:$D$750,"RSDELC")))</f>
        <v>0.72490111205228547</v>
      </c>
      <c r="H91" s="148">
        <f>MAX(0,1-(1/AVERAGEIFS(COP!$L$2:$L$750,COP!$C$2:$C$750,'Ambient Heat'!$B91,COP!$G$2:$G$750,'Ambient Heat'!H$4,COP!$D$2:$D$750,"RSDELC")))</f>
        <v>0.75928847304574842</v>
      </c>
      <c r="I91" s="148">
        <f>MAX(0,1-(1/AVERAGEIFS(COP!$L$2:$L$750,COP!$C$2:$C$750,'Ambient Heat'!$B91,COP!$G$2:$G$750,'Ambient Heat'!I$4,COP!$D$2:$D$750,"RSDELC")))</f>
        <v>0.78603419826288801</v>
      </c>
      <c r="J91" s="63">
        <v>5</v>
      </c>
    </row>
    <row r="92" spans="2:10" x14ac:dyDescent="0.2">
      <c r="B92" s="63" t="s">
        <v>535</v>
      </c>
      <c r="C92" s="63" t="s">
        <v>301</v>
      </c>
      <c r="D92" s="63" t="s">
        <v>298</v>
      </c>
      <c r="E92" s="63" t="s">
        <v>523</v>
      </c>
      <c r="F92" s="148">
        <f>MAX(0,1-(1/AVERAGEIFS(COP!$L$2:$L$750,COP!$C$2:$C$750,'Ambient Heat'!$B92,COP!$G$2:$G$750,'Ambient Heat'!F$4,COP!$D$2:$D$750,"RSDELC")))</f>
        <v>0.70822845217666552</v>
      </c>
      <c r="G92" s="148">
        <f>MAX(0,1-(1/AVERAGEIFS(COP!$L$2:$L$750,COP!$C$2:$C$750,'Ambient Heat'!$B92,COP!$G$2:$G$750,'Ambient Heat'!G$4,COP!$D$2:$D$750,"RSDELC")))</f>
        <v>0.72490111205228547</v>
      </c>
      <c r="H92" s="148">
        <f>MAX(0,1-(1/AVERAGEIFS(COP!$L$2:$L$750,COP!$C$2:$C$750,'Ambient Heat'!$B92,COP!$G$2:$G$750,'Ambient Heat'!H$4,COP!$D$2:$D$750,"RSDELC")))</f>
        <v>0.75928847304574842</v>
      </c>
      <c r="I92" s="148">
        <f>MAX(0,1-(1/AVERAGEIFS(COP!$L$2:$L$750,COP!$C$2:$C$750,'Ambient Heat'!$B92,COP!$G$2:$G$750,'Ambient Heat'!I$4,COP!$D$2:$D$750,"RSDELC")))</f>
        <v>0.78603419826288801</v>
      </c>
      <c r="J92" s="63">
        <v>5</v>
      </c>
    </row>
    <row r="93" spans="2:10" x14ac:dyDescent="0.2">
      <c r="B93" s="63" t="s">
        <v>536</v>
      </c>
      <c r="C93" s="63" t="s">
        <v>301</v>
      </c>
      <c r="D93" s="63" t="s">
        <v>298</v>
      </c>
      <c r="E93" s="63" t="s">
        <v>524</v>
      </c>
      <c r="F93" s="148">
        <f>MAX(0,1-(1/AVERAGEIFS(COP!$L$2:$L$750,COP!$C$2:$C$750,'Ambient Heat'!$B93,COP!$G$2:$G$750,'Ambient Heat'!F$4,COP!$D$2:$D$750,"RSDELC")))</f>
        <v>0.70822845217666552</v>
      </c>
      <c r="G93" s="148">
        <f>MAX(0,1-(1/AVERAGEIFS(COP!$L$2:$L$750,COP!$C$2:$C$750,'Ambient Heat'!$B93,COP!$G$2:$G$750,'Ambient Heat'!G$4,COP!$D$2:$D$750,"RSDELC")))</f>
        <v>0.72490111205228547</v>
      </c>
      <c r="H93" s="148">
        <f>MAX(0,1-(1/AVERAGEIFS(COP!$L$2:$L$750,COP!$C$2:$C$750,'Ambient Heat'!$B93,COP!$G$2:$G$750,'Ambient Heat'!H$4,COP!$D$2:$D$750,"RSDELC")))</f>
        <v>0.75928847304574842</v>
      </c>
      <c r="I93" s="148">
        <f>MAX(0,1-(1/AVERAGEIFS(COP!$L$2:$L$750,COP!$C$2:$C$750,'Ambient Heat'!$B93,COP!$G$2:$G$750,'Ambient Heat'!I$4,COP!$D$2:$D$750,"RSDELC")))</f>
        <v>0.78603419826288801</v>
      </c>
      <c r="J93" s="63">
        <v>5</v>
      </c>
    </row>
    <row r="94" spans="2:10" x14ac:dyDescent="0.2">
      <c r="B94" s="63" t="s">
        <v>537</v>
      </c>
      <c r="C94" s="63" t="s">
        <v>301</v>
      </c>
      <c r="D94" s="63" t="s">
        <v>298</v>
      </c>
      <c r="E94" s="63" t="s">
        <v>525</v>
      </c>
      <c r="F94" s="148">
        <f>MAX(0,1-(1/AVERAGEIFS(COP!$L$2:$L$750,COP!$C$2:$C$750,'Ambient Heat'!$B94,COP!$G$2:$G$750,'Ambient Heat'!F$4,COP!$D$2:$D$750,"RSDELC")))</f>
        <v>0.70822845217666552</v>
      </c>
      <c r="G94" s="148">
        <f>MAX(0,1-(1/AVERAGEIFS(COP!$L$2:$L$750,COP!$C$2:$C$750,'Ambient Heat'!$B94,COP!$G$2:$G$750,'Ambient Heat'!G$4,COP!$D$2:$D$750,"RSDELC")))</f>
        <v>0.72490111205228547</v>
      </c>
      <c r="H94" s="148">
        <f>MAX(0,1-(1/AVERAGEIFS(COP!$L$2:$L$750,COP!$C$2:$C$750,'Ambient Heat'!$B94,COP!$G$2:$G$750,'Ambient Heat'!H$4,COP!$D$2:$D$750,"RSDELC")))</f>
        <v>0.75928847304574842</v>
      </c>
      <c r="I94" s="148">
        <f>MAX(0,1-(1/AVERAGEIFS(COP!$L$2:$L$750,COP!$C$2:$C$750,'Ambient Heat'!$B94,COP!$G$2:$G$750,'Ambient Heat'!I$4,COP!$D$2:$D$750,"RSDELC")))</f>
        <v>0.78603419826288801</v>
      </c>
      <c r="J94" s="63">
        <v>5</v>
      </c>
    </row>
    <row r="95" spans="2:10" x14ac:dyDescent="0.2">
      <c r="B95" s="63" t="s">
        <v>538</v>
      </c>
      <c r="C95" s="63" t="s">
        <v>301</v>
      </c>
      <c r="D95" s="63" t="s">
        <v>298</v>
      </c>
      <c r="E95" s="63" t="s">
        <v>526</v>
      </c>
      <c r="F95" s="148">
        <f>MAX(0,1-(1/AVERAGEIFS(COP!$L$2:$L$750,COP!$C$2:$C$750,'Ambient Heat'!$B95,COP!$G$2:$G$750,'Ambient Heat'!F$4,COP!$D$2:$D$750,"RSDELC")))</f>
        <v>0.70822845217666552</v>
      </c>
      <c r="G95" s="148">
        <f>MAX(0,1-(1/AVERAGEIFS(COP!$L$2:$L$750,COP!$C$2:$C$750,'Ambient Heat'!$B95,COP!$G$2:$G$750,'Ambient Heat'!G$4,COP!$D$2:$D$750,"RSDELC")))</f>
        <v>0.72490111205228547</v>
      </c>
      <c r="H95" s="148">
        <f>MAX(0,1-(1/AVERAGEIFS(COP!$L$2:$L$750,COP!$C$2:$C$750,'Ambient Heat'!$B95,COP!$G$2:$G$750,'Ambient Heat'!H$4,COP!$D$2:$D$750,"RSDELC")))</f>
        <v>0.75928847304574842</v>
      </c>
      <c r="I95" s="148">
        <f>MAX(0,1-(1/AVERAGEIFS(COP!$L$2:$L$750,COP!$C$2:$C$750,'Ambient Heat'!$B95,COP!$G$2:$G$750,'Ambient Heat'!I$4,COP!$D$2:$D$750,"RSDELC")))</f>
        <v>0.78603419826288801</v>
      </c>
      <c r="J95" s="63">
        <v>5</v>
      </c>
    </row>
    <row r="96" spans="2:10" ht="15.75" thickBot="1" x14ac:dyDescent="0.25">
      <c r="B96" s="54" t="s">
        <v>539</v>
      </c>
      <c r="C96" s="54" t="s">
        <v>301</v>
      </c>
      <c r="D96" s="54" t="s">
        <v>298</v>
      </c>
      <c r="E96" s="54" t="s">
        <v>527</v>
      </c>
      <c r="F96" s="154">
        <f>MAX(0,1-(1/AVERAGEIFS(COP!$L$2:$L$750,COP!$C$2:$C$750,'Ambient Heat'!$B96,COP!$G$2:$G$750,'Ambient Heat'!F$4,COP!$D$2:$D$750,"RSDELC")))</f>
        <v>0.70822845217666552</v>
      </c>
      <c r="G96" s="154">
        <f>MAX(0,1-(1/AVERAGEIFS(COP!$L$2:$L$750,COP!$C$2:$C$750,'Ambient Heat'!$B96,COP!$G$2:$G$750,'Ambient Heat'!G$4,COP!$D$2:$D$750,"RSDELC")))</f>
        <v>0.72490111205228547</v>
      </c>
      <c r="H96" s="154">
        <f>MAX(0,1-(1/AVERAGEIFS(COP!$L$2:$L$750,COP!$C$2:$C$750,'Ambient Heat'!$B96,COP!$G$2:$G$750,'Ambient Heat'!H$4,COP!$D$2:$D$750,"RSDELC")))</f>
        <v>0.75928847304574842</v>
      </c>
      <c r="I96" s="154">
        <f>MAX(0,1-(1/AVERAGEIFS(COP!$L$2:$L$750,COP!$C$2:$C$750,'Ambient Heat'!$B96,COP!$G$2:$G$750,'Ambient Heat'!I$4,COP!$D$2:$D$750,"RSDELC")))</f>
        <v>0.78603419826288801</v>
      </c>
      <c r="J96" s="54">
        <v>5</v>
      </c>
    </row>
    <row r="97" spans="2:10" x14ac:dyDescent="0.2">
      <c r="B97" s="63" t="s">
        <v>534</v>
      </c>
      <c r="C97" s="63" t="s">
        <v>301</v>
      </c>
      <c r="D97" s="63" t="s">
        <v>298</v>
      </c>
      <c r="E97" s="63" t="s">
        <v>277</v>
      </c>
      <c r="F97" s="148">
        <f>MAX(0,1-(1/AVERAGEIFS(COP!$L$2:$L$750,COP!$C$2:$C$750,'Ambient Heat'!$B97,COP!$G$2:$G$750,'Ambient Heat'!F$4,COP!$D$2:$D$750,"RSDSC*")))</f>
        <v>0.67580939130740614</v>
      </c>
      <c r="G97" s="148">
        <f>MAX(0,1-(1/AVERAGEIFS(COP!$L$2:$L$750,COP!$C$2:$C$750,'Ambient Heat'!$B97,COP!$G$2:$G$750,'Ambient Heat'!G$4,COP!$D$2:$D$750,"RSDSC*")))</f>
        <v>0.69433456894698287</v>
      </c>
      <c r="H97" s="148">
        <f>MAX(0,1-(1/AVERAGEIFS(COP!$L$2:$L$750,COP!$C$2:$C$750,'Ambient Heat'!$B97,COP!$G$2:$G$750,'Ambient Heat'!H$4,COP!$D$2:$D$750,"RSDSC*")))</f>
        <v>0.73254274782860995</v>
      </c>
      <c r="I97" s="148">
        <f>MAX(0,1-(1/AVERAGEIFS(COP!$L$2:$L$750,COP!$C$2:$C$750,'Ambient Heat'!$B97,COP!$G$2:$G$750,'Ambient Heat'!I$4,COP!$D$2:$D$750,"RSDSC*")))</f>
        <v>0.76226022029209783</v>
      </c>
      <c r="J97" s="63">
        <v>5</v>
      </c>
    </row>
    <row r="98" spans="2:10" x14ac:dyDescent="0.2">
      <c r="B98" s="63" t="s">
        <v>535</v>
      </c>
      <c r="C98" s="63" t="s">
        <v>301</v>
      </c>
      <c r="D98" s="63" t="s">
        <v>298</v>
      </c>
      <c r="E98" s="63" t="s">
        <v>277</v>
      </c>
      <c r="F98" s="148">
        <f>MAX(0,1-(1/AVERAGEIFS(COP!$L$2:$L$750,COP!$C$2:$C$750,'Ambient Heat'!$B98,COP!$G$2:$G$750,'Ambient Heat'!F$4,COP!$D$2:$D$750,"RSDSC*")))</f>
        <v>0.67580939130740614</v>
      </c>
      <c r="G98" s="148">
        <f>MAX(0,1-(1/AVERAGEIFS(COP!$L$2:$L$750,COP!$C$2:$C$750,'Ambient Heat'!$B98,COP!$G$2:$G$750,'Ambient Heat'!G$4,COP!$D$2:$D$750,"RSDSC*")))</f>
        <v>0.69433456894698287</v>
      </c>
      <c r="H98" s="148">
        <f>MAX(0,1-(1/AVERAGEIFS(COP!$L$2:$L$750,COP!$C$2:$C$750,'Ambient Heat'!$B98,COP!$G$2:$G$750,'Ambient Heat'!H$4,COP!$D$2:$D$750,"RSDSC*")))</f>
        <v>0.73254274782860995</v>
      </c>
      <c r="I98" s="148">
        <f>MAX(0,1-(1/AVERAGEIFS(COP!$L$2:$L$750,COP!$C$2:$C$750,'Ambient Heat'!$B98,COP!$G$2:$G$750,'Ambient Heat'!I$4,COP!$D$2:$D$750,"RSDSC*")))</f>
        <v>0.76226022029209783</v>
      </c>
      <c r="J98" s="63">
        <v>5</v>
      </c>
    </row>
    <row r="99" spans="2:10" x14ac:dyDescent="0.2">
      <c r="B99" s="63" t="s">
        <v>536</v>
      </c>
      <c r="C99" s="63" t="s">
        <v>301</v>
      </c>
      <c r="D99" s="63" t="s">
        <v>298</v>
      </c>
      <c r="E99" s="63" t="s">
        <v>277</v>
      </c>
      <c r="F99" s="148">
        <f>MAX(0,1-(1/AVERAGEIFS(COP!$L$2:$L$750,COP!$C$2:$C$750,'Ambient Heat'!$B99,COP!$G$2:$G$750,'Ambient Heat'!F$4,COP!$D$2:$D$750,"RSDSC*")))</f>
        <v>0.67580939130740614</v>
      </c>
      <c r="G99" s="148">
        <f>MAX(0,1-(1/AVERAGEIFS(COP!$L$2:$L$750,COP!$C$2:$C$750,'Ambient Heat'!$B99,COP!$G$2:$G$750,'Ambient Heat'!G$4,COP!$D$2:$D$750,"RSDSC*")))</f>
        <v>0.69433456894698287</v>
      </c>
      <c r="H99" s="148">
        <f>MAX(0,1-(1/AVERAGEIFS(COP!$L$2:$L$750,COP!$C$2:$C$750,'Ambient Heat'!$B99,COP!$G$2:$G$750,'Ambient Heat'!H$4,COP!$D$2:$D$750,"RSDSC*")))</f>
        <v>0.73254274782860995</v>
      </c>
      <c r="I99" s="148">
        <f>MAX(0,1-(1/AVERAGEIFS(COP!$L$2:$L$750,COP!$C$2:$C$750,'Ambient Heat'!$B99,COP!$G$2:$G$750,'Ambient Heat'!I$4,COP!$D$2:$D$750,"RSDSC*")))</f>
        <v>0.76226022029209783</v>
      </c>
      <c r="J99" s="63">
        <v>5</v>
      </c>
    </row>
    <row r="100" spans="2:10" x14ac:dyDescent="0.2">
      <c r="B100" s="63" t="s">
        <v>537</v>
      </c>
      <c r="C100" s="63" t="s">
        <v>301</v>
      </c>
      <c r="D100" s="63" t="s">
        <v>298</v>
      </c>
      <c r="E100" s="63" t="s">
        <v>277</v>
      </c>
      <c r="F100" s="148">
        <f>MAX(0,1-(1/AVERAGEIFS(COP!$L$2:$L$750,COP!$C$2:$C$750,'Ambient Heat'!$B100,COP!$G$2:$G$750,'Ambient Heat'!F$4,COP!$D$2:$D$750,"RSDSC*")))</f>
        <v>0.67580939130740614</v>
      </c>
      <c r="G100" s="148">
        <f>MAX(0,1-(1/AVERAGEIFS(COP!$L$2:$L$750,COP!$C$2:$C$750,'Ambient Heat'!$B100,COP!$G$2:$G$750,'Ambient Heat'!G$4,COP!$D$2:$D$750,"RSDSC*")))</f>
        <v>0.69433456894698287</v>
      </c>
      <c r="H100" s="148">
        <f>MAX(0,1-(1/AVERAGEIFS(COP!$L$2:$L$750,COP!$C$2:$C$750,'Ambient Heat'!$B100,COP!$G$2:$G$750,'Ambient Heat'!H$4,COP!$D$2:$D$750,"RSDSC*")))</f>
        <v>0.73254274782860995</v>
      </c>
      <c r="I100" s="148">
        <f>MAX(0,1-(1/AVERAGEIFS(COP!$L$2:$L$750,COP!$C$2:$C$750,'Ambient Heat'!$B100,COP!$G$2:$G$750,'Ambient Heat'!I$4,COP!$D$2:$D$750,"RSDSC*")))</f>
        <v>0.76226022029209783</v>
      </c>
      <c r="J100" s="63">
        <v>5</v>
      </c>
    </row>
    <row r="101" spans="2:10" x14ac:dyDescent="0.2">
      <c r="B101" s="63" t="s">
        <v>538</v>
      </c>
      <c r="C101" s="63" t="s">
        <v>301</v>
      </c>
      <c r="D101" s="63" t="s">
        <v>298</v>
      </c>
      <c r="E101" s="63" t="s">
        <v>277</v>
      </c>
      <c r="F101" s="148">
        <f>MAX(0,1-(1/AVERAGEIFS(COP!$L$2:$L$750,COP!$C$2:$C$750,'Ambient Heat'!$B101,COP!$G$2:$G$750,'Ambient Heat'!F$4,COP!$D$2:$D$750,"RSDSC*")))</f>
        <v>0.67580939130740614</v>
      </c>
      <c r="G101" s="148">
        <f>MAX(0,1-(1/AVERAGEIFS(COP!$L$2:$L$750,COP!$C$2:$C$750,'Ambient Heat'!$B101,COP!$G$2:$G$750,'Ambient Heat'!G$4,COP!$D$2:$D$750,"RSDSC*")))</f>
        <v>0.69433456894698287</v>
      </c>
      <c r="H101" s="148">
        <f>MAX(0,1-(1/AVERAGEIFS(COP!$L$2:$L$750,COP!$C$2:$C$750,'Ambient Heat'!$B101,COP!$G$2:$G$750,'Ambient Heat'!H$4,COP!$D$2:$D$750,"RSDSC*")))</f>
        <v>0.73254274782860995</v>
      </c>
      <c r="I101" s="148">
        <f>MAX(0,1-(1/AVERAGEIFS(COP!$L$2:$L$750,COP!$C$2:$C$750,'Ambient Heat'!$B101,COP!$G$2:$G$750,'Ambient Heat'!I$4,COP!$D$2:$D$750,"RSDSC*")))</f>
        <v>0.76226022029209783</v>
      </c>
      <c r="J101" s="63">
        <v>5</v>
      </c>
    </row>
    <row r="102" spans="2:10" ht="15.75" thickBot="1" x14ac:dyDescent="0.25">
      <c r="B102" s="54" t="s">
        <v>539</v>
      </c>
      <c r="C102" s="54" t="s">
        <v>301</v>
      </c>
      <c r="D102" s="54" t="s">
        <v>298</v>
      </c>
      <c r="E102" s="54" t="s">
        <v>277</v>
      </c>
      <c r="F102" s="154">
        <f>MAX(0,1-(1/AVERAGEIFS(COP!$L$2:$L$750,COP!$C$2:$C$750,'Ambient Heat'!$B102,COP!$G$2:$G$750,'Ambient Heat'!F$4,COP!$D$2:$D$750,"RSDSC*")))</f>
        <v>0.67580939130740614</v>
      </c>
      <c r="G102" s="154">
        <f>MAX(0,1-(1/AVERAGEIFS(COP!$L$2:$L$750,COP!$C$2:$C$750,'Ambient Heat'!$B102,COP!$G$2:$G$750,'Ambient Heat'!G$4,COP!$D$2:$D$750,"RSDSC*")))</f>
        <v>0.69433456894698287</v>
      </c>
      <c r="H102" s="154">
        <f>MAX(0,1-(1/AVERAGEIFS(COP!$L$2:$L$750,COP!$C$2:$C$750,'Ambient Heat'!$B102,COP!$G$2:$G$750,'Ambient Heat'!H$4,COP!$D$2:$D$750,"RSDSC*")))</f>
        <v>0.73254274782860995</v>
      </c>
      <c r="I102" s="154">
        <f>MAX(0,1-(1/AVERAGEIFS(COP!$L$2:$L$750,COP!$C$2:$C$750,'Ambient Heat'!$B102,COP!$G$2:$G$750,'Ambient Heat'!I$4,COP!$D$2:$D$750,"RSDSC*")))</f>
        <v>0.76226022029209783</v>
      </c>
      <c r="J102" s="54">
        <v>5</v>
      </c>
    </row>
    <row r="103" spans="2:10" x14ac:dyDescent="0.2">
      <c r="B103" s="98" t="s">
        <v>296</v>
      </c>
      <c r="F103" s="99"/>
      <c r="G103" s="99"/>
      <c r="H103" s="99"/>
      <c r="I103" s="99"/>
    </row>
    <row r="104" spans="2:10" x14ac:dyDescent="0.2">
      <c r="B104" s="24" t="s">
        <v>287</v>
      </c>
      <c r="C104" s="24" t="s">
        <v>301</v>
      </c>
      <c r="D104" s="24" t="s">
        <v>298</v>
      </c>
      <c r="E104" s="24" t="s">
        <v>466</v>
      </c>
      <c r="F104" s="99">
        <f>MAX(0,1-(1/AVERAGEIFS(COP!$L$2:$L$750,COP!$C$2:$C$750,'Ambient Heat'!$B104,COP!$G$2:$G$750,'Ambient Heat'!F$4,COP!$D$2:$D$750,"RSDGAS")))</f>
        <v>0.2658701597812021</v>
      </c>
      <c r="G104" s="99">
        <f>MAX(0,1-(1/AVERAGEIFS(COP!$L$2:$L$750,COP!$C$2:$C$750,'Ambient Heat'!$B104,COP!$G$2:$G$750,'Ambient Heat'!G$4,COP!$D$2:$D$750,"RSDGAS")))</f>
        <v>0.31649980393421995</v>
      </c>
      <c r="H104" s="99">
        <f>MAX(0,1-(1/AVERAGEIFS(COP!$L$2:$L$750,COP!$C$2:$C$750,'Ambient Heat'!$B104,COP!$G$2:$G$750,'Ambient Heat'!H$4,COP!$D$2:$D$750,"RSDGAS")))</f>
        <v>0.41701453864977822</v>
      </c>
      <c r="I104" s="99">
        <f>MAX(0,1-(1/AVERAGEIFS(COP!$L$2:$L$750,COP!$C$2:$C$750,'Ambient Heat'!$B104,COP!$G$2:$G$750,'Ambient Heat'!I$4,COP!$D$2:$D$750,"RSDGAS")))</f>
        <v>0.41701453864977822</v>
      </c>
      <c r="J104" s="24">
        <v>5</v>
      </c>
    </row>
    <row r="105" spans="2:10" x14ac:dyDescent="0.2">
      <c r="B105" s="24" t="s">
        <v>287</v>
      </c>
      <c r="C105" s="24" t="s">
        <v>301</v>
      </c>
      <c r="D105" s="24" t="s">
        <v>376</v>
      </c>
      <c r="E105" s="24" t="s">
        <v>216</v>
      </c>
      <c r="F105" s="99">
        <f>MAX(0,1-(1/AVERAGEIFS(COP!$L$2:$L$750,COP!$C$2:$C$750,'Ambient Heat'!$B104,COP!$G$2:$G$750,'Ambient Heat'!F$4,COP!$D$2:$D$750,"RSDWH*")))</f>
        <v>0</v>
      </c>
      <c r="G105" s="99">
        <f>MAX(0,1-(1/AVERAGEIFS(COP!$L$2:$L$750,COP!$C$2:$C$750,'Ambient Heat'!$B104,COP!$G$2:$G$750,'Ambient Heat'!G$4,COP!$D$2:$D$750,"RSDWH*")))</f>
        <v>2.3571148477461779E-2</v>
      </c>
      <c r="H105" s="99">
        <f>MAX(0,1-(1/AVERAGEIFS(COP!$L$2:$L$750,COP!$C$2:$C$750,'Ambient Heat'!$B104,COP!$G$2:$G$750,'Ambient Heat'!H$4,COP!$D$2:$D$750,"RSDWH*")))</f>
        <v>0.16716362664254103</v>
      </c>
      <c r="I105" s="99">
        <f>MAX(0,1-(1/AVERAGEIFS(COP!$L$2:$L$750,COP!$C$2:$C$750,'Ambient Heat'!$B104,COP!$G$2:$G$750,'Ambient Heat'!I$4,COP!$D$2:$D$750,"RSDWH*")))</f>
        <v>0.16716362664254103</v>
      </c>
      <c r="J105" s="24">
        <v>5</v>
      </c>
    </row>
    <row r="106" spans="2:10" x14ac:dyDescent="0.2">
      <c r="B106" s="24" t="s">
        <v>288</v>
      </c>
      <c r="C106" s="24" t="s">
        <v>301</v>
      </c>
      <c r="D106" s="24" t="s">
        <v>298</v>
      </c>
      <c r="E106" s="24" t="s">
        <v>466</v>
      </c>
      <c r="F106" s="99">
        <f>MAX(0,1-(1/AVERAGEIFS(COP!$L$2:$L$750,COP!$C$2:$C$750,'Ambient Heat'!$B106,COP!$G$2:$G$750,'Ambient Heat'!F$4,COP!$D$2:$D$750,"RSDGAS")))</f>
        <v>0.2658701597812021</v>
      </c>
      <c r="G106" s="99">
        <f>MAX(0,1-(1/AVERAGEIFS(COP!$L$2:$L$750,COP!$C$2:$C$750,'Ambient Heat'!$B106,COP!$G$2:$G$750,'Ambient Heat'!G$4,COP!$D$2:$D$750,"RSDGAS")))</f>
        <v>0.28955176753019329</v>
      </c>
      <c r="H106" s="99">
        <f>MAX(0,1-(1/AVERAGEIFS(COP!$L$2:$L$750,COP!$C$2:$C$750,'Ambient Heat'!$B106,COP!$G$2:$G$750,'Ambient Heat'!H$4,COP!$D$2:$D$750,"RSDGAS")))</f>
        <v>0.28955176753019329</v>
      </c>
      <c r="I106" s="99">
        <f>MAX(0,1-(1/AVERAGEIFS(COP!$L$2:$L$750,COP!$C$2:$C$750,'Ambient Heat'!$B106,COP!$G$2:$G$750,'Ambient Heat'!I$4,COP!$D$2:$D$750,"RSDGAS")))</f>
        <v>0.31175327479487647</v>
      </c>
      <c r="J106" s="24">
        <v>5</v>
      </c>
    </row>
    <row r="107" spans="2:10" ht="15.75" thickBot="1" x14ac:dyDescent="0.25">
      <c r="B107" s="24" t="s">
        <v>288</v>
      </c>
      <c r="C107" s="24" t="s">
        <v>301</v>
      </c>
      <c r="D107" s="24" t="s">
        <v>376</v>
      </c>
      <c r="E107" s="24" t="s">
        <v>216</v>
      </c>
      <c r="F107" s="154">
        <f>MAX(0,1-(1/AVERAGEIFS(COP!$L$2:$L$750,COP!$C$2:$C$750,'Ambient Heat'!$B106,COP!$G$2:$G$750,'Ambient Heat'!F$4,COP!$D$2:$D$750,"RSDWH*")))</f>
        <v>0</v>
      </c>
      <c r="G107" s="154">
        <f>MAX(0,1-(1/AVERAGEIFS(COP!$L$2:$L$750,COP!$C$2:$C$750,'Ambient Heat'!$B106,COP!$G$2:$G$750,'Ambient Heat'!G$4,COP!$D$2:$D$750,"RSDWH*")))</f>
        <v>0</v>
      </c>
      <c r="H107" s="154">
        <f>MAX(0,1-(1/AVERAGEIFS(COP!$L$2:$L$750,COP!$C$2:$C$750,'Ambient Heat'!$B106,COP!$G$2:$G$750,'Ambient Heat'!H$4,COP!$D$2:$D$750,"RSDWH*")))</f>
        <v>0</v>
      </c>
      <c r="I107" s="154">
        <f>MAX(0,1-(1/AVERAGEIFS(COP!$L$2:$L$750,COP!$C$2:$C$750,'Ambient Heat'!$B106,COP!$G$2:$G$750,'Ambient Heat'!I$4,COP!$D$2:$D$750,"RSDWH*")))</f>
        <v>1.6790392564104417E-2</v>
      </c>
      <c r="J107" s="24">
        <v>5</v>
      </c>
    </row>
    <row r="108" spans="2:10" x14ac:dyDescent="0.2">
      <c r="B108" s="98" t="s">
        <v>297</v>
      </c>
      <c r="F108" s="99"/>
      <c r="G108" s="99"/>
      <c r="H108" s="99"/>
      <c r="I108" s="99"/>
    </row>
    <row r="109" spans="2:10" x14ac:dyDescent="0.2">
      <c r="B109" s="24" t="s">
        <v>286</v>
      </c>
      <c r="C109" s="24" t="s">
        <v>301</v>
      </c>
      <c r="D109" s="24" t="s">
        <v>298</v>
      </c>
      <c r="E109" s="24" t="s">
        <v>466</v>
      </c>
      <c r="F109" s="99">
        <f>MAX(0,1-(1/AVERAGEIFS(COP!$L$2:$L$750,COP!$C$2:$C$750,'Ambient Heat'!$B109,COP!$G$2:$G$750,'Ambient Heat'!F$4,COP!$D$2:$D$750,"RSDGAS")))</f>
        <v>0.64890968903931157</v>
      </c>
      <c r="G109" s="99">
        <f>MAX(0,1-(1/AVERAGEIFS(COP!$L$2:$L$750,COP!$C$2:$C$750,'Ambient Heat'!$B109,COP!$G$2:$G$750,'Ambient Heat'!G$4,COP!$D$2:$D$750,"RSDGAS")))</f>
        <v>0.68342827071203138</v>
      </c>
      <c r="H109" s="99">
        <f>MAX(0,1-(1/AVERAGEIFS(COP!$L$2:$L$750,COP!$C$2:$C$750,'Ambient Heat'!$B109,COP!$G$2:$G$750,'Ambient Heat'!H$4,COP!$D$2:$D$750,"RSDGAS")))</f>
        <v>0.70516873886795206</v>
      </c>
      <c r="I109" s="99">
        <f>MAX(0,1-(1/AVERAGEIFS(COP!$L$2:$L$750,COP!$C$2:$C$750,'Ambient Heat'!$B109,COP!$G$2:$G$750,'Ambient Heat'!I$4,COP!$D$2:$D$750,"RSDGAS")))</f>
        <v>0.70516873886795206</v>
      </c>
      <c r="J109" s="24">
        <v>5</v>
      </c>
    </row>
    <row r="110" spans="2:10" ht="15.75" thickBot="1" x14ac:dyDescent="0.25">
      <c r="B110" s="24" t="s">
        <v>286</v>
      </c>
      <c r="C110" s="24" t="s">
        <v>301</v>
      </c>
      <c r="D110" s="24" t="s">
        <v>376</v>
      </c>
      <c r="E110" s="24" t="s">
        <v>216</v>
      </c>
      <c r="F110" s="154">
        <f>MAX(0,1-(1/AVERAGEIFS(COP!$L$2:$L$750,COP!$C$2:$C$750,'Ambient Heat'!$B110,COP!$G$2:$G$750,'Ambient Heat'!F$4,COP!$D$2:$D$750,"RSDGAS")))</f>
        <v>0.64890968903931157</v>
      </c>
      <c r="G110" s="154">
        <f>MAX(0,1-(1/AVERAGEIFS(COP!$L$2:$L$750,COP!$C$2:$C$750,'Ambient Heat'!$B110,COP!$G$2:$G$750,'Ambient Heat'!G$4,COP!$D$2:$D$750,"RSDGAS")))</f>
        <v>0.68342827071203138</v>
      </c>
      <c r="H110" s="154">
        <f>MAX(0,1-(1/AVERAGEIFS(COP!$L$2:$L$750,COP!$C$2:$C$750,'Ambient Heat'!$B110,COP!$G$2:$G$750,'Ambient Heat'!H$4,COP!$D$2:$D$750,"RSDGAS")))</f>
        <v>0.70516873886795206</v>
      </c>
      <c r="I110" s="154">
        <f>MAX(0,1-(1/AVERAGEIFS(COP!$L$2:$L$750,COP!$C$2:$C$750,'Ambient Heat'!$B110,COP!$G$2:$G$750,'Ambient Heat'!I$4,COP!$D$2:$D$750,"RSDGAS")))</f>
        <v>0.70516873886795206</v>
      </c>
      <c r="J110" s="24">
        <v>5</v>
      </c>
    </row>
    <row r="111" spans="2:10" x14ac:dyDescent="0.2">
      <c r="B111" s="98" t="s">
        <v>299</v>
      </c>
      <c r="F111" s="99"/>
      <c r="G111" s="99"/>
      <c r="H111" s="99"/>
      <c r="I111" s="99"/>
    </row>
    <row r="112" spans="2:10" x14ac:dyDescent="0.2">
      <c r="B112" s="63" t="s">
        <v>282</v>
      </c>
      <c r="C112" s="63" t="s">
        <v>301</v>
      </c>
      <c r="D112" s="63" t="s">
        <v>298</v>
      </c>
      <c r="E112" s="63" t="s">
        <v>467</v>
      </c>
      <c r="F112" s="148">
        <f>MAX(0,1-(1/AVERAGEIFS(COP!$L$2:$L$750,COP!$C$2:$C$750,'Ambient Heat'!$B112,COP!$G$2:$G$750,'Ambient Heat'!F$4,COP!$D$2:$D$750,"RSDELC")))</f>
        <v>0.67635275799933481</v>
      </c>
      <c r="G112" s="148">
        <f>MAX(0,1-(1/AVERAGEIFS(COP!$L$2:$L$750,COP!$C$2:$C$750,'Ambient Heat'!$B112,COP!$G$2:$G$750,'Ambient Heat'!G$4,COP!$D$2:$D$750,"RSDELC")))</f>
        <v>0.69658071062437732</v>
      </c>
      <c r="H112" s="148">
        <f>MAX(0,1-(1/AVERAGEIFS(COP!$L$2:$L$750,COP!$C$2:$C$750,'Ambient Heat'!$B112,COP!$G$2:$G$750,'Ambient Heat'!H$4,COP!$D$2:$D$750,"RSDELC")))</f>
        <v>0.73758331729675719</v>
      </c>
      <c r="I112" s="148">
        <f>MAX(0,1-(1/AVERAGEIFS(COP!$L$2:$L$750,COP!$C$2:$C$750,'Ambient Heat'!$B112,COP!$G$2:$G$750,'Ambient Heat'!I$4,COP!$D$2:$D$750,"RSDELC")))</f>
        <v>0.75726456849950041</v>
      </c>
      <c r="J112" s="63">
        <v>5</v>
      </c>
    </row>
    <row r="113" spans="2:10" ht="15.75" thickBot="1" x14ac:dyDescent="0.25">
      <c r="B113" s="54" t="s">
        <v>278</v>
      </c>
      <c r="C113" s="54" t="s">
        <v>301</v>
      </c>
      <c r="D113" s="54" t="s">
        <v>298</v>
      </c>
      <c r="E113" s="54" t="s">
        <v>467</v>
      </c>
      <c r="F113" s="154">
        <f>MAX(0,1-(1/AVERAGEIFS(COP!$L$2:$L$750,COP!$C$2:$C$750,'Ambient Heat'!$B113,COP!$G$2:$G$750,'Ambient Heat'!F$4,COP!$D$2:$D$750,"RSDELC")))</f>
        <v>0.67635275799933481</v>
      </c>
      <c r="G113" s="154">
        <f>MAX(0,1-(1/AVERAGEIFS(COP!$L$2:$L$750,COP!$C$2:$C$750,'Ambient Heat'!$B113,COP!$G$2:$G$750,'Ambient Heat'!G$4,COP!$D$2:$D$750,"RSDELC")))</f>
        <v>0.69658071062437732</v>
      </c>
      <c r="H113" s="154">
        <f>MAX(0,1-(1/AVERAGEIFS(COP!$L$2:$L$750,COP!$C$2:$C$750,'Ambient Heat'!$B113,COP!$G$2:$G$750,'Ambient Heat'!H$4,COP!$D$2:$D$750,"RSDELC")))</f>
        <v>0.73758331729675719</v>
      </c>
      <c r="I113" s="154">
        <f>MAX(0,1-(1/AVERAGEIFS(COP!$L$2:$L$750,COP!$C$2:$C$750,'Ambient Heat'!$B113,COP!$G$2:$G$750,'Ambient Heat'!I$4,COP!$D$2:$D$750,"RSDELC")))</f>
        <v>0.75726456849950041</v>
      </c>
      <c r="J113" s="54">
        <v>5</v>
      </c>
    </row>
    <row r="114" spans="2:10" x14ac:dyDescent="0.2">
      <c r="B114" s="63" t="s">
        <v>540</v>
      </c>
      <c r="C114" s="149" t="s">
        <v>301</v>
      </c>
      <c r="D114" s="149" t="s">
        <v>298</v>
      </c>
      <c r="E114" s="63" t="s">
        <v>541</v>
      </c>
      <c r="F114" s="148">
        <f>MAX(0,1-(1/AVERAGEIFS(COP!$L$2:$L$750,COP!$C$2:$C$750,'Ambient Heat'!$B114,COP!$G$2:$G$750,'Ambient Heat'!F$4,COP!$D$2:$D$750,"RSDELC")))</f>
        <v>0.67635275799933481</v>
      </c>
      <c r="G114" s="148">
        <f>MAX(0,1-(1/AVERAGEIFS(COP!$L$2:$L$750,COP!$C$2:$C$750,'Ambient Heat'!$B114,COP!$G$2:$G$750,'Ambient Heat'!G$4,COP!$D$2:$D$750,"RSDELC")))</f>
        <v>0.70577523454484981</v>
      </c>
      <c r="H114" s="148">
        <f>MAX(0,1-(1/AVERAGEIFS(COP!$L$2:$L$750,COP!$C$2:$C$750,'Ambient Heat'!$B114,COP!$G$2:$G$750,'Ambient Heat'!H$4,COP!$D$2:$D$750,"RSDELC")))</f>
        <v>0.73758331729675719</v>
      </c>
      <c r="I114" s="148">
        <f>MAX(0,1-(1/AVERAGEIFS(COP!$L$2:$L$750,COP!$C$2:$C$750,'Ambient Heat'!$B114,COP!$G$2:$G$750,'Ambient Heat'!I$4,COP!$D$2:$D$750,"RSDELC")))</f>
        <v>0.75726456849950041</v>
      </c>
      <c r="J114" s="63">
        <v>5</v>
      </c>
    </row>
    <row r="115" spans="2:10" x14ac:dyDescent="0.2">
      <c r="B115" s="63" t="s">
        <v>542</v>
      </c>
      <c r="C115" s="149" t="s">
        <v>301</v>
      </c>
      <c r="D115" s="149" t="s">
        <v>298</v>
      </c>
      <c r="E115" s="63" t="s">
        <v>543</v>
      </c>
      <c r="F115" s="148">
        <f>MAX(0,1-(1/AVERAGEIFS(COP!$L$2:$L$750,COP!$C$2:$C$750,'Ambient Heat'!$B115,COP!$G$2:$G$750,'Ambient Heat'!F$4,COP!$D$2:$D$750,"RSDELC")))</f>
        <v>0.67635275799933481</v>
      </c>
      <c r="G115" s="148">
        <f>MAX(0,1-(1/AVERAGEIFS(COP!$L$2:$L$750,COP!$C$2:$C$750,'Ambient Heat'!$B115,COP!$G$2:$G$750,'Ambient Heat'!G$4,COP!$D$2:$D$750,"RSDELC")))</f>
        <v>0.70577523454484981</v>
      </c>
      <c r="H115" s="148">
        <f>MAX(0,1-(1/AVERAGEIFS(COP!$L$2:$L$750,COP!$C$2:$C$750,'Ambient Heat'!$B115,COP!$G$2:$G$750,'Ambient Heat'!H$4,COP!$D$2:$D$750,"RSDELC")))</f>
        <v>0.73758331729675719</v>
      </c>
      <c r="I115" s="148">
        <f>MAX(0,1-(1/AVERAGEIFS(COP!$L$2:$L$750,COP!$C$2:$C$750,'Ambient Heat'!$B115,COP!$G$2:$G$750,'Ambient Heat'!I$4,COP!$D$2:$D$750,"RSDELC")))</f>
        <v>0.75726456849950041</v>
      </c>
      <c r="J115" s="63">
        <v>5</v>
      </c>
    </row>
    <row r="116" spans="2:10" x14ac:dyDescent="0.2">
      <c r="B116" s="63" t="s">
        <v>544</v>
      </c>
      <c r="C116" s="149" t="s">
        <v>301</v>
      </c>
      <c r="D116" s="149" t="s">
        <v>298</v>
      </c>
      <c r="E116" s="63" t="s">
        <v>545</v>
      </c>
      <c r="F116" s="148">
        <f>MAX(0,1-(1/AVERAGEIFS(COP!$L$2:$L$750,COP!$C$2:$C$750,'Ambient Heat'!$B116,COP!$G$2:$G$750,'Ambient Heat'!F$4,COP!$D$2:$D$750,"RSDELC")))</f>
        <v>0.67635275799933481</v>
      </c>
      <c r="G116" s="148">
        <f>MAX(0,1-(1/AVERAGEIFS(COP!$L$2:$L$750,COP!$C$2:$C$750,'Ambient Heat'!$B116,COP!$G$2:$G$750,'Ambient Heat'!G$4,COP!$D$2:$D$750,"RSDELC")))</f>
        <v>0.70577523454484981</v>
      </c>
      <c r="H116" s="148">
        <f>MAX(0,1-(1/AVERAGEIFS(COP!$L$2:$L$750,COP!$C$2:$C$750,'Ambient Heat'!$B116,COP!$G$2:$G$750,'Ambient Heat'!H$4,COP!$D$2:$D$750,"RSDELC")))</f>
        <v>0.73758331729675719</v>
      </c>
      <c r="I116" s="148">
        <f>MAX(0,1-(1/AVERAGEIFS(COP!$L$2:$L$750,COP!$C$2:$C$750,'Ambient Heat'!$B116,COP!$G$2:$G$750,'Ambient Heat'!I$4,COP!$D$2:$D$750,"RSDELC")))</f>
        <v>0.75726456849950041</v>
      </c>
      <c r="J116" s="63">
        <v>5</v>
      </c>
    </row>
    <row r="117" spans="2:10" x14ac:dyDescent="0.2">
      <c r="B117" s="63" t="s">
        <v>546</v>
      </c>
      <c r="C117" s="149" t="s">
        <v>301</v>
      </c>
      <c r="D117" s="149" t="s">
        <v>298</v>
      </c>
      <c r="E117" s="63" t="s">
        <v>547</v>
      </c>
      <c r="F117" s="148">
        <f>MAX(0,1-(1/AVERAGEIFS(COP!$L$2:$L$750,COP!$C$2:$C$750,'Ambient Heat'!$B117,COP!$G$2:$G$750,'Ambient Heat'!F$4,COP!$D$2:$D$750,"RSDELC")))</f>
        <v>0.67635275799933481</v>
      </c>
      <c r="G117" s="148">
        <f>MAX(0,1-(1/AVERAGEIFS(COP!$L$2:$L$750,COP!$C$2:$C$750,'Ambient Heat'!$B117,COP!$G$2:$G$750,'Ambient Heat'!G$4,COP!$D$2:$D$750,"RSDELC")))</f>
        <v>0.70577523454484981</v>
      </c>
      <c r="H117" s="148">
        <f>MAX(0,1-(1/AVERAGEIFS(COP!$L$2:$L$750,COP!$C$2:$C$750,'Ambient Heat'!$B117,COP!$G$2:$G$750,'Ambient Heat'!H$4,COP!$D$2:$D$750,"RSDELC")))</f>
        <v>0.73758331729675719</v>
      </c>
      <c r="I117" s="148">
        <f>MAX(0,1-(1/AVERAGEIFS(COP!$L$2:$L$750,COP!$C$2:$C$750,'Ambient Heat'!$B117,COP!$G$2:$G$750,'Ambient Heat'!I$4,COP!$D$2:$D$750,"RSDELC")))</f>
        <v>0.75726456849950041</v>
      </c>
      <c r="J117" s="63">
        <v>5</v>
      </c>
    </row>
    <row r="118" spans="2:10" x14ac:dyDescent="0.2">
      <c r="B118" s="63" t="s">
        <v>548</v>
      </c>
      <c r="C118" s="149" t="s">
        <v>301</v>
      </c>
      <c r="D118" s="149" t="s">
        <v>298</v>
      </c>
      <c r="E118" s="63" t="s">
        <v>549</v>
      </c>
      <c r="F118" s="148">
        <f>MAX(0,1-(1/AVERAGEIFS(COP!$L$2:$L$750,COP!$C$2:$C$750,'Ambient Heat'!$B118,COP!$G$2:$G$750,'Ambient Heat'!F$4,COP!$D$2:$D$750,"RSDELC")))</f>
        <v>0.67635275799933481</v>
      </c>
      <c r="G118" s="148">
        <f>MAX(0,1-(1/AVERAGEIFS(COP!$L$2:$L$750,COP!$C$2:$C$750,'Ambient Heat'!$B118,COP!$G$2:$G$750,'Ambient Heat'!G$4,COP!$D$2:$D$750,"RSDELC")))</f>
        <v>0.70577523454484981</v>
      </c>
      <c r="H118" s="148">
        <f>MAX(0,1-(1/AVERAGEIFS(COP!$L$2:$L$750,COP!$C$2:$C$750,'Ambient Heat'!$B118,COP!$G$2:$G$750,'Ambient Heat'!H$4,COP!$D$2:$D$750,"RSDELC")))</f>
        <v>0.73758331729675719</v>
      </c>
      <c r="I118" s="148">
        <f>MAX(0,1-(1/AVERAGEIFS(COP!$L$2:$L$750,COP!$C$2:$C$750,'Ambient Heat'!$B118,COP!$G$2:$G$750,'Ambient Heat'!I$4,COP!$D$2:$D$750,"RSDELC")))</f>
        <v>0.75726456849950041</v>
      </c>
      <c r="J118" s="63">
        <v>5</v>
      </c>
    </row>
    <row r="119" spans="2:10" ht="15.75" thickBot="1" x14ac:dyDescent="0.25">
      <c r="B119" s="54" t="s">
        <v>550</v>
      </c>
      <c r="C119" s="153" t="s">
        <v>301</v>
      </c>
      <c r="D119" s="153" t="s">
        <v>298</v>
      </c>
      <c r="E119" s="54" t="s">
        <v>551</v>
      </c>
      <c r="F119" s="154">
        <f>MAX(0,1-(1/AVERAGEIFS(COP!$L$2:$L$750,COP!$C$2:$C$750,'Ambient Heat'!$B119,COP!$G$2:$G$750,'Ambient Heat'!F$4,COP!$D$2:$D$750,"RSDELC")))</f>
        <v>0.67635275799933481</v>
      </c>
      <c r="G119" s="154">
        <f>MAX(0,1-(1/AVERAGEIFS(COP!$L$2:$L$750,COP!$C$2:$C$750,'Ambient Heat'!$B119,COP!$G$2:$G$750,'Ambient Heat'!G$4,COP!$D$2:$D$750,"RSDELC")))</f>
        <v>0.70577523454484981</v>
      </c>
      <c r="H119" s="154">
        <f>MAX(0,1-(1/AVERAGEIFS(COP!$L$2:$L$750,COP!$C$2:$C$750,'Ambient Heat'!$B119,COP!$G$2:$G$750,'Ambient Heat'!H$4,COP!$D$2:$D$750,"RSDELC")))</f>
        <v>0.73758331729675719</v>
      </c>
      <c r="I119" s="154">
        <f>MAX(0,1-(1/AVERAGEIFS(COP!$L$2:$L$750,COP!$C$2:$C$750,'Ambient Heat'!$B119,COP!$G$2:$G$750,'Ambient Heat'!I$4,COP!$D$2:$D$750,"RSDELC")))</f>
        <v>0.75726456849950041</v>
      </c>
      <c r="J119" s="54">
        <v>5</v>
      </c>
    </row>
    <row r="120" spans="2:10" x14ac:dyDescent="0.2">
      <c r="B120" s="63" t="s">
        <v>552</v>
      </c>
      <c r="C120" s="149" t="s">
        <v>301</v>
      </c>
      <c r="D120" s="149" t="s">
        <v>298</v>
      </c>
      <c r="E120" s="63" t="s">
        <v>541</v>
      </c>
      <c r="F120" s="148">
        <f>MAX(0,1-(1/AVERAGEIFS(COP!$L$2:$L$750,COP!$C$2:$C$750,'Ambient Heat'!$B120,COP!$G$2:$G$750,'Ambient Heat'!F$4,COP!$D$2:$D$750,"RSDELC")))</f>
        <v>0.67635275799933481</v>
      </c>
      <c r="G120" s="148">
        <f>MAX(0,1-(1/AVERAGEIFS(COP!$L$2:$L$750,COP!$C$2:$C$750,'Ambient Heat'!$B120,COP!$G$2:$G$750,'Ambient Heat'!G$4,COP!$D$2:$D$750,"RSDELC")))</f>
        <v>0.70577523454484981</v>
      </c>
      <c r="H120" s="148">
        <f>MAX(0,1-(1/AVERAGEIFS(COP!$L$2:$L$750,COP!$C$2:$C$750,'Ambient Heat'!$B120,COP!$G$2:$G$750,'Ambient Heat'!H$4,COP!$D$2:$D$750,"RSDELC")))</f>
        <v>0.73758331729675719</v>
      </c>
      <c r="I120" s="148">
        <f>MAX(0,1-(1/AVERAGEIFS(COP!$L$2:$L$750,COP!$C$2:$C$750,'Ambient Heat'!$B120,COP!$G$2:$G$750,'Ambient Heat'!I$4,COP!$D$2:$D$750,"RSDELC")))</f>
        <v>0.75726456849950041</v>
      </c>
      <c r="J120" s="152">
        <v>5</v>
      </c>
    </row>
    <row r="121" spans="2:10" x14ac:dyDescent="0.2">
      <c r="B121" s="63" t="s">
        <v>553</v>
      </c>
      <c r="C121" s="149" t="s">
        <v>301</v>
      </c>
      <c r="D121" s="149" t="s">
        <v>298</v>
      </c>
      <c r="E121" s="63" t="s">
        <v>543</v>
      </c>
      <c r="F121" s="148">
        <f>MAX(0,1-(1/AVERAGEIFS(COP!$L$2:$L$750,COP!$C$2:$C$750,'Ambient Heat'!$B121,COP!$G$2:$G$750,'Ambient Heat'!F$4,COP!$D$2:$D$750,"RSDELC")))</f>
        <v>0.67635275799933481</v>
      </c>
      <c r="G121" s="148">
        <f>MAX(0,1-(1/AVERAGEIFS(COP!$L$2:$L$750,COP!$C$2:$C$750,'Ambient Heat'!$B121,COP!$G$2:$G$750,'Ambient Heat'!G$4,COP!$D$2:$D$750,"RSDELC")))</f>
        <v>0.70577523454484981</v>
      </c>
      <c r="H121" s="148">
        <f>MAX(0,1-(1/AVERAGEIFS(COP!$L$2:$L$750,COP!$C$2:$C$750,'Ambient Heat'!$B121,COP!$G$2:$G$750,'Ambient Heat'!H$4,COP!$D$2:$D$750,"RSDELC")))</f>
        <v>0.73758331729675719</v>
      </c>
      <c r="I121" s="148">
        <f>MAX(0,1-(1/AVERAGEIFS(COP!$L$2:$L$750,COP!$C$2:$C$750,'Ambient Heat'!$B121,COP!$G$2:$G$750,'Ambient Heat'!I$4,COP!$D$2:$D$750,"RSDELC")))</f>
        <v>0.75726456849950041</v>
      </c>
      <c r="J121" s="63">
        <v>5</v>
      </c>
    </row>
    <row r="122" spans="2:10" x14ac:dyDescent="0.2">
      <c r="B122" s="63" t="s">
        <v>554</v>
      </c>
      <c r="C122" s="149" t="s">
        <v>301</v>
      </c>
      <c r="D122" s="149" t="s">
        <v>298</v>
      </c>
      <c r="E122" s="63" t="s">
        <v>545</v>
      </c>
      <c r="F122" s="148">
        <f>MAX(0,1-(1/AVERAGEIFS(COP!$L$2:$L$750,COP!$C$2:$C$750,'Ambient Heat'!$B122,COP!$G$2:$G$750,'Ambient Heat'!F$4,COP!$D$2:$D$750,"RSDELC")))</f>
        <v>0.67635275799933481</v>
      </c>
      <c r="G122" s="148">
        <f>MAX(0,1-(1/AVERAGEIFS(COP!$L$2:$L$750,COP!$C$2:$C$750,'Ambient Heat'!$B122,COP!$G$2:$G$750,'Ambient Heat'!G$4,COP!$D$2:$D$750,"RSDELC")))</f>
        <v>0.70577523454484981</v>
      </c>
      <c r="H122" s="148">
        <f>MAX(0,1-(1/AVERAGEIFS(COP!$L$2:$L$750,COP!$C$2:$C$750,'Ambient Heat'!$B122,COP!$G$2:$G$750,'Ambient Heat'!H$4,COP!$D$2:$D$750,"RSDELC")))</f>
        <v>0.73758331729675719</v>
      </c>
      <c r="I122" s="148">
        <f>MAX(0,1-(1/AVERAGEIFS(COP!$L$2:$L$750,COP!$C$2:$C$750,'Ambient Heat'!$B122,COP!$G$2:$G$750,'Ambient Heat'!I$4,COP!$D$2:$D$750,"RSDELC")))</f>
        <v>0.75726456849950041</v>
      </c>
      <c r="J122" s="63">
        <v>5</v>
      </c>
    </row>
    <row r="123" spans="2:10" x14ac:dyDescent="0.2">
      <c r="B123" s="63" t="s">
        <v>555</v>
      </c>
      <c r="C123" s="149" t="s">
        <v>301</v>
      </c>
      <c r="D123" s="149" t="s">
        <v>298</v>
      </c>
      <c r="E123" s="63" t="s">
        <v>547</v>
      </c>
      <c r="F123" s="148">
        <f>MAX(0,1-(1/AVERAGEIFS(COP!$L$2:$L$750,COP!$C$2:$C$750,'Ambient Heat'!$B123,COP!$G$2:$G$750,'Ambient Heat'!F$4,COP!$D$2:$D$750,"RSDELC")))</f>
        <v>0.67635275799933481</v>
      </c>
      <c r="G123" s="148">
        <f>MAX(0,1-(1/AVERAGEIFS(COP!$L$2:$L$750,COP!$C$2:$C$750,'Ambient Heat'!$B123,COP!$G$2:$G$750,'Ambient Heat'!G$4,COP!$D$2:$D$750,"RSDELC")))</f>
        <v>0.70577523454484981</v>
      </c>
      <c r="H123" s="148">
        <f>MAX(0,1-(1/AVERAGEIFS(COP!$L$2:$L$750,COP!$C$2:$C$750,'Ambient Heat'!$B123,COP!$G$2:$G$750,'Ambient Heat'!H$4,COP!$D$2:$D$750,"RSDELC")))</f>
        <v>0.73758331729675719</v>
      </c>
      <c r="I123" s="148">
        <f>MAX(0,1-(1/AVERAGEIFS(COP!$L$2:$L$750,COP!$C$2:$C$750,'Ambient Heat'!$B123,COP!$G$2:$G$750,'Ambient Heat'!I$4,COP!$D$2:$D$750,"RSDELC")))</f>
        <v>0.75726456849950041</v>
      </c>
      <c r="J123" s="63">
        <v>5</v>
      </c>
    </row>
    <row r="124" spans="2:10" x14ac:dyDescent="0.2">
      <c r="B124" s="63" t="s">
        <v>556</v>
      </c>
      <c r="C124" s="149" t="s">
        <v>301</v>
      </c>
      <c r="D124" s="149" t="s">
        <v>298</v>
      </c>
      <c r="E124" s="63" t="s">
        <v>549</v>
      </c>
      <c r="F124" s="148">
        <f>MAX(0,1-(1/AVERAGEIFS(COP!$L$2:$L$750,COP!$C$2:$C$750,'Ambient Heat'!$B124,COP!$G$2:$G$750,'Ambient Heat'!F$4,COP!$D$2:$D$750,"RSDELC")))</f>
        <v>0.67635275799933481</v>
      </c>
      <c r="G124" s="148">
        <f>MAX(0,1-(1/AVERAGEIFS(COP!$L$2:$L$750,COP!$C$2:$C$750,'Ambient Heat'!$B124,COP!$G$2:$G$750,'Ambient Heat'!G$4,COP!$D$2:$D$750,"RSDELC")))</f>
        <v>0.70577523454484981</v>
      </c>
      <c r="H124" s="148">
        <f>MAX(0,1-(1/AVERAGEIFS(COP!$L$2:$L$750,COP!$C$2:$C$750,'Ambient Heat'!$B124,COP!$G$2:$G$750,'Ambient Heat'!H$4,COP!$D$2:$D$750,"RSDELC")))</f>
        <v>0.73758331729675719</v>
      </c>
      <c r="I124" s="148">
        <f>MAX(0,1-(1/AVERAGEIFS(COP!$L$2:$L$750,COP!$C$2:$C$750,'Ambient Heat'!$B124,COP!$G$2:$G$750,'Ambient Heat'!I$4,COP!$D$2:$D$750,"RSDELC")))</f>
        <v>0.75726456849950041</v>
      </c>
      <c r="J124" s="63">
        <v>5</v>
      </c>
    </row>
    <row r="125" spans="2:10" ht="15.75" thickBot="1" x14ac:dyDescent="0.25">
      <c r="B125" s="54" t="s">
        <v>557</v>
      </c>
      <c r="C125" s="153" t="s">
        <v>301</v>
      </c>
      <c r="D125" s="153" t="s">
        <v>298</v>
      </c>
      <c r="E125" s="54" t="s">
        <v>551</v>
      </c>
      <c r="F125" s="154">
        <f>MAX(0,1-(1/AVERAGEIFS(COP!$L$2:$L$750,COP!$C$2:$C$750,'Ambient Heat'!$B125,COP!$G$2:$G$750,'Ambient Heat'!F$4,COP!$D$2:$D$750,"RSDELC")))</f>
        <v>0.67635275799933481</v>
      </c>
      <c r="G125" s="154">
        <f>MAX(0,1-(1/AVERAGEIFS(COP!$L$2:$L$750,COP!$C$2:$C$750,'Ambient Heat'!$B125,COP!$G$2:$G$750,'Ambient Heat'!G$4,COP!$D$2:$D$750,"RSDELC")))</f>
        <v>0.70577523454484981</v>
      </c>
      <c r="H125" s="154">
        <f>MAX(0,1-(1/AVERAGEIFS(COP!$L$2:$L$750,COP!$C$2:$C$750,'Ambient Heat'!$B125,COP!$G$2:$G$750,'Ambient Heat'!H$4,COP!$D$2:$D$750,"RSDELC")))</f>
        <v>0.73758331729675719</v>
      </c>
      <c r="I125" s="154">
        <f>MAX(0,1-(1/AVERAGEIFS(COP!$L$2:$L$750,COP!$C$2:$C$750,'Ambient Heat'!$B125,COP!$G$2:$G$750,'Ambient Heat'!I$4,COP!$D$2:$D$750,"RSDELC")))</f>
        <v>0.75726456849950041</v>
      </c>
      <c r="J125" s="54">
        <v>5</v>
      </c>
    </row>
    <row r="126" spans="2:10" x14ac:dyDescent="0.2">
      <c r="B126" s="63" t="s">
        <v>552</v>
      </c>
      <c r="C126" s="150" t="s">
        <v>301</v>
      </c>
      <c r="D126" s="150" t="s">
        <v>376</v>
      </c>
      <c r="E126" s="63" t="s">
        <v>245</v>
      </c>
      <c r="F126" s="151">
        <f>MAX(0,1-(1/AVERAGEIFS(COP!$L$2:$L$750,COP!$C$2:$C$750,'Ambient Heat'!$B126,COP!$G$2:$G$750,'Ambient Heat'!F$4,COP!$D$2:$D$750,"RSDWH*")))</f>
        <v>0.53764679714190677</v>
      </c>
      <c r="G126" s="151">
        <f>MAX(0,1-(1/AVERAGEIFS(COP!$L$2:$L$750,COP!$C$2:$C$750,'Ambient Heat'!$B126,COP!$G$2:$G$750,'Ambient Heat'!G$4,COP!$D$2:$D$750,"RSDWH*")))</f>
        <v>0.57967890649264264</v>
      </c>
      <c r="H126" s="151">
        <f>MAX(0,1-(1/AVERAGEIFS(COP!$L$2:$L$750,COP!$C$2:$C$750,'Ambient Heat'!$B126,COP!$G$2:$G$750,'Ambient Heat'!H$4,COP!$D$2:$D$750,"RSDWH*")))</f>
        <v>0.62511902470965408</v>
      </c>
      <c r="I126" s="151">
        <f>MAX(0,1-(1/AVERAGEIFS(COP!$L$2:$L$750,COP!$C$2:$C$750,'Ambient Heat'!$B126,COP!$G$2:$G$750,'Ambient Heat'!I$4,COP!$D$2:$D$750,"RSDWH*")))</f>
        <v>0.65323509785643008</v>
      </c>
      <c r="J126" s="63">
        <v>5</v>
      </c>
    </row>
    <row r="127" spans="2:10" x14ac:dyDescent="0.2">
      <c r="B127" s="63" t="s">
        <v>553</v>
      </c>
      <c r="C127" s="150" t="s">
        <v>301</v>
      </c>
      <c r="D127" s="150" t="s">
        <v>376</v>
      </c>
      <c r="E127" s="63" t="s">
        <v>245</v>
      </c>
      <c r="F127" s="151">
        <f>MAX(0,1-(1/AVERAGEIFS(COP!$L$2:$L$750,COP!$C$2:$C$750,'Ambient Heat'!$B127,COP!$G$2:$G$750,'Ambient Heat'!F$4,COP!$D$2:$D$750,"RSDWH*")))</f>
        <v>0.53764679714190677</v>
      </c>
      <c r="G127" s="151">
        <f>MAX(0,1-(1/AVERAGEIFS(COP!$L$2:$L$750,COP!$C$2:$C$750,'Ambient Heat'!$B127,COP!$G$2:$G$750,'Ambient Heat'!G$4,COP!$D$2:$D$750,"RSDWH*")))</f>
        <v>0.57967890649264264</v>
      </c>
      <c r="H127" s="151">
        <f>MAX(0,1-(1/AVERAGEIFS(COP!$L$2:$L$750,COP!$C$2:$C$750,'Ambient Heat'!$B127,COP!$G$2:$G$750,'Ambient Heat'!H$4,COP!$D$2:$D$750,"RSDWH*")))</f>
        <v>0.62511902470965408</v>
      </c>
      <c r="I127" s="151">
        <f>MAX(0,1-(1/AVERAGEIFS(COP!$L$2:$L$750,COP!$C$2:$C$750,'Ambient Heat'!$B127,COP!$G$2:$G$750,'Ambient Heat'!I$4,COP!$D$2:$D$750,"RSDWH*")))</f>
        <v>0.65323509785643008</v>
      </c>
      <c r="J127" s="63">
        <v>5</v>
      </c>
    </row>
    <row r="128" spans="2:10" x14ac:dyDescent="0.2">
      <c r="B128" s="63" t="s">
        <v>554</v>
      </c>
      <c r="C128" s="150" t="s">
        <v>301</v>
      </c>
      <c r="D128" s="150" t="s">
        <v>376</v>
      </c>
      <c r="E128" s="63" t="s">
        <v>245</v>
      </c>
      <c r="F128" s="151">
        <f>MAX(0,1-(1/AVERAGEIFS(COP!$L$2:$L$750,COP!$C$2:$C$750,'Ambient Heat'!$B128,COP!$G$2:$G$750,'Ambient Heat'!F$4,COP!$D$2:$D$750,"RSDWH*")))</f>
        <v>0.53764679714190677</v>
      </c>
      <c r="G128" s="151">
        <f>MAX(0,1-(1/AVERAGEIFS(COP!$L$2:$L$750,COP!$C$2:$C$750,'Ambient Heat'!$B128,COP!$G$2:$G$750,'Ambient Heat'!G$4,COP!$D$2:$D$750,"RSDWH*")))</f>
        <v>0.57967890649264264</v>
      </c>
      <c r="H128" s="151">
        <f>MAX(0,1-(1/AVERAGEIFS(COP!$L$2:$L$750,COP!$C$2:$C$750,'Ambient Heat'!$B128,COP!$G$2:$G$750,'Ambient Heat'!H$4,COP!$D$2:$D$750,"RSDWH*")))</f>
        <v>0.62511902470965408</v>
      </c>
      <c r="I128" s="151">
        <f>MAX(0,1-(1/AVERAGEIFS(COP!$L$2:$L$750,COP!$C$2:$C$750,'Ambient Heat'!$B128,COP!$G$2:$G$750,'Ambient Heat'!I$4,COP!$D$2:$D$750,"RSDWH*")))</f>
        <v>0.65323509785643008</v>
      </c>
      <c r="J128" s="63">
        <v>5</v>
      </c>
    </row>
    <row r="129" spans="2:10" x14ac:dyDescent="0.2">
      <c r="B129" s="63" t="s">
        <v>555</v>
      </c>
      <c r="C129" s="150" t="s">
        <v>301</v>
      </c>
      <c r="D129" s="150" t="s">
        <v>376</v>
      </c>
      <c r="E129" s="63" t="s">
        <v>245</v>
      </c>
      <c r="F129" s="151">
        <f>MAX(0,1-(1/AVERAGEIFS(COP!$L$2:$L$750,COP!$C$2:$C$750,'Ambient Heat'!$B129,COP!$G$2:$G$750,'Ambient Heat'!F$4,COP!$D$2:$D$750,"RSDWH*")))</f>
        <v>0.53764679714190677</v>
      </c>
      <c r="G129" s="151">
        <f>MAX(0,1-(1/AVERAGEIFS(COP!$L$2:$L$750,COP!$C$2:$C$750,'Ambient Heat'!$B129,COP!$G$2:$G$750,'Ambient Heat'!G$4,COP!$D$2:$D$750,"RSDWH*")))</f>
        <v>0.57967890649264264</v>
      </c>
      <c r="H129" s="151">
        <f>MAX(0,1-(1/AVERAGEIFS(COP!$L$2:$L$750,COP!$C$2:$C$750,'Ambient Heat'!$B129,COP!$G$2:$G$750,'Ambient Heat'!H$4,COP!$D$2:$D$750,"RSDWH*")))</f>
        <v>0.62511902470965408</v>
      </c>
      <c r="I129" s="151">
        <f>MAX(0,1-(1/AVERAGEIFS(COP!$L$2:$L$750,COP!$C$2:$C$750,'Ambient Heat'!$B129,COP!$G$2:$G$750,'Ambient Heat'!I$4,COP!$D$2:$D$750,"RSDWH*")))</f>
        <v>0.65323509785643008</v>
      </c>
      <c r="J129" s="63">
        <v>5</v>
      </c>
    </row>
    <row r="130" spans="2:10" x14ac:dyDescent="0.2">
      <c r="B130" s="63" t="s">
        <v>556</v>
      </c>
      <c r="C130" s="150" t="s">
        <v>301</v>
      </c>
      <c r="D130" s="150" t="s">
        <v>376</v>
      </c>
      <c r="E130" s="63" t="s">
        <v>245</v>
      </c>
      <c r="F130" s="151">
        <f>MAX(0,1-(1/AVERAGEIFS(COP!$L$2:$L$750,COP!$C$2:$C$750,'Ambient Heat'!$B130,COP!$G$2:$G$750,'Ambient Heat'!F$4,COP!$D$2:$D$750,"RSDWH*")))</f>
        <v>0.53764679714190677</v>
      </c>
      <c r="G130" s="151">
        <f>MAX(0,1-(1/AVERAGEIFS(COP!$L$2:$L$750,COP!$C$2:$C$750,'Ambient Heat'!$B130,COP!$G$2:$G$750,'Ambient Heat'!G$4,COP!$D$2:$D$750,"RSDWH*")))</f>
        <v>0.57967890649264264</v>
      </c>
      <c r="H130" s="151">
        <f>MAX(0,1-(1/AVERAGEIFS(COP!$L$2:$L$750,COP!$C$2:$C$750,'Ambient Heat'!$B130,COP!$G$2:$G$750,'Ambient Heat'!H$4,COP!$D$2:$D$750,"RSDWH*")))</f>
        <v>0.62511902470965408</v>
      </c>
      <c r="I130" s="151">
        <f>MAX(0,1-(1/AVERAGEIFS(COP!$L$2:$L$750,COP!$C$2:$C$750,'Ambient Heat'!$B130,COP!$G$2:$G$750,'Ambient Heat'!I$4,COP!$D$2:$D$750,"RSDWH*")))</f>
        <v>0.65323509785643008</v>
      </c>
      <c r="J130" s="63">
        <v>5</v>
      </c>
    </row>
    <row r="131" spans="2:10" ht="15.75" thickBot="1" x14ac:dyDescent="0.25">
      <c r="B131" s="54" t="s">
        <v>557</v>
      </c>
      <c r="C131" s="155" t="s">
        <v>301</v>
      </c>
      <c r="D131" s="155" t="s">
        <v>376</v>
      </c>
      <c r="E131" s="54" t="s">
        <v>245</v>
      </c>
      <c r="F131" s="156">
        <f>MAX(0,1-(1/AVERAGEIFS(COP!$L$2:$L$750,COP!$C$2:$C$750,'Ambient Heat'!$B131,COP!$G$2:$G$750,'Ambient Heat'!F$4,COP!$D$2:$D$750,"RSDWH*")))</f>
        <v>0.53764679714190677</v>
      </c>
      <c r="G131" s="156">
        <f>MAX(0,1-(1/AVERAGEIFS(COP!$L$2:$L$750,COP!$C$2:$C$750,'Ambient Heat'!$B131,COP!$G$2:$G$750,'Ambient Heat'!G$4,COP!$D$2:$D$750,"RSDWH*")))</f>
        <v>0.57967890649264264</v>
      </c>
      <c r="H131" s="156">
        <f>MAX(0,1-(1/AVERAGEIFS(COP!$L$2:$L$750,COP!$C$2:$C$750,'Ambient Heat'!$B131,COP!$G$2:$G$750,'Ambient Heat'!H$4,COP!$D$2:$D$750,"RSDWH*")))</f>
        <v>0.62511902470965408</v>
      </c>
      <c r="I131" s="156">
        <f>MAX(0,1-(1/AVERAGEIFS(COP!$L$2:$L$750,COP!$C$2:$C$750,'Ambient Heat'!$B131,COP!$G$2:$G$750,'Ambient Heat'!I$4,COP!$D$2:$D$750,"RSDWH*")))</f>
        <v>0.65323509785643008</v>
      </c>
      <c r="J131" s="54">
        <v>5</v>
      </c>
    </row>
    <row r="132" spans="2:10" x14ac:dyDescent="0.2">
      <c r="B132" s="24" t="s">
        <v>558</v>
      </c>
      <c r="C132" s="24" t="s">
        <v>301</v>
      </c>
      <c r="D132" s="24" t="s">
        <v>298</v>
      </c>
      <c r="E132" s="63" t="s">
        <v>541</v>
      </c>
      <c r="F132" s="148">
        <f>MAX(0,1-(1/AVERAGEIFS(COP!$L$2:$L$750,COP!$C$2:$C$750,'Ambient Heat'!$B132,COP!$G$2:$G$750,'Ambient Heat'!F$4,COP!$D$2:$D$750,"RSDELC")))</f>
        <v>0.67635275799933481</v>
      </c>
      <c r="G132" s="148">
        <f>MAX(0,1-(1/AVERAGEIFS(COP!$L$2:$L$750,COP!$C$2:$C$750,'Ambient Heat'!$B132,COP!$G$2:$G$750,'Ambient Heat'!G$4,COP!$D$2:$D$750,"RSDELC")))</f>
        <v>0.70842590810750883</v>
      </c>
      <c r="H132" s="148">
        <f>MAX(0,1-(1/AVERAGEIFS(COP!$L$2:$L$750,COP!$C$2:$C$750,'Ambient Heat'!$B132,COP!$G$2:$G$750,'Ambient Heat'!H$4,COP!$D$2:$D$750,"RSDELC")))</f>
        <v>0.72802752773053347</v>
      </c>
      <c r="I132" s="148">
        <f>MAX(0,1-(1/AVERAGEIFS(COP!$L$2:$L$750,COP!$C$2:$C$750,'Ambient Heat'!$B132,COP!$G$2:$G$750,'Ambient Heat'!I$4,COP!$D$2:$D$750,"RSDELC")))</f>
        <v>0.72802752773053347</v>
      </c>
      <c r="J132" s="24">
        <v>5</v>
      </c>
    </row>
    <row r="133" spans="2:10" x14ac:dyDescent="0.2">
      <c r="B133" s="24" t="s">
        <v>559</v>
      </c>
      <c r="C133" s="24" t="s">
        <v>301</v>
      </c>
      <c r="D133" s="24" t="s">
        <v>298</v>
      </c>
      <c r="E133" s="63" t="s">
        <v>543</v>
      </c>
      <c r="F133" s="148">
        <f>MAX(0,1-(1/AVERAGEIFS(COP!$L$2:$L$750,COP!$C$2:$C$750,'Ambient Heat'!$B133,COP!$G$2:$G$750,'Ambient Heat'!F$4,COP!$D$2:$D$750,"RSDELC")))</f>
        <v>0.67635275799933481</v>
      </c>
      <c r="G133" s="148">
        <f>MAX(0,1-(1/AVERAGEIFS(COP!$L$2:$L$750,COP!$C$2:$C$750,'Ambient Heat'!$B133,COP!$G$2:$G$750,'Ambient Heat'!G$4,COP!$D$2:$D$750,"RSDELC")))</f>
        <v>0.70842590810750883</v>
      </c>
      <c r="H133" s="148">
        <f>MAX(0,1-(1/AVERAGEIFS(COP!$L$2:$L$750,COP!$C$2:$C$750,'Ambient Heat'!$B133,COP!$G$2:$G$750,'Ambient Heat'!H$4,COP!$D$2:$D$750,"RSDELC")))</f>
        <v>0.72802752773053347</v>
      </c>
      <c r="I133" s="148">
        <f>MAX(0,1-(1/AVERAGEIFS(COP!$L$2:$L$750,COP!$C$2:$C$750,'Ambient Heat'!$B133,COP!$G$2:$G$750,'Ambient Heat'!I$4,COP!$D$2:$D$750,"RSDELC")))</f>
        <v>0.72802752773053347</v>
      </c>
      <c r="J133" s="24">
        <v>5</v>
      </c>
    </row>
    <row r="134" spans="2:10" x14ac:dyDescent="0.2">
      <c r="B134" s="24" t="s">
        <v>560</v>
      </c>
      <c r="C134" s="24" t="s">
        <v>301</v>
      </c>
      <c r="D134" s="24" t="s">
        <v>298</v>
      </c>
      <c r="E134" s="63" t="s">
        <v>545</v>
      </c>
      <c r="F134" s="148">
        <f>MAX(0,1-(1/AVERAGEIFS(COP!$L$2:$L$750,COP!$C$2:$C$750,'Ambient Heat'!$B134,COP!$G$2:$G$750,'Ambient Heat'!F$4,COP!$D$2:$D$750,"RSDELC")))</f>
        <v>0.67635275799933481</v>
      </c>
      <c r="G134" s="148">
        <f>MAX(0,1-(1/AVERAGEIFS(COP!$L$2:$L$750,COP!$C$2:$C$750,'Ambient Heat'!$B134,COP!$G$2:$G$750,'Ambient Heat'!G$4,COP!$D$2:$D$750,"RSDELC")))</f>
        <v>0.70842590810750883</v>
      </c>
      <c r="H134" s="148">
        <f>MAX(0,1-(1/AVERAGEIFS(COP!$L$2:$L$750,COP!$C$2:$C$750,'Ambient Heat'!$B134,COP!$G$2:$G$750,'Ambient Heat'!H$4,COP!$D$2:$D$750,"RSDELC")))</f>
        <v>0.72802752773053347</v>
      </c>
      <c r="I134" s="148">
        <f>MAX(0,1-(1/AVERAGEIFS(COP!$L$2:$L$750,COP!$C$2:$C$750,'Ambient Heat'!$B134,COP!$G$2:$G$750,'Ambient Heat'!I$4,COP!$D$2:$D$750,"RSDELC")))</f>
        <v>0.72802752773053347</v>
      </c>
      <c r="J134" s="24">
        <v>5</v>
      </c>
    </row>
    <row r="135" spans="2:10" x14ac:dyDescent="0.2">
      <c r="B135" s="24" t="s">
        <v>561</v>
      </c>
      <c r="C135" s="24" t="s">
        <v>301</v>
      </c>
      <c r="D135" s="24" t="s">
        <v>298</v>
      </c>
      <c r="E135" s="63" t="s">
        <v>547</v>
      </c>
      <c r="F135" s="148">
        <f>MAX(0,1-(1/AVERAGEIFS(COP!$L$2:$L$750,COP!$C$2:$C$750,'Ambient Heat'!$B135,COP!$G$2:$G$750,'Ambient Heat'!F$4,COP!$D$2:$D$750,"RSDELC")))</f>
        <v>0.67635275799933481</v>
      </c>
      <c r="G135" s="148">
        <f>MAX(0,1-(1/AVERAGEIFS(COP!$L$2:$L$750,COP!$C$2:$C$750,'Ambient Heat'!$B135,COP!$G$2:$G$750,'Ambient Heat'!G$4,COP!$D$2:$D$750,"RSDELC")))</f>
        <v>0.70842590810750883</v>
      </c>
      <c r="H135" s="148">
        <f>MAX(0,1-(1/AVERAGEIFS(COP!$L$2:$L$750,COP!$C$2:$C$750,'Ambient Heat'!$B135,COP!$G$2:$G$750,'Ambient Heat'!H$4,COP!$D$2:$D$750,"RSDELC")))</f>
        <v>0.72802752773053347</v>
      </c>
      <c r="I135" s="148">
        <f>MAX(0,1-(1/AVERAGEIFS(COP!$L$2:$L$750,COP!$C$2:$C$750,'Ambient Heat'!$B135,COP!$G$2:$G$750,'Ambient Heat'!I$4,COP!$D$2:$D$750,"RSDELC")))</f>
        <v>0.72802752773053347</v>
      </c>
      <c r="J135" s="24">
        <v>5</v>
      </c>
    </row>
    <row r="136" spans="2:10" x14ac:dyDescent="0.2">
      <c r="B136" s="24" t="s">
        <v>562</v>
      </c>
      <c r="C136" s="24" t="s">
        <v>301</v>
      </c>
      <c r="D136" s="24" t="s">
        <v>298</v>
      </c>
      <c r="E136" s="63" t="s">
        <v>549</v>
      </c>
      <c r="F136" s="148">
        <f>MAX(0,1-(1/AVERAGEIFS(COP!$L$2:$L$750,COP!$C$2:$C$750,'Ambient Heat'!$B136,COP!$G$2:$G$750,'Ambient Heat'!F$4,COP!$D$2:$D$750,"RSDELC")))</f>
        <v>0.67635275799933481</v>
      </c>
      <c r="G136" s="148">
        <f>MAX(0,1-(1/AVERAGEIFS(COP!$L$2:$L$750,COP!$C$2:$C$750,'Ambient Heat'!$B136,COP!$G$2:$G$750,'Ambient Heat'!G$4,COP!$D$2:$D$750,"RSDELC")))</f>
        <v>0.70842590810750883</v>
      </c>
      <c r="H136" s="148">
        <f>MAX(0,1-(1/AVERAGEIFS(COP!$L$2:$L$750,COP!$C$2:$C$750,'Ambient Heat'!$B136,COP!$G$2:$G$750,'Ambient Heat'!H$4,COP!$D$2:$D$750,"RSDELC")))</f>
        <v>0.72802752773053347</v>
      </c>
      <c r="I136" s="148">
        <f>MAX(0,1-(1/AVERAGEIFS(COP!$L$2:$L$750,COP!$C$2:$C$750,'Ambient Heat'!$B136,COP!$G$2:$G$750,'Ambient Heat'!I$4,COP!$D$2:$D$750,"RSDELC")))</f>
        <v>0.72802752773053347</v>
      </c>
      <c r="J136" s="24">
        <v>5</v>
      </c>
    </row>
    <row r="137" spans="2:10" ht="15.75" thickBot="1" x14ac:dyDescent="0.25">
      <c r="B137" s="54" t="s">
        <v>563</v>
      </c>
      <c r="C137" s="54" t="s">
        <v>301</v>
      </c>
      <c r="D137" s="54" t="s">
        <v>298</v>
      </c>
      <c r="E137" s="54" t="s">
        <v>551</v>
      </c>
      <c r="F137" s="154">
        <f>MAX(0,1-(1/AVERAGEIFS(COP!$L$2:$L$750,COP!$C$2:$C$750,'Ambient Heat'!$B137,COP!$G$2:$G$750,'Ambient Heat'!F$4,COP!$D$2:$D$750,"RSDELC")))</f>
        <v>0.67635275799933481</v>
      </c>
      <c r="G137" s="154">
        <f>MAX(0,1-(1/AVERAGEIFS(COP!$L$2:$L$750,COP!$C$2:$C$750,'Ambient Heat'!$B137,COP!$G$2:$G$750,'Ambient Heat'!G$4,COP!$D$2:$D$750,"RSDELC")))</f>
        <v>0.70842590810750883</v>
      </c>
      <c r="H137" s="154">
        <f>MAX(0,1-(1/AVERAGEIFS(COP!$L$2:$L$750,COP!$C$2:$C$750,'Ambient Heat'!$B137,COP!$G$2:$G$750,'Ambient Heat'!H$4,COP!$D$2:$D$750,"RSDELC")))</f>
        <v>0.72802752773053347</v>
      </c>
      <c r="I137" s="154">
        <f>MAX(0,1-(1/AVERAGEIFS(COP!$L$2:$L$750,COP!$C$2:$C$750,'Ambient Heat'!$B137,COP!$G$2:$G$750,'Ambient Heat'!I$4,COP!$D$2:$D$750,"RSDELC")))</f>
        <v>0.72802752773053347</v>
      </c>
      <c r="J137" s="54">
        <v>5</v>
      </c>
    </row>
    <row r="138" spans="2:10" x14ac:dyDescent="0.2">
      <c r="B138" s="24" t="s">
        <v>558</v>
      </c>
      <c r="C138" s="24" t="s">
        <v>301</v>
      </c>
      <c r="D138" s="24" t="s">
        <v>376</v>
      </c>
      <c r="E138" s="24" t="s">
        <v>245</v>
      </c>
      <c r="F138" s="151">
        <f>MAX(0,1-(1/AVERAGEIFS(COP!$L$2:$L$750,COP!$C$2:$C$750,'Ambient Heat'!$B138,COP!$G$2:$G$750,'Ambient Heat'!F$4,COP!$D$2:$D$750,"RSDWH*")))</f>
        <v>0.53764679714190677</v>
      </c>
      <c r="G138" s="151">
        <f>MAX(0,1-(1/AVERAGEIFS(COP!$L$2:$L$750,COP!$C$2:$C$750,'Ambient Heat'!$B138,COP!$G$2:$G$750,'Ambient Heat'!G$4,COP!$D$2:$D$750,"RSDWH*")))</f>
        <v>0.58346558301072693</v>
      </c>
      <c r="H138" s="151">
        <f>MAX(0,1-(1/AVERAGEIFS(COP!$L$2:$L$750,COP!$C$2:$C$750,'Ambient Heat'!$B138,COP!$G$2:$G$750,'Ambient Heat'!H$4,COP!$D$2:$D$750,"RSDWH*")))</f>
        <v>0.61146789675790492</v>
      </c>
      <c r="I138" s="151">
        <f>MAX(0,1-(1/AVERAGEIFS(COP!$L$2:$L$750,COP!$C$2:$C$750,'Ambient Heat'!$B138,COP!$G$2:$G$750,'Ambient Heat'!I$4,COP!$D$2:$D$750,"RSDWH*")))</f>
        <v>0.61146789675790492</v>
      </c>
      <c r="J138" s="24">
        <v>5</v>
      </c>
    </row>
    <row r="139" spans="2:10" x14ac:dyDescent="0.2">
      <c r="B139" s="24" t="s">
        <v>559</v>
      </c>
      <c r="C139" s="24" t="s">
        <v>301</v>
      </c>
      <c r="D139" s="24" t="s">
        <v>376</v>
      </c>
      <c r="E139" s="24" t="s">
        <v>245</v>
      </c>
      <c r="F139" s="151">
        <f>MAX(0,1-(1/AVERAGEIFS(COP!$L$2:$L$750,COP!$C$2:$C$750,'Ambient Heat'!$B139,COP!$G$2:$G$750,'Ambient Heat'!F$4,COP!$D$2:$D$750,"RSDWH*")))</f>
        <v>0.53764679714190677</v>
      </c>
      <c r="G139" s="151">
        <f>MAX(0,1-(1/AVERAGEIFS(COP!$L$2:$L$750,COP!$C$2:$C$750,'Ambient Heat'!$B139,COP!$G$2:$G$750,'Ambient Heat'!G$4,COP!$D$2:$D$750,"RSDWH*")))</f>
        <v>0.58346558301072693</v>
      </c>
      <c r="H139" s="151">
        <f>MAX(0,1-(1/AVERAGEIFS(COP!$L$2:$L$750,COP!$C$2:$C$750,'Ambient Heat'!$B139,COP!$G$2:$G$750,'Ambient Heat'!H$4,COP!$D$2:$D$750,"RSDWH*")))</f>
        <v>0.61146789675790492</v>
      </c>
      <c r="I139" s="151">
        <f>MAX(0,1-(1/AVERAGEIFS(COP!$L$2:$L$750,COP!$C$2:$C$750,'Ambient Heat'!$B139,COP!$G$2:$G$750,'Ambient Heat'!I$4,COP!$D$2:$D$750,"RSDWH*")))</f>
        <v>0.61146789675790492</v>
      </c>
      <c r="J139" s="24">
        <v>5</v>
      </c>
    </row>
    <row r="140" spans="2:10" x14ac:dyDescent="0.2">
      <c r="B140" s="24" t="s">
        <v>560</v>
      </c>
      <c r="C140" s="24" t="s">
        <v>301</v>
      </c>
      <c r="D140" s="24" t="s">
        <v>376</v>
      </c>
      <c r="E140" s="24" t="s">
        <v>245</v>
      </c>
      <c r="F140" s="151">
        <f>MAX(0,1-(1/AVERAGEIFS(COP!$L$2:$L$750,COP!$C$2:$C$750,'Ambient Heat'!$B140,COP!$G$2:$G$750,'Ambient Heat'!F$4,COP!$D$2:$D$750,"RSDWH*")))</f>
        <v>0.53764679714190677</v>
      </c>
      <c r="G140" s="151">
        <f>MAX(0,1-(1/AVERAGEIFS(COP!$L$2:$L$750,COP!$C$2:$C$750,'Ambient Heat'!$B140,COP!$G$2:$G$750,'Ambient Heat'!G$4,COP!$D$2:$D$750,"RSDWH*")))</f>
        <v>0.58346558301072693</v>
      </c>
      <c r="H140" s="151">
        <f>MAX(0,1-(1/AVERAGEIFS(COP!$L$2:$L$750,COP!$C$2:$C$750,'Ambient Heat'!$B140,COP!$G$2:$G$750,'Ambient Heat'!H$4,COP!$D$2:$D$750,"RSDWH*")))</f>
        <v>0.61146789675790492</v>
      </c>
      <c r="I140" s="151">
        <f>MAX(0,1-(1/AVERAGEIFS(COP!$L$2:$L$750,COP!$C$2:$C$750,'Ambient Heat'!$B140,COP!$G$2:$G$750,'Ambient Heat'!I$4,COP!$D$2:$D$750,"RSDWH*")))</f>
        <v>0.61146789675790492</v>
      </c>
      <c r="J140" s="24">
        <v>5</v>
      </c>
    </row>
    <row r="141" spans="2:10" x14ac:dyDescent="0.2">
      <c r="B141" s="24" t="s">
        <v>561</v>
      </c>
      <c r="C141" s="24" t="s">
        <v>301</v>
      </c>
      <c r="D141" s="24" t="s">
        <v>376</v>
      </c>
      <c r="E141" s="24" t="s">
        <v>245</v>
      </c>
      <c r="F141" s="151">
        <f>MAX(0,1-(1/AVERAGEIFS(COP!$L$2:$L$750,COP!$C$2:$C$750,'Ambient Heat'!$B141,COP!$G$2:$G$750,'Ambient Heat'!F$4,COP!$D$2:$D$750,"RSDWH*")))</f>
        <v>0.53764679714190677</v>
      </c>
      <c r="G141" s="151">
        <f>MAX(0,1-(1/AVERAGEIFS(COP!$L$2:$L$750,COP!$C$2:$C$750,'Ambient Heat'!$B141,COP!$G$2:$G$750,'Ambient Heat'!G$4,COP!$D$2:$D$750,"RSDWH*")))</f>
        <v>0.58346558301072693</v>
      </c>
      <c r="H141" s="151">
        <f>MAX(0,1-(1/AVERAGEIFS(COP!$L$2:$L$750,COP!$C$2:$C$750,'Ambient Heat'!$B141,COP!$G$2:$G$750,'Ambient Heat'!H$4,COP!$D$2:$D$750,"RSDWH*")))</f>
        <v>0.61146789675790492</v>
      </c>
      <c r="I141" s="151">
        <f>MAX(0,1-(1/AVERAGEIFS(COP!$L$2:$L$750,COP!$C$2:$C$750,'Ambient Heat'!$B141,COP!$G$2:$G$750,'Ambient Heat'!I$4,COP!$D$2:$D$750,"RSDWH*")))</f>
        <v>0.61146789675790492</v>
      </c>
      <c r="J141" s="24">
        <v>5</v>
      </c>
    </row>
    <row r="142" spans="2:10" x14ac:dyDescent="0.2">
      <c r="B142" s="24" t="s">
        <v>562</v>
      </c>
      <c r="C142" s="24" t="s">
        <v>301</v>
      </c>
      <c r="D142" s="24" t="s">
        <v>376</v>
      </c>
      <c r="E142" s="24" t="s">
        <v>245</v>
      </c>
      <c r="F142" s="151">
        <f>MAX(0,1-(1/AVERAGEIFS(COP!$L$2:$L$750,COP!$C$2:$C$750,'Ambient Heat'!$B142,COP!$G$2:$G$750,'Ambient Heat'!F$4,COP!$D$2:$D$750,"RSDWH*")))</f>
        <v>0.53764679714190677</v>
      </c>
      <c r="G142" s="151">
        <f>MAX(0,1-(1/AVERAGEIFS(COP!$L$2:$L$750,COP!$C$2:$C$750,'Ambient Heat'!$B142,COP!$G$2:$G$750,'Ambient Heat'!G$4,COP!$D$2:$D$750,"RSDWH*")))</f>
        <v>0.58346558301072693</v>
      </c>
      <c r="H142" s="151">
        <f>MAX(0,1-(1/AVERAGEIFS(COP!$L$2:$L$750,COP!$C$2:$C$750,'Ambient Heat'!$B142,COP!$G$2:$G$750,'Ambient Heat'!H$4,COP!$D$2:$D$750,"RSDWH*")))</f>
        <v>0.61146789675790492</v>
      </c>
      <c r="I142" s="151">
        <f>MAX(0,1-(1/AVERAGEIFS(COP!$L$2:$L$750,COP!$C$2:$C$750,'Ambient Heat'!$B142,COP!$G$2:$G$750,'Ambient Heat'!I$4,COP!$D$2:$D$750,"RSDWH*")))</f>
        <v>0.61146789675790492</v>
      </c>
      <c r="J142" s="24">
        <v>5</v>
      </c>
    </row>
    <row r="143" spans="2:10" ht="15.75" thickBot="1" x14ac:dyDescent="0.25">
      <c r="B143" s="54" t="s">
        <v>563</v>
      </c>
      <c r="C143" s="54" t="s">
        <v>301</v>
      </c>
      <c r="D143" s="54" t="s">
        <v>376</v>
      </c>
      <c r="E143" s="54" t="s">
        <v>245</v>
      </c>
      <c r="F143" s="156">
        <f>MAX(0,1-(1/AVERAGEIFS(COP!$L$2:$L$750,COP!$C$2:$C$750,'Ambient Heat'!$B143,COP!$G$2:$G$750,'Ambient Heat'!F$4,COP!$D$2:$D$750,"RSDWH*")))</f>
        <v>0.53764679714190677</v>
      </c>
      <c r="G143" s="156">
        <f>MAX(0,1-(1/AVERAGEIFS(COP!$L$2:$L$750,COP!$C$2:$C$750,'Ambient Heat'!$B143,COP!$G$2:$G$750,'Ambient Heat'!G$4,COP!$D$2:$D$750,"RSDWH*")))</f>
        <v>0.58346558301072693</v>
      </c>
      <c r="H143" s="156">
        <f>MAX(0,1-(1/AVERAGEIFS(COP!$L$2:$L$750,COP!$C$2:$C$750,'Ambient Heat'!$B143,COP!$G$2:$G$750,'Ambient Heat'!H$4,COP!$D$2:$D$750,"RSDWH*")))</f>
        <v>0.61146789675790492</v>
      </c>
      <c r="I143" s="156">
        <f>MAX(0,1-(1/AVERAGEIFS(COP!$L$2:$L$750,COP!$C$2:$C$750,'Ambient Heat'!$B143,COP!$G$2:$G$750,'Ambient Heat'!I$4,COP!$D$2:$D$750,"RSDWH*")))</f>
        <v>0.61146789675790492</v>
      </c>
      <c r="J143" s="54">
        <v>5</v>
      </c>
    </row>
    <row r="144" spans="2:10" x14ac:dyDescent="0.2">
      <c r="B144" s="63" t="s">
        <v>564</v>
      </c>
      <c r="C144" s="63" t="s">
        <v>301</v>
      </c>
      <c r="D144" s="63" t="s">
        <v>298</v>
      </c>
      <c r="E144" s="63" t="s">
        <v>541</v>
      </c>
      <c r="F144" s="148">
        <f>MAX(0,1-(1/AVERAGEIFS(COP!$L$2:$L$750,COP!$C$2:$C$750,'Ambient Heat'!$B144,COP!$G$2:$G$750,'Ambient Heat'!F$4,COP!$D$2:$D$750,"RSDELC")))</f>
        <v>0.70577523454484981</v>
      </c>
      <c r="G144" s="148">
        <f>MAX(0,1-(1/AVERAGEIFS(COP!$L$2:$L$750,COP!$C$2:$C$750,'Ambient Heat'!$B144,COP!$G$2:$G$750,'Ambient Heat'!G$4,COP!$D$2:$D$750,"RSDELC")))</f>
        <v>0.72258807828514493</v>
      </c>
      <c r="H144" s="148">
        <f>MAX(0,1-(1/AVERAGEIFS(COP!$L$2:$L$750,COP!$C$2:$C$750,'Ambient Heat'!$B144,COP!$G$2:$G$750,'Ambient Heat'!H$4,COP!$D$2:$D$750,"RSDELC")))</f>
        <v>0.75726456849950041</v>
      </c>
      <c r="I144" s="148">
        <f>MAX(0,1-(1/AVERAGEIFS(COP!$L$2:$L$750,COP!$C$2:$C$750,'Ambient Heat'!$B144,COP!$G$2:$G$750,'Ambient Heat'!I$4,COP!$D$2:$D$750,"RSDELC")))</f>
        <v>0.7842351719995565</v>
      </c>
      <c r="J144" s="63">
        <v>5</v>
      </c>
    </row>
    <row r="145" spans="2:10" x14ac:dyDescent="0.2">
      <c r="B145" s="63" t="s">
        <v>565</v>
      </c>
      <c r="C145" s="63" t="s">
        <v>301</v>
      </c>
      <c r="D145" s="63" t="s">
        <v>298</v>
      </c>
      <c r="E145" s="63" t="s">
        <v>543</v>
      </c>
      <c r="F145" s="148">
        <f>MAX(0,1-(1/AVERAGEIFS(COP!$L$2:$L$750,COP!$C$2:$C$750,'Ambient Heat'!$B145,COP!$G$2:$G$750,'Ambient Heat'!F$4,COP!$D$2:$D$750,"RSDELC")))</f>
        <v>0.70577523454484981</v>
      </c>
      <c r="G145" s="148">
        <f>MAX(0,1-(1/AVERAGEIFS(COP!$L$2:$L$750,COP!$C$2:$C$750,'Ambient Heat'!$B145,COP!$G$2:$G$750,'Ambient Heat'!G$4,COP!$D$2:$D$750,"RSDELC")))</f>
        <v>0.72258807828514493</v>
      </c>
      <c r="H145" s="148">
        <f>MAX(0,1-(1/AVERAGEIFS(COP!$L$2:$L$750,COP!$C$2:$C$750,'Ambient Heat'!$B145,COP!$G$2:$G$750,'Ambient Heat'!H$4,COP!$D$2:$D$750,"RSDELC")))</f>
        <v>0.75726456849950041</v>
      </c>
      <c r="I145" s="148">
        <f>MAX(0,1-(1/AVERAGEIFS(COP!$L$2:$L$750,COP!$C$2:$C$750,'Ambient Heat'!$B145,COP!$G$2:$G$750,'Ambient Heat'!I$4,COP!$D$2:$D$750,"RSDELC")))</f>
        <v>0.7842351719995565</v>
      </c>
      <c r="J145" s="63">
        <v>5</v>
      </c>
    </row>
    <row r="146" spans="2:10" x14ac:dyDescent="0.2">
      <c r="B146" s="63" t="s">
        <v>566</v>
      </c>
      <c r="C146" s="63" t="s">
        <v>301</v>
      </c>
      <c r="D146" s="63" t="s">
        <v>298</v>
      </c>
      <c r="E146" s="63" t="s">
        <v>545</v>
      </c>
      <c r="F146" s="148">
        <f>MAX(0,1-(1/AVERAGEIFS(COP!$L$2:$L$750,COP!$C$2:$C$750,'Ambient Heat'!$B146,COP!$G$2:$G$750,'Ambient Heat'!F$4,COP!$D$2:$D$750,"RSDELC")))</f>
        <v>0.70577523454484981</v>
      </c>
      <c r="G146" s="148">
        <f>MAX(0,1-(1/AVERAGEIFS(COP!$L$2:$L$750,COP!$C$2:$C$750,'Ambient Heat'!$B146,COP!$G$2:$G$750,'Ambient Heat'!G$4,COP!$D$2:$D$750,"RSDELC")))</f>
        <v>0.72258807828514493</v>
      </c>
      <c r="H146" s="148">
        <f>MAX(0,1-(1/AVERAGEIFS(COP!$L$2:$L$750,COP!$C$2:$C$750,'Ambient Heat'!$B146,COP!$G$2:$G$750,'Ambient Heat'!H$4,COP!$D$2:$D$750,"RSDELC")))</f>
        <v>0.75726456849950041</v>
      </c>
      <c r="I146" s="148">
        <f>MAX(0,1-(1/AVERAGEIFS(COP!$L$2:$L$750,COP!$C$2:$C$750,'Ambient Heat'!$B146,COP!$G$2:$G$750,'Ambient Heat'!I$4,COP!$D$2:$D$750,"RSDELC")))</f>
        <v>0.7842351719995565</v>
      </c>
      <c r="J146" s="63">
        <v>5</v>
      </c>
    </row>
    <row r="147" spans="2:10" x14ac:dyDescent="0.2">
      <c r="B147" s="63" t="s">
        <v>567</v>
      </c>
      <c r="C147" s="63" t="s">
        <v>301</v>
      </c>
      <c r="D147" s="63" t="s">
        <v>298</v>
      </c>
      <c r="E147" s="63" t="s">
        <v>547</v>
      </c>
      <c r="F147" s="148">
        <f>MAX(0,1-(1/AVERAGEIFS(COP!$L$2:$L$750,COP!$C$2:$C$750,'Ambient Heat'!$B147,COP!$G$2:$G$750,'Ambient Heat'!F$4,COP!$D$2:$D$750,"RSDELC")))</f>
        <v>0.70577523454484981</v>
      </c>
      <c r="G147" s="148">
        <f>MAX(0,1-(1/AVERAGEIFS(COP!$L$2:$L$750,COP!$C$2:$C$750,'Ambient Heat'!$B147,COP!$G$2:$G$750,'Ambient Heat'!G$4,COP!$D$2:$D$750,"RSDELC")))</f>
        <v>0.72258807828514493</v>
      </c>
      <c r="H147" s="148">
        <f>MAX(0,1-(1/AVERAGEIFS(COP!$L$2:$L$750,COP!$C$2:$C$750,'Ambient Heat'!$B147,COP!$G$2:$G$750,'Ambient Heat'!H$4,COP!$D$2:$D$750,"RSDELC")))</f>
        <v>0.75726456849950041</v>
      </c>
      <c r="I147" s="148">
        <f>MAX(0,1-(1/AVERAGEIFS(COP!$L$2:$L$750,COP!$C$2:$C$750,'Ambient Heat'!$B147,COP!$G$2:$G$750,'Ambient Heat'!I$4,COP!$D$2:$D$750,"RSDELC")))</f>
        <v>0.7842351719995565</v>
      </c>
      <c r="J147" s="63">
        <v>5</v>
      </c>
    </row>
    <row r="148" spans="2:10" x14ac:dyDescent="0.2">
      <c r="B148" s="63" t="s">
        <v>568</v>
      </c>
      <c r="C148" s="63" t="s">
        <v>301</v>
      </c>
      <c r="D148" s="63" t="s">
        <v>298</v>
      </c>
      <c r="E148" s="63" t="s">
        <v>549</v>
      </c>
      <c r="F148" s="148">
        <f>MAX(0,1-(1/AVERAGEIFS(COP!$L$2:$L$750,COP!$C$2:$C$750,'Ambient Heat'!$B148,COP!$G$2:$G$750,'Ambient Heat'!F$4,COP!$D$2:$D$750,"RSDELC")))</f>
        <v>0.70577523454484981</v>
      </c>
      <c r="G148" s="148">
        <f>MAX(0,1-(1/AVERAGEIFS(COP!$L$2:$L$750,COP!$C$2:$C$750,'Ambient Heat'!$B148,COP!$G$2:$G$750,'Ambient Heat'!G$4,COP!$D$2:$D$750,"RSDELC")))</f>
        <v>0.72258807828514493</v>
      </c>
      <c r="H148" s="148">
        <f>MAX(0,1-(1/AVERAGEIFS(COP!$L$2:$L$750,COP!$C$2:$C$750,'Ambient Heat'!$B148,COP!$G$2:$G$750,'Ambient Heat'!H$4,COP!$D$2:$D$750,"RSDELC")))</f>
        <v>0.75726456849950041</v>
      </c>
      <c r="I148" s="148">
        <f>MAX(0,1-(1/AVERAGEIFS(COP!$L$2:$L$750,COP!$C$2:$C$750,'Ambient Heat'!$B148,COP!$G$2:$G$750,'Ambient Heat'!I$4,COP!$D$2:$D$750,"RSDELC")))</f>
        <v>0.7842351719995565</v>
      </c>
      <c r="J148" s="63">
        <v>5</v>
      </c>
    </row>
    <row r="149" spans="2:10" ht="15.75" thickBot="1" x14ac:dyDescent="0.25">
      <c r="B149" s="54" t="s">
        <v>569</v>
      </c>
      <c r="C149" s="54" t="s">
        <v>301</v>
      </c>
      <c r="D149" s="54" t="s">
        <v>298</v>
      </c>
      <c r="E149" s="54" t="s">
        <v>551</v>
      </c>
      <c r="F149" s="154">
        <f>MAX(0,1-(1/AVERAGEIFS(COP!$L$2:$L$750,COP!$C$2:$C$750,'Ambient Heat'!$B149,COP!$G$2:$G$750,'Ambient Heat'!F$4,COP!$D$2:$D$750,"RSDELC")))</f>
        <v>0.70577523454484981</v>
      </c>
      <c r="G149" s="154">
        <f>MAX(0,1-(1/AVERAGEIFS(COP!$L$2:$L$750,COP!$C$2:$C$750,'Ambient Heat'!$B149,COP!$G$2:$G$750,'Ambient Heat'!G$4,COP!$D$2:$D$750,"RSDELC")))</f>
        <v>0.72258807828514493</v>
      </c>
      <c r="H149" s="154">
        <f>MAX(0,1-(1/AVERAGEIFS(COP!$L$2:$L$750,COP!$C$2:$C$750,'Ambient Heat'!$B149,COP!$G$2:$G$750,'Ambient Heat'!H$4,COP!$D$2:$D$750,"RSDELC")))</f>
        <v>0.75726456849950041</v>
      </c>
      <c r="I149" s="154">
        <f>MAX(0,1-(1/AVERAGEIFS(COP!$L$2:$L$750,COP!$C$2:$C$750,'Ambient Heat'!$B149,COP!$G$2:$G$750,'Ambient Heat'!I$4,COP!$D$2:$D$750,"RSDELC")))</f>
        <v>0.7842351719995565</v>
      </c>
      <c r="J149" s="54">
        <v>5</v>
      </c>
    </row>
    <row r="150" spans="2:10" x14ac:dyDescent="0.2">
      <c r="B150" s="63" t="s">
        <v>570</v>
      </c>
      <c r="C150" s="63" t="s">
        <v>301</v>
      </c>
      <c r="D150" s="63" t="s">
        <v>298</v>
      </c>
      <c r="E150" s="63" t="s">
        <v>541</v>
      </c>
      <c r="F150" s="148">
        <f>MAX(0,1-(1/AVERAGEIFS(COP!$L$2:$L$750,COP!$C$2:$C$750,'Ambient Heat'!$B150,COP!$G$2:$G$750,'Ambient Heat'!F$4,COP!$D$2:$D$750,"RSDELC")))</f>
        <v>0.70577523454484981</v>
      </c>
      <c r="G150" s="148">
        <f>MAX(0,1-(1/AVERAGEIFS(COP!$L$2:$L$750,COP!$C$2:$C$750,'Ambient Heat'!$B150,COP!$G$2:$G$750,'Ambient Heat'!G$4,COP!$D$2:$D$750,"RSDELC")))</f>
        <v>0.72258807828514493</v>
      </c>
      <c r="H150" s="148">
        <f>MAX(0,1-(1/AVERAGEIFS(COP!$L$2:$L$750,COP!$C$2:$C$750,'Ambient Heat'!$B150,COP!$G$2:$G$750,'Ambient Heat'!H$4,COP!$D$2:$D$750,"RSDELC")))</f>
        <v>0.75726456849950041</v>
      </c>
      <c r="I150" s="148">
        <f>MAX(0,1-(1/AVERAGEIFS(COP!$L$2:$L$750,COP!$C$2:$C$750,'Ambient Heat'!$B150,COP!$G$2:$G$750,'Ambient Heat'!I$4,COP!$D$2:$D$750,"RSDELC")))</f>
        <v>0.7842351719995565</v>
      </c>
      <c r="J150" s="63">
        <v>5</v>
      </c>
    </row>
    <row r="151" spans="2:10" x14ac:dyDescent="0.2">
      <c r="B151" s="63" t="s">
        <v>571</v>
      </c>
      <c r="C151" s="63" t="s">
        <v>301</v>
      </c>
      <c r="D151" s="63" t="s">
        <v>298</v>
      </c>
      <c r="E151" s="63" t="s">
        <v>543</v>
      </c>
      <c r="F151" s="148">
        <f>MAX(0,1-(1/AVERAGEIFS(COP!$L$2:$L$750,COP!$C$2:$C$750,'Ambient Heat'!$B151,COP!$G$2:$G$750,'Ambient Heat'!F$4,COP!$D$2:$D$750,"RSDELC")))</f>
        <v>0.70577523454484981</v>
      </c>
      <c r="G151" s="148">
        <f>MAX(0,1-(1/AVERAGEIFS(COP!$L$2:$L$750,COP!$C$2:$C$750,'Ambient Heat'!$B151,COP!$G$2:$G$750,'Ambient Heat'!G$4,COP!$D$2:$D$750,"RSDELC")))</f>
        <v>0.72258807828514493</v>
      </c>
      <c r="H151" s="148">
        <f>MAX(0,1-(1/AVERAGEIFS(COP!$L$2:$L$750,COP!$C$2:$C$750,'Ambient Heat'!$B151,COP!$G$2:$G$750,'Ambient Heat'!H$4,COP!$D$2:$D$750,"RSDELC")))</f>
        <v>0.75726456849950041</v>
      </c>
      <c r="I151" s="148">
        <f>MAX(0,1-(1/AVERAGEIFS(COP!$L$2:$L$750,COP!$C$2:$C$750,'Ambient Heat'!$B151,COP!$G$2:$G$750,'Ambient Heat'!I$4,COP!$D$2:$D$750,"RSDELC")))</f>
        <v>0.7842351719995565</v>
      </c>
      <c r="J151" s="63">
        <v>5</v>
      </c>
    </row>
    <row r="152" spans="2:10" x14ac:dyDescent="0.2">
      <c r="B152" s="63" t="s">
        <v>572</v>
      </c>
      <c r="C152" s="63" t="s">
        <v>301</v>
      </c>
      <c r="D152" s="63" t="s">
        <v>298</v>
      </c>
      <c r="E152" s="63" t="s">
        <v>545</v>
      </c>
      <c r="F152" s="148">
        <f>MAX(0,1-(1/AVERAGEIFS(COP!$L$2:$L$750,COP!$C$2:$C$750,'Ambient Heat'!$B152,COP!$G$2:$G$750,'Ambient Heat'!F$4,COP!$D$2:$D$750,"RSDELC")))</f>
        <v>0.70577523454484981</v>
      </c>
      <c r="G152" s="148">
        <f>MAX(0,1-(1/AVERAGEIFS(COP!$L$2:$L$750,COP!$C$2:$C$750,'Ambient Heat'!$B152,COP!$G$2:$G$750,'Ambient Heat'!G$4,COP!$D$2:$D$750,"RSDELC")))</f>
        <v>0.72258807828514493</v>
      </c>
      <c r="H152" s="148">
        <f>MAX(0,1-(1/AVERAGEIFS(COP!$L$2:$L$750,COP!$C$2:$C$750,'Ambient Heat'!$B152,COP!$G$2:$G$750,'Ambient Heat'!H$4,COP!$D$2:$D$750,"RSDELC")))</f>
        <v>0.75726456849950041</v>
      </c>
      <c r="I152" s="148">
        <f>MAX(0,1-(1/AVERAGEIFS(COP!$L$2:$L$750,COP!$C$2:$C$750,'Ambient Heat'!$B152,COP!$G$2:$G$750,'Ambient Heat'!I$4,COP!$D$2:$D$750,"RSDELC")))</f>
        <v>0.7842351719995565</v>
      </c>
      <c r="J152" s="63">
        <v>5</v>
      </c>
    </row>
    <row r="153" spans="2:10" x14ac:dyDescent="0.2">
      <c r="B153" s="63" t="s">
        <v>573</v>
      </c>
      <c r="C153" s="63" t="s">
        <v>301</v>
      </c>
      <c r="D153" s="63" t="s">
        <v>298</v>
      </c>
      <c r="E153" s="63" t="s">
        <v>547</v>
      </c>
      <c r="F153" s="148">
        <f>MAX(0,1-(1/AVERAGEIFS(COP!$L$2:$L$750,COP!$C$2:$C$750,'Ambient Heat'!$B153,COP!$G$2:$G$750,'Ambient Heat'!F$4,COP!$D$2:$D$750,"RSDELC")))</f>
        <v>0.70577523454484981</v>
      </c>
      <c r="G153" s="148">
        <f>MAX(0,1-(1/AVERAGEIFS(COP!$L$2:$L$750,COP!$C$2:$C$750,'Ambient Heat'!$B153,COP!$G$2:$G$750,'Ambient Heat'!G$4,COP!$D$2:$D$750,"RSDELC")))</f>
        <v>0.72258807828514493</v>
      </c>
      <c r="H153" s="148">
        <f>MAX(0,1-(1/AVERAGEIFS(COP!$L$2:$L$750,COP!$C$2:$C$750,'Ambient Heat'!$B153,COP!$G$2:$G$750,'Ambient Heat'!H$4,COP!$D$2:$D$750,"RSDELC")))</f>
        <v>0.75726456849950041</v>
      </c>
      <c r="I153" s="148">
        <f>MAX(0,1-(1/AVERAGEIFS(COP!$L$2:$L$750,COP!$C$2:$C$750,'Ambient Heat'!$B153,COP!$G$2:$G$750,'Ambient Heat'!I$4,COP!$D$2:$D$750,"RSDELC")))</f>
        <v>0.7842351719995565</v>
      </c>
      <c r="J153" s="63">
        <v>5</v>
      </c>
    </row>
    <row r="154" spans="2:10" x14ac:dyDescent="0.2">
      <c r="B154" s="63" t="s">
        <v>574</v>
      </c>
      <c r="C154" s="63" t="s">
        <v>301</v>
      </c>
      <c r="D154" s="63" t="s">
        <v>298</v>
      </c>
      <c r="E154" s="63" t="s">
        <v>549</v>
      </c>
      <c r="F154" s="148">
        <f>MAX(0,1-(1/AVERAGEIFS(COP!$L$2:$L$750,COP!$C$2:$C$750,'Ambient Heat'!$B154,COP!$G$2:$G$750,'Ambient Heat'!F$4,COP!$D$2:$D$750,"RSDELC")))</f>
        <v>0.70577523454484981</v>
      </c>
      <c r="G154" s="148">
        <f>MAX(0,1-(1/AVERAGEIFS(COP!$L$2:$L$750,COP!$C$2:$C$750,'Ambient Heat'!$B154,COP!$G$2:$G$750,'Ambient Heat'!G$4,COP!$D$2:$D$750,"RSDELC")))</f>
        <v>0.72258807828514493</v>
      </c>
      <c r="H154" s="148">
        <f>MAX(0,1-(1/AVERAGEIFS(COP!$L$2:$L$750,COP!$C$2:$C$750,'Ambient Heat'!$B154,COP!$G$2:$G$750,'Ambient Heat'!H$4,COP!$D$2:$D$750,"RSDELC")))</f>
        <v>0.75726456849950041</v>
      </c>
      <c r="I154" s="148">
        <f>MAX(0,1-(1/AVERAGEIFS(COP!$L$2:$L$750,COP!$C$2:$C$750,'Ambient Heat'!$B154,COP!$G$2:$G$750,'Ambient Heat'!I$4,COP!$D$2:$D$750,"RSDELC")))</f>
        <v>0.7842351719995565</v>
      </c>
      <c r="J154" s="63">
        <v>5</v>
      </c>
    </row>
    <row r="155" spans="2:10" ht="15.75" thickBot="1" x14ac:dyDescent="0.25">
      <c r="B155" s="54" t="s">
        <v>575</v>
      </c>
      <c r="C155" s="54" t="s">
        <v>301</v>
      </c>
      <c r="D155" s="54" t="s">
        <v>298</v>
      </c>
      <c r="E155" s="54" t="s">
        <v>551</v>
      </c>
      <c r="F155" s="154">
        <f>MAX(0,1-(1/AVERAGEIFS(COP!$L$2:$L$750,COP!$C$2:$C$750,'Ambient Heat'!$B155,COP!$G$2:$G$750,'Ambient Heat'!F$4,COP!$D$2:$D$750,"RSDELC")))</f>
        <v>0.70577523454484981</v>
      </c>
      <c r="G155" s="154">
        <f>MAX(0,1-(1/AVERAGEIFS(COP!$L$2:$L$750,COP!$C$2:$C$750,'Ambient Heat'!$B155,COP!$G$2:$G$750,'Ambient Heat'!G$4,COP!$D$2:$D$750,"RSDELC")))</f>
        <v>0.72258807828514493</v>
      </c>
      <c r="H155" s="154">
        <f>MAX(0,1-(1/AVERAGEIFS(COP!$L$2:$L$750,COP!$C$2:$C$750,'Ambient Heat'!$B155,COP!$G$2:$G$750,'Ambient Heat'!H$4,COP!$D$2:$D$750,"RSDELC")))</f>
        <v>0.75726456849950041</v>
      </c>
      <c r="I155" s="154">
        <f>MAX(0,1-(1/AVERAGEIFS(COP!$L$2:$L$750,COP!$C$2:$C$750,'Ambient Heat'!$B155,COP!$G$2:$G$750,'Ambient Heat'!I$4,COP!$D$2:$D$750,"RSDELC")))</f>
        <v>0.7842351719995565</v>
      </c>
      <c r="J155" s="54">
        <v>5</v>
      </c>
    </row>
    <row r="156" spans="2:10" x14ac:dyDescent="0.2">
      <c r="B156" s="63" t="s">
        <v>570</v>
      </c>
      <c r="C156" s="63" t="s">
        <v>301</v>
      </c>
      <c r="D156" s="63" t="s">
        <v>298</v>
      </c>
      <c r="E156" s="63" t="s">
        <v>279</v>
      </c>
      <c r="F156" s="148">
        <f>MAX(0,1-(1/AVERAGEIFS(COP!$L$2:$L$750,COP!$C$2:$C$750,'Ambient Heat'!$B156,COP!$G$2:$G$750,'Ambient Heat'!F$4,COP!$D$2:$D$750,"RSDSC*")))</f>
        <v>0.67308359393872208</v>
      </c>
      <c r="G156" s="148">
        <f>MAX(0,1-(1/AVERAGEIFS(COP!$L$2:$L$750,COP!$C$2:$C$750,'Ambient Heat'!$B156,COP!$G$2:$G$750,'Ambient Heat'!G$4,COP!$D$2:$D$750,"RSDSC*")))</f>
        <v>0.69176453142793792</v>
      </c>
      <c r="H156" s="148">
        <f>MAX(0,1-(1/AVERAGEIFS(COP!$L$2:$L$750,COP!$C$2:$C$750,'Ambient Heat'!$B156,COP!$G$2:$G$750,'Ambient Heat'!H$4,COP!$D$2:$D$750,"RSDSC*")))</f>
        <v>0.73029396499944566</v>
      </c>
      <c r="I156" s="148">
        <f>MAX(0,1-(1/AVERAGEIFS(COP!$L$2:$L$750,COP!$C$2:$C$750,'Ambient Heat'!$B156,COP!$G$2:$G$750,'Ambient Heat'!I$4,COP!$D$2:$D$750,"RSDSC*")))</f>
        <v>0.7602613022217295</v>
      </c>
      <c r="J156" s="63">
        <v>5</v>
      </c>
    </row>
    <row r="157" spans="2:10" x14ac:dyDescent="0.2">
      <c r="B157" s="63" t="s">
        <v>571</v>
      </c>
      <c r="C157" s="63" t="s">
        <v>301</v>
      </c>
      <c r="D157" s="63" t="s">
        <v>298</v>
      </c>
      <c r="E157" s="63" t="s">
        <v>279</v>
      </c>
      <c r="F157" s="148">
        <f>MAX(0,1-(1/AVERAGEIFS(COP!$L$2:$L$750,COP!$C$2:$C$750,'Ambient Heat'!$B157,COP!$G$2:$G$750,'Ambient Heat'!F$4,COP!$D$2:$D$750,"RSDSC*")))</f>
        <v>0.67308359393872208</v>
      </c>
      <c r="G157" s="148">
        <f>MAX(0,1-(1/AVERAGEIFS(COP!$L$2:$L$750,COP!$C$2:$C$750,'Ambient Heat'!$B157,COP!$G$2:$G$750,'Ambient Heat'!G$4,COP!$D$2:$D$750,"RSDSC*")))</f>
        <v>0.69176453142793792</v>
      </c>
      <c r="H157" s="148">
        <f>MAX(0,1-(1/AVERAGEIFS(COP!$L$2:$L$750,COP!$C$2:$C$750,'Ambient Heat'!$B157,COP!$G$2:$G$750,'Ambient Heat'!H$4,COP!$D$2:$D$750,"RSDSC*")))</f>
        <v>0.73029396499944566</v>
      </c>
      <c r="I157" s="148">
        <f>MAX(0,1-(1/AVERAGEIFS(COP!$L$2:$L$750,COP!$C$2:$C$750,'Ambient Heat'!$B157,COP!$G$2:$G$750,'Ambient Heat'!I$4,COP!$D$2:$D$750,"RSDSC*")))</f>
        <v>0.7602613022217295</v>
      </c>
      <c r="J157" s="63">
        <v>5</v>
      </c>
    </row>
    <row r="158" spans="2:10" x14ac:dyDescent="0.2">
      <c r="B158" s="63" t="s">
        <v>572</v>
      </c>
      <c r="C158" s="63" t="s">
        <v>301</v>
      </c>
      <c r="D158" s="63" t="s">
        <v>298</v>
      </c>
      <c r="E158" s="63" t="s">
        <v>279</v>
      </c>
      <c r="F158" s="148">
        <f>MAX(0,1-(1/AVERAGEIFS(COP!$L$2:$L$750,COP!$C$2:$C$750,'Ambient Heat'!$B158,COP!$G$2:$G$750,'Ambient Heat'!F$4,COP!$D$2:$D$750,"RSDSC*")))</f>
        <v>0.67308359393872208</v>
      </c>
      <c r="G158" s="148">
        <f>MAX(0,1-(1/AVERAGEIFS(COP!$L$2:$L$750,COP!$C$2:$C$750,'Ambient Heat'!$B158,COP!$G$2:$G$750,'Ambient Heat'!G$4,COP!$D$2:$D$750,"RSDSC*")))</f>
        <v>0.69176453142793792</v>
      </c>
      <c r="H158" s="148">
        <f>MAX(0,1-(1/AVERAGEIFS(COP!$L$2:$L$750,COP!$C$2:$C$750,'Ambient Heat'!$B158,COP!$G$2:$G$750,'Ambient Heat'!H$4,COP!$D$2:$D$750,"RSDSC*")))</f>
        <v>0.73029396499944566</v>
      </c>
      <c r="I158" s="148">
        <f>MAX(0,1-(1/AVERAGEIFS(COP!$L$2:$L$750,COP!$C$2:$C$750,'Ambient Heat'!$B158,COP!$G$2:$G$750,'Ambient Heat'!I$4,COP!$D$2:$D$750,"RSDSC*")))</f>
        <v>0.7602613022217295</v>
      </c>
      <c r="J158" s="63">
        <v>5</v>
      </c>
    </row>
    <row r="159" spans="2:10" x14ac:dyDescent="0.2">
      <c r="B159" s="63" t="s">
        <v>573</v>
      </c>
      <c r="C159" s="63" t="s">
        <v>301</v>
      </c>
      <c r="D159" s="63" t="s">
        <v>298</v>
      </c>
      <c r="E159" s="63" t="s">
        <v>279</v>
      </c>
      <c r="F159" s="148">
        <f>MAX(0,1-(1/AVERAGEIFS(COP!$L$2:$L$750,COP!$C$2:$C$750,'Ambient Heat'!$B159,COP!$G$2:$G$750,'Ambient Heat'!F$4,COP!$D$2:$D$750,"RSDSC*")))</f>
        <v>0.67308359393872208</v>
      </c>
      <c r="G159" s="148">
        <f>MAX(0,1-(1/AVERAGEIFS(COP!$L$2:$L$750,COP!$C$2:$C$750,'Ambient Heat'!$B159,COP!$G$2:$G$750,'Ambient Heat'!G$4,COP!$D$2:$D$750,"RSDSC*")))</f>
        <v>0.69176453142793792</v>
      </c>
      <c r="H159" s="148">
        <f>MAX(0,1-(1/AVERAGEIFS(COP!$L$2:$L$750,COP!$C$2:$C$750,'Ambient Heat'!$B159,COP!$G$2:$G$750,'Ambient Heat'!H$4,COP!$D$2:$D$750,"RSDSC*")))</f>
        <v>0.73029396499944566</v>
      </c>
      <c r="I159" s="148">
        <f>MAX(0,1-(1/AVERAGEIFS(COP!$L$2:$L$750,COP!$C$2:$C$750,'Ambient Heat'!$B159,COP!$G$2:$G$750,'Ambient Heat'!I$4,COP!$D$2:$D$750,"RSDSC*")))</f>
        <v>0.7602613022217295</v>
      </c>
      <c r="J159" s="63">
        <v>5</v>
      </c>
    </row>
    <row r="160" spans="2:10" x14ac:dyDescent="0.2">
      <c r="B160" s="63" t="s">
        <v>574</v>
      </c>
      <c r="C160" s="63" t="s">
        <v>301</v>
      </c>
      <c r="D160" s="63" t="s">
        <v>298</v>
      </c>
      <c r="E160" s="63" t="s">
        <v>279</v>
      </c>
      <c r="F160" s="148">
        <f>MAX(0,1-(1/AVERAGEIFS(COP!$L$2:$L$750,COP!$C$2:$C$750,'Ambient Heat'!$B160,COP!$G$2:$G$750,'Ambient Heat'!F$4,COP!$D$2:$D$750,"RSDSC*")))</f>
        <v>0.67308359393872208</v>
      </c>
      <c r="G160" s="148">
        <f>MAX(0,1-(1/AVERAGEIFS(COP!$L$2:$L$750,COP!$C$2:$C$750,'Ambient Heat'!$B160,COP!$G$2:$G$750,'Ambient Heat'!G$4,COP!$D$2:$D$750,"RSDSC*")))</f>
        <v>0.69176453142793792</v>
      </c>
      <c r="H160" s="148">
        <f>MAX(0,1-(1/AVERAGEIFS(COP!$L$2:$L$750,COP!$C$2:$C$750,'Ambient Heat'!$B160,COP!$G$2:$G$750,'Ambient Heat'!H$4,COP!$D$2:$D$750,"RSDSC*")))</f>
        <v>0.73029396499944566</v>
      </c>
      <c r="I160" s="148">
        <f>MAX(0,1-(1/AVERAGEIFS(COP!$L$2:$L$750,COP!$C$2:$C$750,'Ambient Heat'!$B160,COP!$G$2:$G$750,'Ambient Heat'!I$4,COP!$D$2:$D$750,"RSDSC*")))</f>
        <v>0.7602613022217295</v>
      </c>
      <c r="J160" s="63">
        <v>5</v>
      </c>
    </row>
    <row r="161" spans="2:10" ht="15.75" thickBot="1" x14ac:dyDescent="0.25">
      <c r="B161" s="54" t="s">
        <v>575</v>
      </c>
      <c r="C161" s="54" t="s">
        <v>301</v>
      </c>
      <c r="D161" s="54" t="s">
        <v>298</v>
      </c>
      <c r="E161" s="54" t="s">
        <v>279</v>
      </c>
      <c r="F161" s="154">
        <f>MAX(0,1-(1/AVERAGEIFS(COP!$L$2:$L$750,COP!$C$2:$C$750,'Ambient Heat'!$B161,COP!$G$2:$G$750,'Ambient Heat'!F$4,COP!$D$2:$D$750,"RSDSC*")))</f>
        <v>0.67308359393872208</v>
      </c>
      <c r="G161" s="154">
        <f>MAX(0,1-(1/AVERAGEIFS(COP!$L$2:$L$750,COP!$C$2:$C$750,'Ambient Heat'!$B161,COP!$G$2:$G$750,'Ambient Heat'!G$4,COP!$D$2:$D$750,"RSDSC*")))</f>
        <v>0.69176453142793792</v>
      </c>
      <c r="H161" s="154">
        <f>MAX(0,1-(1/AVERAGEIFS(COP!$L$2:$L$750,COP!$C$2:$C$750,'Ambient Heat'!$B161,COP!$G$2:$G$750,'Ambient Heat'!H$4,COP!$D$2:$D$750,"RSDSC*")))</f>
        <v>0.73029396499944566</v>
      </c>
      <c r="I161" s="154">
        <f>MAX(0,1-(1/AVERAGEIFS(COP!$L$2:$L$750,COP!$C$2:$C$750,'Ambient Heat'!$B161,COP!$G$2:$G$750,'Ambient Heat'!I$4,COP!$D$2:$D$750,"RSDSC*")))</f>
        <v>0.7602613022217295</v>
      </c>
      <c r="J161" s="54">
        <v>5</v>
      </c>
    </row>
    <row r="162" spans="2:10" x14ac:dyDescent="0.2">
      <c r="B162" s="98" t="s">
        <v>296</v>
      </c>
      <c r="F162" s="99"/>
      <c r="G162" s="99"/>
      <c r="H162" s="99"/>
      <c r="I162" s="99"/>
    </row>
    <row r="163" spans="2:10" x14ac:dyDescent="0.2">
      <c r="B163" s="24" t="s">
        <v>290</v>
      </c>
      <c r="C163" s="24" t="s">
        <v>301</v>
      </c>
      <c r="D163" s="24" t="s">
        <v>298</v>
      </c>
      <c r="E163" s="24" t="s">
        <v>467</v>
      </c>
      <c r="F163" s="99">
        <f>MAX(0,1-(1/AVERAGEIFS(COP!$L$2:$L$750,COP!$C$2:$C$750,'Ambient Heat'!$B163,COP!$G$2:$G$750,'Ambient Heat'!F$4,COP!$D$2:$D$750,"RSDGAS")))</f>
        <v>0.27473829745210465</v>
      </c>
      <c r="G163" s="99">
        <f>MAX(0,1-(1/AVERAGEIFS(COP!$L$2:$L$750,COP!$C$2:$C$750,'Ambient Heat'!$B163,COP!$G$2:$G$750,'Ambient Heat'!G$4,COP!$D$2:$D$750,"RSDGAS")))</f>
        <v>0.32475634590368097</v>
      </c>
      <c r="H163" s="99">
        <f>MAX(0,1-(1/AVERAGEIFS(COP!$L$2:$L$750,COP!$C$2:$C$750,'Ambient Heat'!$B163,COP!$G$2:$G$750,'Ambient Heat'!H$4,COP!$D$2:$D$750,"RSDGAS")))</f>
        <v>0.42405688327078905</v>
      </c>
      <c r="I163" s="99">
        <f>MAX(0,1-(1/AVERAGEIFS(COP!$L$2:$L$750,COP!$C$2:$C$750,'Ambient Heat'!$B163,COP!$G$2:$G$750,'Ambient Heat'!I$4,COP!$D$2:$D$750,"RSDGAS")))</f>
        <v>0.42405688327078905</v>
      </c>
      <c r="J163" s="24">
        <v>5</v>
      </c>
    </row>
    <row r="164" spans="2:10" x14ac:dyDescent="0.2">
      <c r="B164" s="24" t="s">
        <v>290</v>
      </c>
      <c r="C164" s="24" t="s">
        <v>301</v>
      </c>
      <c r="D164" s="24" t="s">
        <v>376</v>
      </c>
      <c r="E164" s="24" t="s">
        <v>245</v>
      </c>
      <c r="F164" s="99">
        <f>MAX(0,1-(1/AVERAGEIFS(COP!$L$2:$L$750,COP!$C$2:$C$750,'Ambient Heat'!$B163,COP!$G$2:$G$750,'Ambient Heat'!F$4,COP!$D$2:$D$750,"RSDWH*")))</f>
        <v>0</v>
      </c>
      <c r="G164" s="99">
        <f>MAX(0,1-(1/AVERAGEIFS(COP!$L$2:$L$750,COP!$C$2:$C$750,'Ambient Heat'!$B163,COP!$G$2:$G$750,'Ambient Heat'!G$4,COP!$D$2:$D$750,"RSDWH*")))</f>
        <v>3.5366208433834534E-2</v>
      </c>
      <c r="H164" s="99">
        <f>MAX(0,1-(1/AVERAGEIFS(COP!$L$2:$L$750,COP!$C$2:$C$750,'Ambient Heat'!$B163,COP!$G$2:$G$750,'Ambient Heat'!H$4,COP!$D$2:$D$750,"RSDWH*")))</f>
        <v>0.17722411895827073</v>
      </c>
      <c r="I164" s="99">
        <f>MAX(0,1-(1/AVERAGEIFS(COP!$L$2:$L$750,COP!$C$2:$C$750,'Ambient Heat'!$B163,COP!$G$2:$G$750,'Ambient Heat'!I$4,COP!$D$2:$D$750,"RSDWH*")))</f>
        <v>0.17722411895827073</v>
      </c>
      <c r="J164" s="24">
        <v>5</v>
      </c>
    </row>
    <row r="165" spans="2:10" x14ac:dyDescent="0.2">
      <c r="B165" s="24" t="s">
        <v>291</v>
      </c>
      <c r="C165" s="24" t="s">
        <v>301</v>
      </c>
      <c r="D165" s="24" t="s">
        <v>298</v>
      </c>
      <c r="E165" s="24" t="s">
        <v>467</v>
      </c>
      <c r="F165" s="99">
        <f>MAX(0,1-(1/AVERAGEIFS(COP!$L$2:$L$750,COP!$C$2:$C$750,'Ambient Heat'!$B165,COP!$G$2:$G$750,'Ambient Heat'!F$4,COP!$D$2:$D$750,"RSDGAS")))</f>
        <v>0.27473829745210465</v>
      </c>
      <c r="G165" s="99">
        <f>MAX(0,1-(1/AVERAGEIFS(COP!$L$2:$L$750,COP!$C$2:$C$750,'Ambient Heat'!$B165,COP!$G$2:$G$750,'Ambient Heat'!G$4,COP!$D$2:$D$750,"RSDGAS")))</f>
        <v>0.29813383624396994</v>
      </c>
      <c r="H165" s="99">
        <f>MAX(0,1-(1/AVERAGEIFS(COP!$L$2:$L$750,COP!$C$2:$C$750,'Ambient Heat'!$B165,COP!$G$2:$G$750,'Ambient Heat'!H$4,COP!$D$2:$D$750,"RSDGAS")))</f>
        <v>0.29813383624396994</v>
      </c>
      <c r="I165" s="99">
        <f>MAX(0,1-(1/AVERAGEIFS(COP!$L$2:$L$750,COP!$C$2:$C$750,'Ambient Heat'!$B165,COP!$G$2:$G$750,'Ambient Heat'!I$4,COP!$D$2:$D$750,"RSDGAS")))</f>
        <v>0.32006715386134754</v>
      </c>
      <c r="J165" s="24">
        <v>5</v>
      </c>
    </row>
    <row r="166" spans="2:10" ht="15.75" thickBot="1" x14ac:dyDescent="0.25">
      <c r="B166" s="24" t="s">
        <v>291</v>
      </c>
      <c r="C166" s="24" t="s">
        <v>301</v>
      </c>
      <c r="D166" s="24" t="s">
        <v>376</v>
      </c>
      <c r="E166" s="24" t="s">
        <v>245</v>
      </c>
      <c r="F166" s="154">
        <f>MAX(0,1-(1/AVERAGEIFS(COP!$L$2:$L$750,COP!$C$2:$C$750,'Ambient Heat'!$B165,COP!$G$2:$G$750,'Ambient Heat'!F$4,COP!$D$2:$D$750,"RSDWH*")))</f>
        <v>0</v>
      </c>
      <c r="G166" s="154">
        <f>MAX(0,1-(1/AVERAGEIFS(COP!$L$2:$L$750,COP!$C$2:$C$750,'Ambient Heat'!$B165,COP!$G$2:$G$750,'Ambient Heat'!G$4,COP!$D$2:$D$750,"RSDWH*")))</f>
        <v>0</v>
      </c>
      <c r="H166" s="154">
        <f>MAX(0,1-(1/AVERAGEIFS(COP!$L$2:$L$750,COP!$C$2:$C$750,'Ambient Heat'!$B165,COP!$G$2:$G$750,'Ambient Heat'!H$4,COP!$D$2:$D$750,"RSDWH*")))</f>
        <v>0</v>
      </c>
      <c r="I166" s="154">
        <f>MAX(0,1-(1/AVERAGEIFS(COP!$L$2:$L$750,COP!$C$2:$C$750,'Ambient Heat'!$B165,COP!$G$2:$G$750,'Ambient Heat'!I$4,COP!$D$2:$D$750,"RSDWH*")))</f>
        <v>2.8667362659063333E-2</v>
      </c>
      <c r="J166" s="24">
        <v>5</v>
      </c>
    </row>
    <row r="167" spans="2:10" x14ac:dyDescent="0.2">
      <c r="B167" s="98" t="s">
        <v>297</v>
      </c>
      <c r="F167" s="99"/>
      <c r="G167" s="99"/>
      <c r="H167" s="99"/>
      <c r="I167" s="99"/>
    </row>
    <row r="168" spans="2:10" x14ac:dyDescent="0.2">
      <c r="B168" s="24" t="s">
        <v>289</v>
      </c>
      <c r="C168" s="24" t="s">
        <v>301</v>
      </c>
      <c r="D168" s="24" t="s">
        <v>298</v>
      </c>
      <c r="E168" s="24" t="s">
        <v>467</v>
      </c>
      <c r="F168" s="99">
        <f>MAX(0,1-(1/AVERAGEIFS(COP!$L$2:$L$750,COP!$C$2:$C$750,'Ambient Heat'!$B168,COP!$G$2:$G$750,'Ambient Heat'!F$4,COP!$D$2:$D$750,"RSDGAS")))</f>
        <v>0.65315078787761993</v>
      </c>
      <c r="G168" s="99">
        <f>MAX(0,1-(1/AVERAGEIFS(COP!$L$2:$L$750,COP!$C$2:$C$750,'Ambient Heat'!$B168,COP!$G$2:$G$750,'Ambient Heat'!G$4,COP!$D$2:$D$750,"RSDGAS")))</f>
        <v>0.68725239217425749</v>
      </c>
      <c r="H168" s="99">
        <f>MAX(0,1-(1/AVERAGEIFS(COP!$L$2:$L$750,COP!$C$2:$C$750,'Ambient Heat'!$B168,COP!$G$2:$G$750,'Ambient Heat'!H$4,COP!$D$2:$D$750,"RSDGAS")))</f>
        <v>0.70873023994060369</v>
      </c>
      <c r="I168" s="99">
        <f>MAX(0,1-(1/AVERAGEIFS(COP!$L$2:$L$750,COP!$C$2:$C$750,'Ambient Heat'!$B168,COP!$G$2:$G$750,'Ambient Heat'!I$4,COP!$D$2:$D$750,"RSDGAS")))</f>
        <v>0.70873023994060369</v>
      </c>
      <c r="J168" s="24">
        <v>5</v>
      </c>
    </row>
    <row r="169" spans="2:10" ht="15.75" thickBot="1" x14ac:dyDescent="0.25">
      <c r="B169" s="24" t="s">
        <v>289</v>
      </c>
      <c r="C169" s="24" t="s">
        <v>301</v>
      </c>
      <c r="D169" s="24" t="s">
        <v>376</v>
      </c>
      <c r="E169" s="24" t="s">
        <v>245</v>
      </c>
      <c r="F169" s="154">
        <f>MAX(0,1-(1/AVERAGEIFS(COP!$L$2:$L$750,COP!$C$2:$C$750,'Ambient Heat'!$B169,COP!$G$2:$G$750,'Ambient Heat'!F$4,COP!$D$2:$D$750,"RSDGAS")))</f>
        <v>0.65315078787761993</v>
      </c>
      <c r="G169" s="154">
        <f>MAX(0,1-(1/AVERAGEIFS(COP!$L$2:$L$750,COP!$C$2:$C$750,'Ambient Heat'!$B169,COP!$G$2:$G$750,'Ambient Heat'!G$4,COP!$D$2:$D$750,"RSDGAS")))</f>
        <v>0.68725239217425749</v>
      </c>
      <c r="H169" s="154">
        <f>MAX(0,1-(1/AVERAGEIFS(COP!$L$2:$L$750,COP!$C$2:$C$750,'Ambient Heat'!$B169,COP!$G$2:$G$750,'Ambient Heat'!H$4,COP!$D$2:$D$750,"RSDGAS")))</f>
        <v>0.70873023994060369</v>
      </c>
      <c r="I169" s="154">
        <f>MAX(0,1-(1/AVERAGEIFS(COP!$L$2:$L$750,COP!$C$2:$C$750,'Ambient Heat'!$B169,COP!$G$2:$G$750,'Ambient Heat'!I$4,COP!$D$2:$D$750,"RSDGAS")))</f>
        <v>0.70873023994060369</v>
      </c>
      <c r="J169" s="24">
        <v>5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D19" sqref="D19:R19"/>
    </sheetView>
  </sheetViews>
  <sheetFormatPr defaultRowHeight="12.75" x14ac:dyDescent="0.2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10.5703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 x14ac:dyDescent="0.2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x14ac:dyDescent="0.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 x14ac:dyDescent="0.2">
      <c r="A3" s="41" t="s">
        <v>260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61" t="s">
        <v>128</v>
      </c>
      <c r="T3" s="161"/>
      <c r="U3" s="161"/>
      <c r="V3" s="161"/>
    </row>
    <row r="4" spans="1:26" ht="15.75" thickBot="1" x14ac:dyDescent="0.25">
      <c r="A4" s="43" t="s">
        <v>260</v>
      </c>
      <c r="B4" s="43"/>
      <c r="C4" s="26"/>
      <c r="D4" s="44" t="s">
        <v>37</v>
      </c>
      <c r="E4" s="162" t="s">
        <v>38</v>
      </c>
      <c r="F4" s="163"/>
      <c r="G4" s="163"/>
      <c r="H4" s="163"/>
      <c r="I4" s="163"/>
      <c r="J4" s="16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 x14ac:dyDescent="0.25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247</v>
      </c>
      <c r="T5" s="76" t="s">
        <v>248</v>
      </c>
    </row>
    <row r="6" spans="1:26" ht="15.75" thickBot="1" x14ac:dyDescent="0.25">
      <c r="A6" s="30" t="s">
        <v>257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 x14ac:dyDescent="0.25">
      <c r="A7" s="49" t="s">
        <v>258</v>
      </c>
      <c r="B7" s="49" t="s">
        <v>119</v>
      </c>
      <c r="C7" s="23"/>
      <c r="D7" s="52" t="e">
        <f>SharesElab!C81</f>
        <v>#N/A</v>
      </c>
      <c r="E7" s="46" t="e">
        <f t="shared" ref="E7:E8" si="0">IF($D7=0,"",MAX($D7*(1-$S$4)^($E$5-$D$5),S7))</f>
        <v>#N/A</v>
      </c>
      <c r="F7" s="46" t="e">
        <f t="shared" ref="F7:F8" si="1">IF($D7=0,"",MAX($D7*(1-$S$4)^($F$5-$D$5),S7))</f>
        <v>#N/A</v>
      </c>
      <c r="G7" s="46" t="e">
        <f t="shared" ref="G7:G8" si="2">IF($D7=0,"",MAX($D7*(1-$S$4)^($G$5-$D$5),S7))</f>
        <v>#N/A</v>
      </c>
      <c r="H7" s="46" t="e">
        <f t="shared" ref="H7:H8" si="3">IF($D7=0,"",MAX($D7*(1-$S$4)^($H$5-$D$5),S7))</f>
        <v>#N/A</v>
      </c>
      <c r="I7" s="46" t="e">
        <f t="shared" ref="I7:I8" si="4">IF($D7=0,"",MAX($D7*(1-$S$4)^($I$5-$D$5),S7))</f>
        <v>#N/A</v>
      </c>
      <c r="J7" s="46" t="e">
        <f t="shared" ref="J7:J8" si="5">IF($D7=0,"",MAX($D7*(1-$S$4)^($J$5-$D$5),S7))</f>
        <v>#N/A</v>
      </c>
      <c r="K7" s="23"/>
      <c r="L7" s="47" t="e">
        <f t="shared" ref="L7:L8" si="6">IF($D7=0,"",MIN($D7*(1+$S$4)^($L$5-$D$5),T7))</f>
        <v>#N/A</v>
      </c>
      <c r="M7" s="47" t="e">
        <f t="shared" ref="M7:M8" si="7">IF($D7=0,"",MIN($D7*(1+$S$4)^($M$5-$D$5),T7))</f>
        <v>#N/A</v>
      </c>
      <c r="N7" s="47" t="e">
        <f t="shared" ref="N7:N8" si="8">IF($D7=0,"",MIN($D7*(1+$S$4)^($N$5-$D$5),T7))</f>
        <v>#N/A</v>
      </c>
      <c r="O7" s="47" t="e">
        <f t="shared" ref="O7:O8" si="9">IF($D7=0,"",MIN($D7*(1+$S$4)^($O$5-$D$5),T7))</f>
        <v>#N/A</v>
      </c>
      <c r="P7" s="47" t="e">
        <f t="shared" ref="P7:P8" si="10">IF($D7=0,"",MIN($D7*(1+$S$4)^($P$5-$D$5),T7))</f>
        <v>#N/A</v>
      </c>
      <c r="Q7" s="47" t="e">
        <f t="shared" ref="Q7:Q8" si="11">IF($D7=0,"",MIN($D7*(1+$S$4)^($Q$5-$D$5),T7))</f>
        <v>#N/A</v>
      </c>
      <c r="S7" s="81">
        <v>0</v>
      </c>
      <c r="T7" s="144">
        <f>(G40*0.41+S35*Z13+S37*Z14+S39*Z15)/SUM(S40:S41)</f>
        <v>0.59192273396277695</v>
      </c>
      <c r="Y7" s="164" t="s">
        <v>251</v>
      </c>
      <c r="Z7" s="164"/>
    </row>
    <row r="8" spans="1:26" ht="15.75" thickBot="1" x14ac:dyDescent="0.25">
      <c r="A8" s="49" t="s">
        <v>259</v>
      </c>
      <c r="B8" s="49" t="s">
        <v>117</v>
      </c>
      <c r="C8" s="23"/>
      <c r="D8" s="52" t="e">
        <f>SharesElab!C82</f>
        <v>#N/A</v>
      </c>
      <c r="E8" s="46" t="e">
        <f t="shared" si="0"/>
        <v>#N/A</v>
      </c>
      <c r="F8" s="46" t="e">
        <f t="shared" si="1"/>
        <v>#N/A</v>
      </c>
      <c r="G8" s="46" t="e">
        <f t="shared" si="2"/>
        <v>#N/A</v>
      </c>
      <c r="H8" s="46" t="e">
        <f t="shared" si="3"/>
        <v>#N/A</v>
      </c>
      <c r="I8" s="46" t="e">
        <f t="shared" si="4"/>
        <v>#N/A</v>
      </c>
      <c r="J8" s="46" t="e">
        <f t="shared" si="5"/>
        <v>#N/A</v>
      </c>
      <c r="K8" s="23"/>
      <c r="L8" s="47" t="e">
        <f t="shared" si="6"/>
        <v>#N/A</v>
      </c>
      <c r="M8" s="47" t="e">
        <f t="shared" si="7"/>
        <v>#N/A</v>
      </c>
      <c r="N8" s="47" t="e">
        <f t="shared" si="8"/>
        <v>#N/A</v>
      </c>
      <c r="O8" s="47" t="e">
        <f t="shared" si="9"/>
        <v>#N/A</v>
      </c>
      <c r="P8" s="47" t="e">
        <f t="shared" si="10"/>
        <v>#N/A</v>
      </c>
      <c r="Q8" s="47" t="e">
        <f t="shared" si="11"/>
        <v>#N/A</v>
      </c>
      <c r="S8" s="81">
        <v>0</v>
      </c>
      <c r="T8" s="81">
        <v>0.1</v>
      </c>
      <c r="Y8" s="76" t="s">
        <v>249</v>
      </c>
      <c r="Z8" s="83">
        <v>0.19400000000000001</v>
      </c>
    </row>
    <row r="10" spans="1:26" s="48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64" t="s">
        <v>458</v>
      </c>
      <c r="Z12" s="164"/>
    </row>
    <row r="13" spans="1:26" ht="15.75" thickBot="1" x14ac:dyDescent="0.25">
      <c r="D13" s="20" t="s">
        <v>12</v>
      </c>
      <c r="Y13" s="76" t="s">
        <v>455</v>
      </c>
      <c r="Z13" s="83">
        <v>0.95</v>
      </c>
    </row>
    <row r="14" spans="1:26" ht="15.75" thickBot="1" x14ac:dyDescent="0.25">
      <c r="D14" s="20" t="s">
        <v>28</v>
      </c>
      <c r="Y14" s="76" t="s">
        <v>456</v>
      </c>
      <c r="Z14" s="83">
        <v>0.6</v>
      </c>
    </row>
    <row r="15" spans="1:26" ht="15.75" thickBot="1" x14ac:dyDescent="0.25">
      <c r="Y15" s="76" t="s">
        <v>457</v>
      </c>
      <c r="Z15" s="83">
        <v>0.15</v>
      </c>
    </row>
    <row r="16" spans="1:26" ht="23.25" x14ac:dyDescent="0.2">
      <c r="A16" s="5" t="s">
        <v>261</v>
      </c>
    </row>
    <row r="17" spans="1:26" s="23" customFormat="1" ht="15" x14ac:dyDescent="0.2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 x14ac:dyDescent="0.2">
      <c r="C18" s="26"/>
      <c r="H18" s="20" t="s">
        <v>256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 x14ac:dyDescent="0.25">
      <c r="A19" s="26" t="s">
        <v>25</v>
      </c>
      <c r="B19" s="26" t="s">
        <v>26</v>
      </c>
      <c r="C19" s="26"/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85" t="s">
        <v>255</v>
      </c>
    </row>
    <row r="20" spans="1:26" s="23" customFormat="1" ht="15" x14ac:dyDescent="0.2">
      <c r="A20" s="23" t="s">
        <v>194</v>
      </c>
      <c r="B20" s="23" t="s">
        <v>262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266</v>
      </c>
      <c r="Z20" s="84" t="s">
        <v>254</v>
      </c>
    </row>
    <row r="21" spans="1:26" s="23" customFormat="1" ht="15" x14ac:dyDescent="0.2">
      <c r="A21" s="23" t="s">
        <v>196</v>
      </c>
      <c r="B21" s="23" t="s">
        <v>262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 t="e">
        <f t="shared" si="14"/>
        <v>#N/A</v>
      </c>
      <c r="K21" s="34" t="e">
        <f t="shared" si="14"/>
        <v>#N/A</v>
      </c>
      <c r="L21" s="34" t="e">
        <f t="shared" si="14"/>
        <v>#N/A</v>
      </c>
      <c r="M21" s="34" t="e">
        <f t="shared" si="14"/>
        <v>#N/A</v>
      </c>
      <c r="N21" s="34" t="e">
        <f t="shared" si="14"/>
        <v>#N/A</v>
      </c>
      <c r="O21" s="34" t="e">
        <f t="shared" si="14"/>
        <v>#N/A</v>
      </c>
      <c r="P21" s="24">
        <v>0</v>
      </c>
      <c r="Q21" s="24">
        <v>5</v>
      </c>
      <c r="R21" s="23" t="s">
        <v>267</v>
      </c>
      <c r="Z21" s="84"/>
    </row>
    <row r="22" spans="1:26" s="23" customFormat="1" ht="15" x14ac:dyDescent="0.2">
      <c r="A22" s="23" t="s">
        <v>193</v>
      </c>
      <c r="B22" s="23" t="s">
        <v>262</v>
      </c>
      <c r="C22" s="26"/>
      <c r="D22" s="23" t="str">
        <f>IF(Z22="","UC-UP_"&amp;A8,"\I: DISABLED")</f>
        <v>\I: DISABLED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 t="e">
        <f t="shared" si="14"/>
        <v>#N/A</v>
      </c>
      <c r="K22" s="34" t="e">
        <f t="shared" si="14"/>
        <v>#N/A</v>
      </c>
      <c r="L22" s="34" t="e">
        <f t="shared" si="14"/>
        <v>#N/A</v>
      </c>
      <c r="M22" s="34" t="e">
        <f t="shared" si="14"/>
        <v>#N/A</v>
      </c>
      <c r="N22" s="34" t="e">
        <f t="shared" si="14"/>
        <v>#N/A</v>
      </c>
      <c r="O22" s="34" t="e">
        <f t="shared" si="14"/>
        <v>#N/A</v>
      </c>
      <c r="P22" s="24">
        <v>0</v>
      </c>
      <c r="Q22" s="24">
        <v>5</v>
      </c>
      <c r="R22" s="23" t="s">
        <v>268</v>
      </c>
      <c r="Z22" s="84" t="s">
        <v>254</v>
      </c>
    </row>
    <row r="30" spans="1:26" x14ac:dyDescent="0.2">
      <c r="D30" s="106" t="s">
        <v>368</v>
      </c>
    </row>
    <row r="32" spans="1:26" ht="15" x14ac:dyDescent="0.25">
      <c r="D32" s="101" t="s">
        <v>354</v>
      </c>
      <c r="E32" s="100" t="s">
        <v>355</v>
      </c>
      <c r="F32" s="100" t="s">
        <v>355</v>
      </c>
      <c r="G32" s="101" t="s">
        <v>356</v>
      </c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</row>
    <row r="33" spans="4:19" x14ac:dyDescent="0.2">
      <c r="D33" s="101" t="s">
        <v>8</v>
      </c>
      <c r="E33" s="101" t="s">
        <v>357</v>
      </c>
      <c r="F33" s="101" t="s">
        <v>358</v>
      </c>
      <c r="G33" s="103">
        <v>2018</v>
      </c>
      <c r="H33" s="103">
        <v>2020</v>
      </c>
      <c r="I33" s="103">
        <v>2022</v>
      </c>
      <c r="J33" s="103">
        <v>2025</v>
      </c>
      <c r="K33" s="103">
        <v>2030</v>
      </c>
      <c r="L33" s="103">
        <v>2035</v>
      </c>
      <c r="M33" s="103">
        <v>2040</v>
      </c>
      <c r="N33" s="103">
        <v>2045</v>
      </c>
      <c r="O33" s="103">
        <v>2050</v>
      </c>
      <c r="P33" s="103">
        <v>2055</v>
      </c>
      <c r="Q33" s="103">
        <v>2060</v>
      </c>
      <c r="R33" s="103">
        <v>2065</v>
      </c>
      <c r="S33" s="103">
        <v>2070</v>
      </c>
    </row>
    <row r="34" spans="4:19" x14ac:dyDescent="0.2">
      <c r="D34" s="102" t="s">
        <v>359</v>
      </c>
      <c r="E34" s="102" t="s">
        <v>360</v>
      </c>
      <c r="F34" s="102" t="s">
        <v>209</v>
      </c>
      <c r="G34" s="104">
        <v>206.79888500000001</v>
      </c>
      <c r="H34" s="104">
        <v>205.47315865384601</v>
      </c>
      <c r="I34" s="104">
        <v>204.14743230769199</v>
      </c>
      <c r="J34" s="104">
        <v>202.15884278846201</v>
      </c>
      <c r="K34" s="104">
        <v>198.84452692307701</v>
      </c>
      <c r="L34" s="104">
        <v>195.53021105769199</v>
      </c>
      <c r="M34" s="104">
        <v>192.21589519230801</v>
      </c>
      <c r="N34" s="104">
        <v>188.90157932692301</v>
      </c>
      <c r="O34" s="104">
        <v>185.58726346153799</v>
      </c>
      <c r="P34" s="104">
        <v>182.27294759615401</v>
      </c>
      <c r="Q34" s="104">
        <v>178.95863173076901</v>
      </c>
      <c r="R34" s="104">
        <v>175.64431586538501</v>
      </c>
      <c r="S34" s="104">
        <v>172.33</v>
      </c>
    </row>
    <row r="35" spans="4:19" x14ac:dyDescent="0.2">
      <c r="D35" s="102" t="s">
        <v>361</v>
      </c>
      <c r="E35" s="102" t="s">
        <v>360</v>
      </c>
      <c r="F35" s="102" t="s">
        <v>209</v>
      </c>
      <c r="G35" s="105"/>
      <c r="H35" s="104">
        <v>19.827179546153801</v>
      </c>
      <c r="I35" s="104">
        <v>55.414514392307701</v>
      </c>
      <c r="J35" s="104">
        <v>100.058340911538</v>
      </c>
      <c r="K35" s="104">
        <v>160.20883557692301</v>
      </c>
      <c r="L35" s="104">
        <v>245.24645174230801</v>
      </c>
      <c r="M35" s="104">
        <v>331.829702807692</v>
      </c>
      <c r="N35" s="104">
        <v>444.08010267307702</v>
      </c>
      <c r="O35" s="104">
        <v>555.16270963846205</v>
      </c>
      <c r="P35" s="104">
        <v>671.71042000384602</v>
      </c>
      <c r="Q35" s="104">
        <v>794.35521066923104</v>
      </c>
      <c r="R35" s="104">
        <v>926.27590313461599</v>
      </c>
      <c r="S35" s="104">
        <v>1071.1269420000001</v>
      </c>
    </row>
    <row r="36" spans="4:19" x14ac:dyDescent="0.2">
      <c r="D36" s="102" t="s">
        <v>362</v>
      </c>
      <c r="E36" s="102" t="s">
        <v>363</v>
      </c>
      <c r="F36" s="102" t="s">
        <v>209</v>
      </c>
      <c r="G36" s="104">
        <v>766.351721</v>
      </c>
      <c r="H36" s="104">
        <v>761.43934711538498</v>
      </c>
      <c r="I36" s="104">
        <v>756.52697323076904</v>
      </c>
      <c r="J36" s="104">
        <v>749.158412403846</v>
      </c>
      <c r="K36" s="104">
        <v>736.87747769230805</v>
      </c>
      <c r="L36" s="104">
        <v>724.59654298076896</v>
      </c>
      <c r="M36" s="104">
        <v>712.31560826923101</v>
      </c>
      <c r="N36" s="104">
        <v>700.03467355769203</v>
      </c>
      <c r="O36" s="104">
        <v>687.75373884615396</v>
      </c>
      <c r="P36" s="104">
        <v>675.47280413461499</v>
      </c>
      <c r="Q36" s="104">
        <v>663.19186942307704</v>
      </c>
      <c r="R36" s="104">
        <v>650.91093471153795</v>
      </c>
      <c r="S36" s="104">
        <v>638.63</v>
      </c>
    </row>
    <row r="37" spans="4:19" x14ac:dyDescent="0.2">
      <c r="D37" s="102" t="s">
        <v>364</v>
      </c>
      <c r="E37" s="102" t="s">
        <v>363</v>
      </c>
      <c r="F37" s="102" t="s">
        <v>209</v>
      </c>
      <c r="G37" s="105"/>
      <c r="H37" s="104">
        <v>26.861509084615498</v>
      </c>
      <c r="I37" s="104">
        <v>62.533352969230698</v>
      </c>
      <c r="J37" s="104">
        <v>113.17294079615399</v>
      </c>
      <c r="K37" s="104">
        <v>191.388898607692</v>
      </c>
      <c r="L37" s="104">
        <v>274.59811831923099</v>
      </c>
      <c r="M37" s="104">
        <v>354.68028573076901</v>
      </c>
      <c r="N37" s="104">
        <v>466.72876144230798</v>
      </c>
      <c r="O37" s="104">
        <v>556.58292615384596</v>
      </c>
      <c r="P37" s="104">
        <v>639.23816586538499</v>
      </c>
      <c r="Q37" s="104">
        <v>716.68692657692304</v>
      </c>
      <c r="R37" s="104">
        <v>793.71905828846195</v>
      </c>
      <c r="S37" s="104">
        <v>874.35938799999997</v>
      </c>
    </row>
    <row r="38" spans="4:19" x14ac:dyDescent="0.2">
      <c r="D38" s="102" t="s">
        <v>365</v>
      </c>
      <c r="E38" s="102" t="s">
        <v>366</v>
      </c>
      <c r="F38" s="102" t="s">
        <v>209</v>
      </c>
      <c r="G38" s="104">
        <v>724.42972899999995</v>
      </c>
      <c r="H38" s="104">
        <v>719.785624550031</v>
      </c>
      <c r="I38" s="104">
        <v>715.14152010006296</v>
      </c>
      <c r="J38" s="104">
        <v>708.17536342511005</v>
      </c>
      <c r="K38" s="104">
        <v>696.56510230018898</v>
      </c>
      <c r="L38" s="104">
        <v>684.95484117526803</v>
      </c>
      <c r="M38" s="104">
        <v>673.34458005034696</v>
      </c>
      <c r="N38" s="104">
        <v>661.73431892542499</v>
      </c>
      <c r="O38" s="104">
        <v>650.12405780050403</v>
      </c>
      <c r="P38" s="104">
        <v>638.51379667558297</v>
      </c>
      <c r="Q38" s="104">
        <v>626.90353555066099</v>
      </c>
      <c r="R38" s="104">
        <v>615.29327442574004</v>
      </c>
      <c r="S38" s="104">
        <v>603.68301330081897</v>
      </c>
    </row>
    <row r="39" spans="4:19" x14ac:dyDescent="0.2">
      <c r="D39" s="102" t="s">
        <v>367</v>
      </c>
      <c r="E39" s="102" t="s">
        <v>366</v>
      </c>
      <c r="F39" s="102" t="s">
        <v>209</v>
      </c>
      <c r="G39" s="105"/>
      <c r="H39" s="104">
        <v>19.898061149968498</v>
      </c>
      <c r="I39" s="104">
        <v>45.489201199937</v>
      </c>
      <c r="J39" s="104">
        <v>83.645112174889803</v>
      </c>
      <c r="K39" s="104">
        <v>145.31736759981101</v>
      </c>
      <c r="L39" s="104">
        <v>204.39419322473199</v>
      </c>
      <c r="M39" s="104">
        <v>259.77539804965397</v>
      </c>
      <c r="N39" s="104">
        <v>340.01571207457499</v>
      </c>
      <c r="O39" s="104">
        <v>397.82287719949602</v>
      </c>
      <c r="P39" s="104">
        <v>446.53819432441702</v>
      </c>
      <c r="Q39" s="104">
        <v>488.01179144933798</v>
      </c>
      <c r="R39" s="104">
        <v>526.17582857425998</v>
      </c>
      <c r="S39" s="104">
        <v>564.02895469918099</v>
      </c>
    </row>
    <row r="40" spans="4:19" x14ac:dyDescent="0.2">
      <c r="D40" s="106" t="s">
        <v>369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 x14ac:dyDescent="0.2">
      <c r="D41" s="106" t="s">
        <v>370</v>
      </c>
      <c r="G41" s="107">
        <f>SUM(G35,G37,G39)</f>
        <v>0</v>
      </c>
      <c r="H41" s="107">
        <f t="shared" ref="H41:S41" si="17">SUM(H35,H37,H39)</f>
        <v>66.58674978073779</v>
      </c>
      <c r="I41" s="107">
        <f t="shared" si="17"/>
        <v>163.4370685614754</v>
      </c>
      <c r="J41" s="107">
        <f t="shared" si="17"/>
        <v>296.87639388258179</v>
      </c>
      <c r="K41" s="107">
        <f t="shared" si="17"/>
        <v>496.91510178442599</v>
      </c>
      <c r="L41" s="107">
        <f t="shared" si="17"/>
        <v>724.23876328627102</v>
      </c>
      <c r="M41" s="107">
        <f t="shared" si="17"/>
        <v>946.28538658811499</v>
      </c>
      <c r="N41" s="107">
        <f t="shared" si="17"/>
        <v>1250.82457618996</v>
      </c>
      <c r="O41" s="107">
        <f t="shared" si="17"/>
        <v>1509.5685129918038</v>
      </c>
      <c r="P41" s="107">
        <f t="shared" si="17"/>
        <v>1757.486780193648</v>
      </c>
      <c r="Q41" s="107">
        <f t="shared" si="17"/>
        <v>1999.0539286954922</v>
      </c>
      <c r="R41" s="107">
        <f t="shared" si="17"/>
        <v>2246.170789997338</v>
      </c>
      <c r="S41" s="107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A57" zoomScale="70" zoomScaleNormal="70" workbookViewId="0">
      <selection activeCell="AA53" sqref="AA53"/>
    </sheetView>
  </sheetViews>
  <sheetFormatPr defaultRowHeight="12.75" x14ac:dyDescent="0.2"/>
  <cols>
    <col min="1" max="1" width="24.85546875" style="38" customWidth="1"/>
    <col min="2" max="2" width="26.7109375" style="38" bestFit="1" customWidth="1"/>
    <col min="3" max="3" width="16.85546875" style="38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20.4257812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 x14ac:dyDescent="0.2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x14ac:dyDescent="0.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 x14ac:dyDescent="0.2">
      <c r="A3" s="41" t="s">
        <v>190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61" t="s">
        <v>128</v>
      </c>
      <c r="T3" s="161"/>
      <c r="U3" s="161"/>
      <c r="V3" s="161"/>
    </row>
    <row r="4" spans="1:26" ht="15.75" thickBot="1" x14ac:dyDescent="0.25">
      <c r="A4" s="43" t="s">
        <v>32</v>
      </c>
      <c r="B4" s="43"/>
      <c r="C4" s="26"/>
      <c r="D4" s="44" t="s">
        <v>37</v>
      </c>
      <c r="E4" s="162" t="s">
        <v>38</v>
      </c>
      <c r="F4" s="163"/>
      <c r="G4" s="163"/>
      <c r="H4" s="163"/>
      <c r="I4" s="163"/>
      <c r="J4" s="16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 x14ac:dyDescent="0.25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247</v>
      </c>
      <c r="T5" s="76" t="s">
        <v>248</v>
      </c>
    </row>
    <row r="6" spans="1:26" ht="15.75" thickBot="1" x14ac:dyDescent="0.25">
      <c r="A6" s="30" t="s">
        <v>48</v>
      </c>
      <c r="B6" s="30" t="s">
        <v>125</v>
      </c>
      <c r="C6" s="23"/>
      <c r="D6" s="52">
        <f>SUMIF(SharesElab!$B$2:$B$79,Apt_RSD_share!$A6,SharesElab!C$2:C$79)+D15*Z8</f>
        <v>3.3791322921782427E-2</v>
      </c>
      <c r="E6" s="46">
        <f>IF($D6=0,"",MAX($D6*(1-$S$4)^($E$5-$D$5),S6))</f>
        <v>3.0412190629604183E-2</v>
      </c>
      <c r="F6" s="46">
        <f>IF($D6=0,"",MAX($D6*(1-$S$4)^($F$5-$D$5),S6))</f>
        <v>2.7370971566643768E-2</v>
      </c>
      <c r="G6" s="46">
        <f>IF($D6=0,"",MAX($D6*(1-$S$4)^($G$5-$D$5),S6))</f>
        <v>1.616228500038748E-2</v>
      </c>
      <c r="H6" s="46">
        <f>IF($D6=0,"",MAX($D6*(1-$S$4)^($H$5-$D$5),S6))</f>
        <v>9.5436676698788074E-3</v>
      </c>
      <c r="I6" s="46">
        <f>IF($D6=0,"",MAX($D6*(1-$S$4)^($I$5-$D$5),S6))</f>
        <v>1.1602871878280401E-3</v>
      </c>
      <c r="J6" s="46">
        <f>IF($D6=0,"",MAX($D6*(1-$S$4)^($J$5-$D$5),S6))</f>
        <v>1.4106383466043276E-4</v>
      </c>
      <c r="K6" s="23"/>
      <c r="L6" s="47">
        <f>IF($D6=0,"",MIN($D6*(1+$S$4)^($L$5-$D$5),T6))</f>
        <v>3.548088906787155E-2</v>
      </c>
      <c r="M6" s="47">
        <f>IF($D6=0,"",MIN($D6*(1+$S$4)^($M$5-$D$5),T6))</f>
        <v>3.548088906787155E-2</v>
      </c>
      <c r="N6" s="47">
        <f>IF($D6=0,"",MIN($D6*(1+$S$4)^($N$5-$D$5),T6))</f>
        <v>3.548088906787155E-2</v>
      </c>
      <c r="O6" s="47">
        <f>IF($D6=0,"",MIN($D6*(1+$S$4)^($O$5-$D$5),T6))</f>
        <v>3.548088906787155E-2</v>
      </c>
      <c r="P6" s="47">
        <f>IF($D6=0,"",MIN($D6*(1+$S$4)^($P$5-$D$5),T6))</f>
        <v>3.548088906787155E-2</v>
      </c>
      <c r="Q6" s="47">
        <f>IF($D6=0,"",MIN($D6*(1+$S$4)^($Q$5-$D$5),T6))</f>
        <v>3.548088906787155E-2</v>
      </c>
      <c r="S6" s="81">
        <v>0</v>
      </c>
      <c r="T6" s="81">
        <f>D6*$Z$15</f>
        <v>3.548088906787155E-2</v>
      </c>
    </row>
    <row r="7" spans="1:26" ht="15.75" thickBot="1" x14ac:dyDescent="0.25">
      <c r="A7" s="49" t="s">
        <v>49</v>
      </c>
      <c r="B7" s="49" t="s">
        <v>126</v>
      </c>
      <c r="C7" s="23"/>
      <c r="D7" s="52">
        <f>SUMIF(SharesElab!$B$2:$B$79,Apt_RSD_share!$A7,SharesElab!C$2:C$79)</f>
        <v>7.5097104405124473E-6</v>
      </c>
      <c r="E7" s="46">
        <f t="shared" ref="E7:E18" si="0">IF($D7=0,"",MAX($D7*(1-$S$4)^($E$5-$D$5),S7))</f>
        <v>6.758739396461203E-6</v>
      </c>
      <c r="F7" s="46">
        <f t="shared" ref="F7:F18" si="1">IF($D7=0,"",MAX($D7*(1-$S$4)^($F$5-$D$5),S7))</f>
        <v>6.0828654568150827E-6</v>
      </c>
      <c r="G7" s="46">
        <f t="shared" ref="G7:G18" si="2">IF($D7=0,"",MAX($D7*(1-$S$4)^($G$5-$D$5),S7))</f>
        <v>3.5918712235947389E-6</v>
      </c>
      <c r="H7" s="46">
        <f t="shared" ref="H7:H18" si="3">IF($D7=0,"",MAX($D7*(1-$S$4)^($H$5-$D$5),S7))</f>
        <v>2.120964038820458E-6</v>
      </c>
      <c r="I7" s="46">
        <f t="shared" ref="I7:I18" si="4">IF($D7=0,"",MAX($D7*(1-$S$4)^($I$5-$D$5),S7))</f>
        <v>2.5785971234669389E-7</v>
      </c>
      <c r="J7" s="46">
        <f t="shared" ref="J7:J18" si="5">IF($D7=0,"",MAX($D7*(1-$S$4)^($J$5-$D$5),S7))</f>
        <v>3.1349721180797588E-8</v>
      </c>
      <c r="K7" s="23"/>
      <c r="L7" s="47">
        <f t="shared" ref="L7:L18" si="6">IF($D7=0,"",MIN($D7*(1+$S$4)^($L$5-$D$5),T7))</f>
        <v>8.2606814845636934E-6</v>
      </c>
      <c r="M7" s="47">
        <f t="shared" ref="M7:M18" si="7">IF($D7=0,"",MIN($D7*(1+$S$4)^($M$5-$D$5),T7))</f>
        <v>9.0867496330200625E-6</v>
      </c>
      <c r="N7" s="47">
        <f t="shared" ref="N7:N18" si="8">IF($D7=0,"",MIN($D7*(1+$S$4)^($N$5-$D$5),T7))</f>
        <v>1.4634301151475148E-5</v>
      </c>
      <c r="O7" s="47">
        <f t="shared" ref="O7:O18" si="9">IF($D7=0,"",MIN($D7*(1+$S$4)^($O$5-$D$5),T7))</f>
        <v>2.3568688347462247E-5</v>
      </c>
      <c r="P7" s="47">
        <f t="shared" ref="P7:P18" si="10">IF($D7=0,"",MIN($D7*(1+$S$4)^($P$5-$D$5),T7))</f>
        <v>1.5855834966322334E-4</v>
      </c>
      <c r="Q7" s="47">
        <f t="shared" ref="Q7:Q18" si="11">IF($D7=0,"",MIN($D7*(1+$S$4)^($Q$5-$D$5),T7))</f>
        <v>1.0667012893244873E-3</v>
      </c>
      <c r="S7" s="81">
        <v>0</v>
      </c>
      <c r="T7" s="81">
        <v>0.9</v>
      </c>
      <c r="Y7" s="164" t="s">
        <v>251</v>
      </c>
      <c r="Z7" s="164"/>
    </row>
    <row r="8" spans="1:26" ht="15.75" thickBot="1" x14ac:dyDescent="0.25">
      <c r="A8" s="49" t="s">
        <v>50</v>
      </c>
      <c r="B8" s="49" t="s">
        <v>127</v>
      </c>
      <c r="C8" s="23"/>
      <c r="D8" s="52">
        <f>SUMIF(SharesElab!$B$2:$B$79,Apt_RSD_share!$A8,SharesElab!C$2:C$79)</f>
        <v>5.3871667435526945E-9</v>
      </c>
      <c r="E8" s="46">
        <f t="shared" si="0"/>
        <v>4.8484500691974254E-9</v>
      </c>
      <c r="F8" s="46">
        <f t="shared" si="1"/>
        <v>4.3636050622776831E-9</v>
      </c>
      <c r="G8" s="46">
        <f t="shared" si="2"/>
        <v>2.5766651532243497E-9</v>
      </c>
      <c r="H8" s="46">
        <f t="shared" si="3"/>
        <v>1.5214950063274466E-9</v>
      </c>
      <c r="I8" s="46">
        <f t="shared" si="4"/>
        <v>1.8497827284554819E-10</v>
      </c>
      <c r="J8" s="46">
        <f t="shared" si="5"/>
        <v>2.2489039584503317E-11</v>
      </c>
      <c r="K8" s="23"/>
      <c r="L8" s="47">
        <f t="shared" si="6"/>
        <v>5.9258834179079644E-9</v>
      </c>
      <c r="M8" s="47">
        <f t="shared" si="7"/>
        <v>6.5184717596987612E-9</v>
      </c>
      <c r="N8" s="47">
        <f t="shared" si="8"/>
        <v>1.0498063953712457E-8</v>
      </c>
      <c r="O8" s="47">
        <f t="shared" si="9"/>
        <v>1.6907236978093451E-8</v>
      </c>
      <c r="P8" s="47">
        <f t="shared" si="10"/>
        <v>1.1374343591335977E-7</v>
      </c>
      <c r="Q8" s="47">
        <f t="shared" si="11"/>
        <v>7.6520895934324855E-7</v>
      </c>
      <c r="S8" s="81">
        <v>0</v>
      </c>
      <c r="T8" s="81">
        <v>0.9</v>
      </c>
      <c r="Y8" s="76" t="s">
        <v>249</v>
      </c>
      <c r="Z8" s="83">
        <v>0.19400000000000001</v>
      </c>
    </row>
    <row r="9" spans="1:26" ht="15.75" thickBot="1" x14ac:dyDescent="0.25">
      <c r="A9" s="49" t="s">
        <v>51</v>
      </c>
      <c r="B9" s="49" t="s">
        <v>117</v>
      </c>
      <c r="C9" s="23"/>
      <c r="D9" s="52">
        <f>SUMIF(SharesElab!$B$2:$B$79,Apt_RSD_share!$A9,SharesElab!C$2:C$79)</f>
        <v>2.3483301188844681E-2</v>
      </c>
      <c r="E9" s="46">
        <f t="shared" si="0"/>
        <v>2.1134971069960214E-2</v>
      </c>
      <c r="F9" s="46">
        <f t="shared" si="1"/>
        <v>1.9021473962964192E-2</v>
      </c>
      <c r="G9" s="46">
        <f t="shared" si="2"/>
        <v>1.1231990160390729E-2</v>
      </c>
      <c r="H9" s="46">
        <f t="shared" si="3"/>
        <v>6.6323778698091232E-3</v>
      </c>
      <c r="I9" s="46">
        <f t="shared" si="4"/>
        <v>8.0634231339192031E-4</v>
      </c>
      <c r="J9" s="46">
        <f t="shared" si="5"/>
        <v>9.8032400917010175E-5</v>
      </c>
      <c r="K9" s="23"/>
      <c r="L9" s="47">
        <f t="shared" si="6"/>
        <v>2.5831631307729152E-2</v>
      </c>
      <c r="M9" s="47">
        <f t="shared" si="7"/>
        <v>2.8414794438502068E-2</v>
      </c>
      <c r="N9" s="47">
        <f t="shared" si="8"/>
        <v>4.5762310591151989E-2</v>
      </c>
      <c r="O9" s="47">
        <f t="shared" si="9"/>
        <v>7.370065883015621E-2</v>
      </c>
      <c r="P9" s="47">
        <f t="shared" si="10"/>
        <v>0.49582117854513985</v>
      </c>
      <c r="Q9" s="47">
        <f t="shared" si="11"/>
        <v>0.9</v>
      </c>
      <c r="S9" s="81">
        <v>0</v>
      </c>
      <c r="T9" s="81">
        <v>0.9</v>
      </c>
      <c r="Y9" s="76" t="s">
        <v>250</v>
      </c>
      <c r="Z9" s="83">
        <v>0.74399999999999999</v>
      </c>
    </row>
    <row r="10" spans="1:26" ht="15.75" thickBot="1" x14ac:dyDescent="0.25">
      <c r="A10" s="49" t="s">
        <v>52</v>
      </c>
      <c r="B10" s="49" t="s">
        <v>34</v>
      </c>
      <c r="C10" s="23"/>
      <c r="D10" s="52">
        <f>SUMIF(SharesElab!$B$2:$B$79,Apt_RSD_share!$A10,SharesElab!C$2:C$79)</f>
        <v>0.15784732045716321</v>
      </c>
      <c r="E10" s="46">
        <f t="shared" si="0"/>
        <v>0.14206258841144689</v>
      </c>
      <c r="F10" s="46">
        <f t="shared" si="1"/>
        <v>0.12785632957030221</v>
      </c>
      <c r="G10" s="46">
        <f t="shared" si="2"/>
        <v>7.549788404796777E-2</v>
      </c>
      <c r="H10" s="46">
        <f t="shared" si="3"/>
        <v>4.4580745551484502E-2</v>
      </c>
      <c r="I10" s="46">
        <f t="shared" si="4"/>
        <v>5.4199779033028946E-3</v>
      </c>
      <c r="J10" s="46">
        <f t="shared" si="5"/>
        <v>6.5894278143837466E-4</v>
      </c>
      <c r="K10" s="23"/>
      <c r="L10" s="47">
        <f t="shared" si="6"/>
        <v>0.17363205250287955</v>
      </c>
      <c r="M10" s="47">
        <f t="shared" si="7"/>
        <v>0.1909952577531675</v>
      </c>
      <c r="N10" s="47">
        <f t="shared" si="8"/>
        <v>0.30759977256405396</v>
      </c>
      <c r="O10" s="47">
        <f t="shared" si="9"/>
        <v>0.49539250971213467</v>
      </c>
      <c r="P10" s="47">
        <f t="shared" si="10"/>
        <v>0.78923660228581605</v>
      </c>
      <c r="Q10" s="47">
        <f t="shared" si="11"/>
        <v>0.78923660228581605</v>
      </c>
      <c r="S10" s="81">
        <v>0</v>
      </c>
      <c r="T10" s="81">
        <f>D10*Z14</f>
        <v>0.78923660228581605</v>
      </c>
      <c r="Y10" s="76" t="s">
        <v>253</v>
      </c>
      <c r="Z10" s="83">
        <v>6.2E-2</v>
      </c>
    </row>
    <row r="11" spans="1:26" ht="15.75" thickBot="1" x14ac:dyDescent="0.25">
      <c r="A11" s="49" t="s">
        <v>53</v>
      </c>
      <c r="B11" s="49" t="s">
        <v>34</v>
      </c>
      <c r="C11" s="23"/>
      <c r="D11" s="52">
        <f>SUMIF(SharesElab!$B$2:$B$79,Apt_RSD_share!$A11,SharesElab!C$2:C$79)</f>
        <v>0.32239063462338002</v>
      </c>
      <c r="E11" s="46">
        <f t="shared" si="0"/>
        <v>0.29015157116104201</v>
      </c>
      <c r="F11" s="46">
        <f t="shared" si="1"/>
        <v>0.26113641404493781</v>
      </c>
      <c r="G11" s="46">
        <f t="shared" si="2"/>
        <v>0.15419844112939537</v>
      </c>
      <c r="H11" s="46">
        <f t="shared" si="3"/>
        <v>9.1052637502496703E-2</v>
      </c>
      <c r="I11" s="46">
        <f t="shared" si="4"/>
        <v>1.1069875059201368E-2</v>
      </c>
      <c r="J11" s="46">
        <f t="shared" si="5"/>
        <v>1.3458383764332839E-3</v>
      </c>
      <c r="K11" s="23"/>
      <c r="L11" s="47">
        <f t="shared" si="6"/>
        <v>0.35462969808571804</v>
      </c>
      <c r="M11" s="47">
        <f t="shared" si="7"/>
        <v>0.39009266789428987</v>
      </c>
      <c r="N11" s="47">
        <f t="shared" si="8"/>
        <v>0.62824814257043304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 x14ac:dyDescent="0.25">
      <c r="A12" s="49" t="s">
        <v>54</v>
      </c>
      <c r="B12" s="49" t="s">
        <v>118</v>
      </c>
      <c r="C12" s="23"/>
      <c r="D12" s="52">
        <f>SUMIF(SharesElab!$B$2:$B$79,Apt_RSD_share!$A12,SharesElab!C$2:C$79)</f>
        <v>7.7226442952230398E-2</v>
      </c>
      <c r="E12" s="46">
        <f t="shared" si="0"/>
        <v>6.9503798657007357E-2</v>
      </c>
      <c r="F12" s="46">
        <f t="shared" si="1"/>
        <v>6.2553418791306631E-2</v>
      </c>
      <c r="G12" s="46">
        <f t="shared" si="2"/>
        <v>3.6937168262078657E-2</v>
      </c>
      <c r="H12" s="46">
        <f t="shared" si="3"/>
        <v>2.1811028487074835E-2</v>
      </c>
      <c r="I12" s="46">
        <f t="shared" si="4"/>
        <v>2.6517118766381667E-3</v>
      </c>
      <c r="J12" s="46">
        <f t="shared" si="5"/>
        <v>3.22386258899749E-4</v>
      </c>
      <c r="K12" s="23"/>
      <c r="L12" s="47">
        <f t="shared" si="6"/>
        <v>8.4949087247453439E-2</v>
      </c>
      <c r="M12" s="47">
        <f t="shared" si="7"/>
        <v>9.3443995972198796E-2</v>
      </c>
      <c r="N12" s="47">
        <f t="shared" si="8"/>
        <v>0.15049248995318595</v>
      </c>
      <c r="O12" s="47">
        <f t="shared" si="9"/>
        <v>0.24236965999450555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 x14ac:dyDescent="0.25">
      <c r="A13" s="49" t="s">
        <v>459</v>
      </c>
      <c r="B13" s="49" t="s">
        <v>119</v>
      </c>
      <c r="C13" s="23"/>
      <c r="D13" s="52">
        <f>SUMIF(SharesElab!$B$2:$B$79,Apt_RSD_share!$A13,SharesElab!C$2:C$79)</f>
        <v>0</v>
      </c>
      <c r="E13" s="46" t="str">
        <f t="shared" si="0"/>
        <v/>
      </c>
      <c r="F13" s="46" t="str">
        <f t="shared" si="1"/>
        <v/>
      </c>
      <c r="G13" s="46" t="str">
        <f t="shared" si="2"/>
        <v/>
      </c>
      <c r="H13" s="46" t="str">
        <f t="shared" si="3"/>
        <v/>
      </c>
      <c r="I13" s="46" t="str">
        <f t="shared" si="4"/>
        <v/>
      </c>
      <c r="J13" s="46" t="str">
        <f t="shared" si="5"/>
        <v/>
      </c>
      <c r="K13" s="23"/>
      <c r="L13" s="47">
        <f>D13*1.1</f>
        <v>0</v>
      </c>
      <c r="M13" s="47"/>
      <c r="N13" s="47"/>
      <c r="O13" s="47"/>
      <c r="P13" s="47"/>
      <c r="Q13" s="47" t="str">
        <f t="shared" si="11"/>
        <v/>
      </c>
      <c r="S13" s="81">
        <v>0</v>
      </c>
      <c r="T13" s="145">
        <f>(RSDCK_share!S34*D13*2+RSDCK_share!S35*RSDCK_share!Z13)/SUM(RSDCK_share!S34:S35)</f>
        <v>0.81834003295950075</v>
      </c>
      <c r="Y13" s="164" t="s">
        <v>372</v>
      </c>
      <c r="Z13" s="164"/>
    </row>
    <row r="14" spans="1:26" ht="15.75" thickBot="1" x14ac:dyDescent="0.25">
      <c r="A14" s="49" t="s">
        <v>55</v>
      </c>
      <c r="B14" s="49" t="s">
        <v>120</v>
      </c>
      <c r="C14" s="23"/>
      <c r="D14" s="52">
        <f>SUMIF(SharesElab!$B$2:$B$79,Apt_RSD_share!$A14,SharesElab!C$2:C$79)+D15*Z9</f>
        <v>1.2634778450959477E-2</v>
      </c>
      <c r="E14" s="46">
        <f t="shared" si="0"/>
        <v>1.137130060586353E-2</v>
      </c>
      <c r="F14" s="46">
        <f t="shared" si="1"/>
        <v>1.0234170545277177E-2</v>
      </c>
      <c r="G14" s="46">
        <f t="shared" si="2"/>
        <v>6.0431753652807219E-3</v>
      </c>
      <c r="H14" s="46">
        <f t="shared" si="3"/>
        <v>3.5684346214446146E-3</v>
      </c>
      <c r="I14" s="46">
        <f t="shared" si="4"/>
        <v>4.3383834340040119E-4</v>
      </c>
      <c r="J14" s="46">
        <f t="shared" si="5"/>
        <v>5.2744614423735416E-5</v>
      </c>
      <c r="K14" s="23"/>
      <c r="L14" s="47">
        <f t="shared" si="6"/>
        <v>1.3898256296055426E-2</v>
      </c>
      <c r="M14" s="47">
        <f t="shared" si="7"/>
        <v>1.528808192566097E-2</v>
      </c>
      <c r="N14" s="47">
        <f t="shared" si="8"/>
        <v>2.4621608822096259E-2</v>
      </c>
      <c r="O14" s="47">
        <f t="shared" si="9"/>
        <v>3.9653347224074258E-2</v>
      </c>
      <c r="P14" s="47">
        <f t="shared" si="10"/>
        <v>0.26676789144055035</v>
      </c>
      <c r="Q14" s="47">
        <f t="shared" si="11"/>
        <v>0.9</v>
      </c>
      <c r="S14" s="81">
        <v>0</v>
      </c>
      <c r="T14" s="81">
        <v>0.9</v>
      </c>
      <c r="Y14" s="76" t="s">
        <v>371</v>
      </c>
      <c r="Z14" s="108">
        <v>5</v>
      </c>
    </row>
    <row r="15" spans="1:26" ht="15.75" thickBot="1" x14ac:dyDescent="0.25">
      <c r="A15" s="49" t="s">
        <v>56</v>
      </c>
      <c r="B15" s="49" t="s">
        <v>121</v>
      </c>
      <c r="C15" s="23"/>
      <c r="D15" s="96">
        <f>SUMIF(SharesElab!$B$2:$B$79,Apt_RSD_share!$A15,SharesElab!C$2:C$79)</f>
        <v>1.6193863589052348E-2</v>
      </c>
      <c r="E15" s="46">
        <f t="shared" si="0"/>
        <v>1.4574477230147114E-2</v>
      </c>
      <c r="F15" s="46">
        <f t="shared" si="1"/>
        <v>1.3117029507132403E-2</v>
      </c>
      <c r="G15" s="46">
        <f t="shared" si="2"/>
        <v>7.7454747536666139E-3</v>
      </c>
      <c r="H15" s="46">
        <f t="shared" si="3"/>
        <v>4.5736253872926003E-3</v>
      </c>
      <c r="I15" s="46">
        <f t="shared" si="4"/>
        <v>5.560460739375317E-4</v>
      </c>
      <c r="J15" s="46">
        <f t="shared" si="5"/>
        <v>6.7602221467545509E-5</v>
      </c>
      <c r="K15" s="23"/>
      <c r="L15" s="47">
        <f t="shared" si="6"/>
        <v>1.7813249947957584E-2</v>
      </c>
      <c r="M15" s="47">
        <f t="shared" si="7"/>
        <v>1.9594574942753344E-2</v>
      </c>
      <c r="N15" s="47">
        <f t="shared" si="8"/>
        <v>3.1557258891053701E-2</v>
      </c>
      <c r="O15" s="47">
        <f t="shared" si="9"/>
        <v>5.082328101663091E-2</v>
      </c>
      <c r="P15" s="47">
        <f t="shared" si="10"/>
        <v>0.34191362046394563</v>
      </c>
      <c r="Q15" s="47">
        <f t="shared" si="11"/>
        <v>0.9</v>
      </c>
      <c r="S15" s="81">
        <v>0</v>
      </c>
      <c r="T15" s="81">
        <v>0.9</v>
      </c>
      <c r="Y15" s="76" t="s">
        <v>249</v>
      </c>
      <c r="Z15" s="113">
        <v>1.05</v>
      </c>
    </row>
    <row r="16" spans="1:26" ht="15.75" thickBot="1" x14ac:dyDescent="0.25">
      <c r="A16" s="49" t="s">
        <v>57</v>
      </c>
      <c r="B16" s="49" t="s">
        <v>122</v>
      </c>
      <c r="C16" s="23"/>
      <c r="D16" s="52">
        <f>SUMIF(SharesElab!$B$2:$B$79,Apt_RSD_share!$A16,SharesElab!C$2:C$79)+D15*Z10</f>
        <v>2.7585957873443611E-3</v>
      </c>
      <c r="E16" s="46">
        <f t="shared" si="0"/>
        <v>2.4827362086099251E-3</v>
      </c>
      <c r="F16" s="46">
        <f t="shared" si="1"/>
        <v>2.2344625877489328E-3</v>
      </c>
      <c r="G16" s="46">
        <f t="shared" si="2"/>
        <v>1.3194278134398675E-3</v>
      </c>
      <c r="H16" s="46">
        <f t="shared" si="3"/>
        <v>7.7910892955810761E-4</v>
      </c>
      <c r="I16" s="46">
        <f t="shared" si="4"/>
        <v>9.4721457217314319E-5</v>
      </c>
      <c r="J16" s="46">
        <f t="shared" si="5"/>
        <v>1.1515917886424822E-5</v>
      </c>
      <c r="K16" s="23"/>
      <c r="L16" s="47">
        <f t="shared" si="6"/>
        <v>3.0344553660787976E-3</v>
      </c>
      <c r="M16" s="47">
        <v>0.35</v>
      </c>
      <c r="N16" s="47">
        <f t="shared" si="8"/>
        <v>5.3757227827859232E-3</v>
      </c>
      <c r="O16" s="47">
        <f t="shared" si="9"/>
        <v>8.6576552989045593E-3</v>
      </c>
      <c r="P16" s="47">
        <f t="shared" si="10"/>
        <v>5.8244375584659017E-2</v>
      </c>
      <c r="Q16" s="47">
        <f t="shared" si="11"/>
        <v>0.3918390337942953</v>
      </c>
      <c r="S16" s="81">
        <v>0</v>
      </c>
      <c r="T16" s="81">
        <v>0.9</v>
      </c>
    </row>
    <row r="17" spans="1:22" ht="15.75" thickBot="1" x14ac:dyDescent="0.25">
      <c r="A17" s="49" t="s">
        <v>58</v>
      </c>
      <c r="B17" s="49" t="s">
        <v>123</v>
      </c>
      <c r="C17" s="23"/>
      <c r="D17" s="52">
        <f>SUMIF(SharesElab!$B$2:$B$79,Apt_RSD_share!$A17,SharesElab!C$2:C$79)</f>
        <v>5.450783537121748E-3</v>
      </c>
      <c r="E17" s="46">
        <f t="shared" si="0"/>
        <v>4.9057051834095729E-3</v>
      </c>
      <c r="F17" s="46">
        <f t="shared" si="1"/>
        <v>4.4151346650686159E-3</v>
      </c>
      <c r="G17" s="46">
        <f t="shared" si="2"/>
        <v>2.6070928683763679E-3</v>
      </c>
      <c r="H17" s="46">
        <f t="shared" si="3"/>
        <v>1.5394622678475617E-3</v>
      </c>
      <c r="I17" s="46">
        <f t="shared" si="4"/>
        <v>1.8716267239331767E-4</v>
      </c>
      <c r="J17" s="46">
        <f t="shared" si="5"/>
        <v>2.2754611573810284E-5</v>
      </c>
      <c r="K17" s="23"/>
      <c r="L17" s="47">
        <f t="shared" si="6"/>
        <v>5.995861890833923E-3</v>
      </c>
      <c r="M17" s="47">
        <f t="shared" si="7"/>
        <v>6.5954480799173161E-3</v>
      </c>
      <c r="N17" s="47">
        <f t="shared" si="8"/>
        <v>1.0622035087187641E-2</v>
      </c>
      <c r="O17" s="47">
        <f t="shared" si="9"/>
        <v>1.7106893728266574E-2</v>
      </c>
      <c r="P17" s="47">
        <f t="shared" si="10"/>
        <v>0.11508662669003195</v>
      </c>
      <c r="Q17" s="47">
        <f t="shared" si="11"/>
        <v>0.5</v>
      </c>
      <c r="S17" s="81">
        <v>0</v>
      </c>
      <c r="T17" s="81">
        <v>0.5</v>
      </c>
      <c r="V17" s="76" t="s">
        <v>252</v>
      </c>
    </row>
    <row r="18" spans="1:22" ht="15" x14ac:dyDescent="0.2">
      <c r="A18" s="49" t="s">
        <v>59</v>
      </c>
      <c r="B18" s="49" t="s">
        <v>124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0.6355906950164335</v>
      </c>
    </row>
    <row r="19" spans="1:22" ht="15" x14ac:dyDescent="0.2">
      <c r="A19" s="43" t="s">
        <v>31</v>
      </c>
      <c r="B19" s="43"/>
      <c r="C19" s="23"/>
      <c r="D19" s="44" t="s">
        <v>37</v>
      </c>
      <c r="E19" s="162" t="s">
        <v>38</v>
      </c>
      <c r="F19" s="163"/>
      <c r="G19" s="163"/>
      <c r="H19" s="163"/>
      <c r="I19" s="163"/>
      <c r="J19" s="51"/>
      <c r="K19" s="23"/>
      <c r="L19" s="163" t="s">
        <v>39</v>
      </c>
      <c r="M19" s="163"/>
      <c r="N19" s="163"/>
      <c r="O19" s="163"/>
      <c r="P19" s="163"/>
    </row>
    <row r="20" spans="1:22" ht="15.75" thickBot="1" x14ac:dyDescent="0.25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247</v>
      </c>
      <c r="T20" s="76" t="s">
        <v>248</v>
      </c>
    </row>
    <row r="21" spans="1:22" ht="15.75" thickBot="1" x14ac:dyDescent="0.25">
      <c r="A21" s="30" t="s">
        <v>60</v>
      </c>
      <c r="B21" s="30" t="s">
        <v>125</v>
      </c>
      <c r="C21" s="23"/>
      <c r="D21" s="45">
        <f>SUMIF(SharesElab!$B$2:$B$79,Apt_RSD_share!$A21,SharesElab!C$2:C$79)+D30*Z8</f>
        <v>1.6090984497479899E-3</v>
      </c>
      <c r="E21" s="46">
        <f>IF($D21=0,"",MAX($D21*(1-$S$4)^($E$5-$D$5),S21))</f>
        <v>1.4481886047731909E-3</v>
      </c>
      <c r="F21" s="46">
        <f>IF($D21=0,"",MAX($D21*(1-$S$4)^($F$5-$D$5),S21))</f>
        <v>1.3033697442958719E-3</v>
      </c>
      <c r="G21" s="46">
        <f>IF($D21=0,"",MAX($D21*(1-$S$4)^($G$5-$D$5),S21))</f>
        <v>7.6962680030926963E-4</v>
      </c>
      <c r="H21" s="46">
        <f>IF($D21=0,"",MAX($D21*(1-$S$4)^($H$5-$D$5),S21))</f>
        <v>4.5445692931462075E-4</v>
      </c>
      <c r="I21" s="46">
        <f>IF($D21=0,"",MAX($D21*(1-$S$4)^($I$5-$D$5),S21))</f>
        <v>5.5251353121574458E-5</v>
      </c>
      <c r="J21" s="46">
        <f>IF($D21=0,"",MAX($D21*(1-$S$4)^($J$5-$D$5),S21))</f>
        <v>6.7172746741232377E-6</v>
      </c>
      <c r="K21" s="23"/>
      <c r="L21" s="47">
        <f>IF($D21=0,"",MIN($D21*(1+$S$4)^($L$5-$D$5),T21))</f>
        <v>1.6895533722353895E-3</v>
      </c>
      <c r="M21" s="47">
        <f>IF($D21=0,"",MIN($D21*(1+$S$4)^($M$5-$D$5),T21))</f>
        <v>1.6895533722353895E-3</v>
      </c>
      <c r="N21" s="47">
        <f>IF($D21=0,"",MIN($D21*(1+$S$4)^($N$5-$D$5),T21))</f>
        <v>1.6895533722353895E-3</v>
      </c>
      <c r="O21" s="47">
        <f>IF($D21=0,"",MIN($D21*(1+$S$4)^($O$5-$D$5),T21))</f>
        <v>1.6895533722353895E-3</v>
      </c>
      <c r="P21" s="47">
        <f>IF($D21=0,"",MIN($D21*(1+$S$4)^($P$5-$D$5),T21))</f>
        <v>1.6895533722353895E-3</v>
      </c>
      <c r="Q21" s="47">
        <f>IF($D21=0,"",MIN($D21*(1+$S$4)^($Q$5-$D$5),T21))</f>
        <v>1.6895533722353895E-3</v>
      </c>
      <c r="S21" s="81">
        <v>0</v>
      </c>
      <c r="T21" s="110">
        <f>D21*$Z$15</f>
        <v>1.6895533722353895E-3</v>
      </c>
    </row>
    <row r="22" spans="1:22" ht="15.75" thickBot="1" x14ac:dyDescent="0.25">
      <c r="A22" s="49" t="s">
        <v>61</v>
      </c>
      <c r="B22" s="49" t="s">
        <v>126</v>
      </c>
      <c r="C22" s="23"/>
      <c r="D22" s="45">
        <f>SUMIF(SharesElab!$B$2:$B$79,Apt_RSD_share!$A22,SharesElab!C$2:C$79)</f>
        <v>1.8149484213871034E-5</v>
      </c>
      <c r="E22" s="46">
        <f t="shared" ref="E22:E33" si="12">IF($D22=0,"",MAX($D22*(1-$S$4)^($E$5-$D$5),S22))</f>
        <v>1.6334535792483931E-5</v>
      </c>
      <c r="F22" s="46">
        <f t="shared" ref="F22:F33" si="13">IF($D22=0,"",MAX($D22*(1-$S$4)^($F$5-$D$5),S22))</f>
        <v>1.4701082213235538E-5</v>
      </c>
      <c r="G22" s="46">
        <f t="shared" ref="G22:G33" si="14">IF($D22=0,"",MAX($D22*(1-$S$4)^($G$5-$D$5),S22))</f>
        <v>8.6808420360934544E-6</v>
      </c>
      <c r="H22" s="46">
        <f t="shared" ref="H22:H33" si="15">IF($D22=0,"",MAX($D22*(1-$S$4)^($H$5-$D$5),S22))</f>
        <v>5.1259504138928262E-6</v>
      </c>
      <c r="I22" s="46">
        <f t="shared" ref="I22:I33" si="16">IF($D22=0,"",MAX($D22*(1-$S$4)^($I$5-$D$5),S22))</f>
        <v>6.2319590291823441E-7</v>
      </c>
      <c r="J22" s="46">
        <f t="shared" ref="J22:J33" si="17">IF($D22=0,"",MAX($D22*(1-$S$4)^($J$5-$D$5),S22))</f>
        <v>7.5766073031348205E-8</v>
      </c>
      <c r="K22" s="23"/>
      <c r="L22" s="47">
        <f t="shared" ref="L22:L33" si="18">IF($D22=0,"",MIN($D22*(1+$S$4)^($L$5-$D$5),T22))</f>
        <v>1.9964432635258138E-5</v>
      </c>
      <c r="M22" s="47">
        <f t="shared" ref="M22:M32" si="19">IF($D22=0,"",MIN($D22*(1+$S$4)^($M$5-$D$5),T22))</f>
        <v>2.1960875898783953E-5</v>
      </c>
      <c r="N22" s="47">
        <f t="shared" ref="N22:N33" si="20">IF($D22=0,"",MIN($D22*(1+$S$4)^($N$5-$D$5),T22))</f>
        <v>3.5368210243750561E-5</v>
      </c>
      <c r="O22" s="47">
        <f t="shared" ref="O22:O33" si="21">IF($D22=0,"",MIN($D22*(1+$S$4)^($O$5-$D$5),T22))</f>
        <v>5.6960856279662732E-5</v>
      </c>
      <c r="P22" s="47">
        <f t="shared" ref="P22:P33" si="22">IF($D22=0,"",MIN($D22*(1+$S$4)^($P$5-$D$5),T22))</f>
        <v>3.8320415773497433E-4</v>
      </c>
      <c r="Q22" s="47">
        <f t="shared" ref="Q22:Q32" si="23">IF($D22=0,"",MIN($D22*(1+$S$4)^($Q$5-$D$5),T22))</f>
        <v>2.5780059517434028E-3</v>
      </c>
      <c r="S22" s="81">
        <v>0</v>
      </c>
      <c r="T22" s="81">
        <v>0.9</v>
      </c>
    </row>
    <row r="23" spans="1:22" ht="15.75" thickBot="1" x14ac:dyDescent="0.25">
      <c r="A23" s="49" t="s">
        <v>62</v>
      </c>
      <c r="B23" s="49" t="s">
        <v>127</v>
      </c>
      <c r="C23" s="23"/>
      <c r="D23" s="45">
        <f>SUMIF(SharesElab!$B$2:$B$79,Apt_RSD_share!$A23,SharesElab!C$2:C$79)</f>
        <v>1.6399961722344604E-5</v>
      </c>
      <c r="E23" s="46">
        <f t="shared" si="12"/>
        <v>1.4759965550110144E-5</v>
      </c>
      <c r="F23" s="46">
        <f t="shared" si="13"/>
        <v>1.328396899509913E-5</v>
      </c>
      <c r="G23" s="46">
        <f t="shared" si="14"/>
        <v>7.844050851916087E-6</v>
      </c>
      <c r="H23" s="46">
        <f t="shared" si="15"/>
        <v>4.6318335875479315E-6</v>
      </c>
      <c r="I23" s="46">
        <f t="shared" si="16"/>
        <v>5.6312283219431283E-7</v>
      </c>
      <c r="J23" s="46">
        <f t="shared" si="17"/>
        <v>6.8462590061751154E-8</v>
      </c>
      <c r="K23" s="23"/>
      <c r="L23" s="47">
        <f t="shared" si="18"/>
        <v>1.8039957894579067E-5</v>
      </c>
      <c r="M23" s="47">
        <f t="shared" si="19"/>
        <v>1.9843953684036974E-5</v>
      </c>
      <c r="N23" s="47">
        <f t="shared" si="20"/>
        <v>3.1958885847678402E-5</v>
      </c>
      <c r="O23" s="47">
        <f t="shared" si="21"/>
        <v>5.1470105246544553E-5</v>
      </c>
      <c r="P23" s="47">
        <f t="shared" si="22"/>
        <v>3.4626513043791227E-4</v>
      </c>
      <c r="Q23" s="47">
        <f t="shared" si="23"/>
        <v>2.3294986474742805E-3</v>
      </c>
      <c r="S23" s="81">
        <v>0</v>
      </c>
      <c r="T23" s="81">
        <v>0.9</v>
      </c>
    </row>
    <row r="24" spans="1:22" ht="15.75" thickBot="1" x14ac:dyDescent="0.25">
      <c r="A24" s="49" t="s">
        <v>63</v>
      </c>
      <c r="B24" s="49" t="s">
        <v>117</v>
      </c>
      <c r="C24" s="23"/>
      <c r="D24" s="45">
        <f>SUMIF(SharesElab!$B$2:$B$79,Apt_RSD_share!$A24,SharesElab!C$2:C$79)</f>
        <v>1.3407153612630542E-2</v>
      </c>
      <c r="E24" s="46">
        <f t="shared" si="12"/>
        <v>1.2066438251367488E-2</v>
      </c>
      <c r="F24" s="46">
        <f t="shared" si="13"/>
        <v>1.0859794426230739E-2</v>
      </c>
      <c r="G24" s="46">
        <f t="shared" si="14"/>
        <v>6.4126000107449909E-3</v>
      </c>
      <c r="H24" s="46">
        <f t="shared" si="15"/>
        <v>3.7865761803448105E-3</v>
      </c>
      <c r="I24" s="46">
        <f t="shared" si="16"/>
        <v>4.6035926435865869E-4</v>
      </c>
      <c r="J24" s="46">
        <f t="shared" si="17"/>
        <v>5.5968939270501278E-5</v>
      </c>
      <c r="K24" s="23"/>
      <c r="L24" s="47">
        <f t="shared" si="18"/>
        <v>1.4747868973893597E-2</v>
      </c>
      <c r="M24" s="47">
        <f t="shared" si="19"/>
        <v>1.6222655871282958E-2</v>
      </c>
      <c r="N24" s="47">
        <f t="shared" si="20"/>
        <v>2.612674950725993E-2</v>
      </c>
      <c r="O24" s="47">
        <f t="shared" si="21"/>
        <v>4.2077391348937197E-2</v>
      </c>
      <c r="P24" s="47">
        <f t="shared" si="22"/>
        <v>0.28307564816772879</v>
      </c>
      <c r="Q24" s="47">
        <f t="shared" si="23"/>
        <v>0.9</v>
      </c>
      <c r="S24" s="81">
        <v>0</v>
      </c>
      <c r="T24" s="81">
        <v>0.9</v>
      </c>
    </row>
    <row r="25" spans="1:22" ht="15.75" thickBot="1" x14ac:dyDescent="0.25">
      <c r="A25" s="49" t="s">
        <v>64</v>
      </c>
      <c r="B25" s="49" t="s">
        <v>34</v>
      </c>
      <c r="C25" s="23"/>
      <c r="D25" s="45">
        <f>SUMIF(SharesElab!$B$2:$B$79,Apt_RSD_share!$A25,SharesElab!C$2:C$79)</f>
        <v>0.14052563321778022</v>
      </c>
      <c r="E25" s="46">
        <f t="shared" si="12"/>
        <v>0.12647306989600221</v>
      </c>
      <c r="F25" s="46">
        <f t="shared" si="13"/>
        <v>0.11382576290640199</v>
      </c>
      <c r="G25" s="46">
        <f t="shared" si="14"/>
        <v>6.7212974738601328E-2</v>
      </c>
      <c r="H25" s="46">
        <f t="shared" si="15"/>
        <v>3.9688589453396705E-2</v>
      </c>
      <c r="I25" s="46">
        <f t="shared" si="16"/>
        <v>4.8252059311625272E-3</v>
      </c>
      <c r="J25" s="46">
        <f t="shared" si="17"/>
        <v>5.8663239482131346E-4</v>
      </c>
      <c r="K25" s="23"/>
      <c r="L25" s="47">
        <f t="shared" si="18"/>
        <v>0.15457819653955826</v>
      </c>
      <c r="M25" s="47">
        <f t="shared" si="19"/>
        <v>0.17003601619351411</v>
      </c>
      <c r="N25" s="47">
        <f t="shared" si="20"/>
        <v>0.27384470443981651</v>
      </c>
      <c r="O25" s="47">
        <f t="shared" si="21"/>
        <v>0.44102963494736896</v>
      </c>
      <c r="P25" s="47">
        <f t="shared" si="22"/>
        <v>0.70262816608890111</v>
      </c>
      <c r="Q25" s="47">
        <f t="shared" si="23"/>
        <v>0.70262816608890111</v>
      </c>
      <c r="S25" s="81">
        <v>0</v>
      </c>
      <c r="T25" s="81">
        <f>D25*Z14</f>
        <v>0.70262816608890111</v>
      </c>
    </row>
    <row r="26" spans="1:22" ht="15.75" thickBot="1" x14ac:dyDescent="0.25">
      <c r="A26" s="49" t="s">
        <v>65</v>
      </c>
      <c r="B26" s="49" t="s">
        <v>34</v>
      </c>
      <c r="C26" s="23"/>
      <c r="D26" s="45">
        <f>SUMIF(SharesElab!$B$2:$B$79,Apt_RSD_share!$A26,SharesElab!C$2:C$79)</f>
        <v>0.60497583742398675</v>
      </c>
      <c r="E26" s="46">
        <f t="shared" si="12"/>
        <v>0.54447825368158809</v>
      </c>
      <c r="F26" s="46">
        <f t="shared" si="13"/>
        <v>0.4900304283134293</v>
      </c>
      <c r="G26" s="46">
        <f t="shared" si="14"/>
        <v>0.28935806761479693</v>
      </c>
      <c r="H26" s="46">
        <f t="shared" si="15"/>
        <v>0.1708630453458615</v>
      </c>
      <c r="I26" s="46">
        <f t="shared" si="16"/>
        <v>2.0772957446306601E-2</v>
      </c>
      <c r="J26" s="46">
        <f t="shared" si="17"/>
        <v>2.5255066722742144E-3</v>
      </c>
      <c r="K26" s="23"/>
      <c r="L26" s="47">
        <f t="shared" si="18"/>
        <v>0.66547342116638553</v>
      </c>
      <c r="M26" s="47">
        <f t="shared" si="19"/>
        <v>0.73202076328302412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 x14ac:dyDescent="0.25">
      <c r="A27" s="49" t="s">
        <v>66</v>
      </c>
      <c r="B27" s="49" t="s">
        <v>118</v>
      </c>
      <c r="C27" s="23"/>
      <c r="D27" s="45">
        <f>SUMIF(SharesElab!$B$2:$B$79,Apt_RSD_share!$A27,SharesElab!C$2:C$79)</f>
        <v>2.4587000487239836E-2</v>
      </c>
      <c r="E27" s="46">
        <f t="shared" si="12"/>
        <v>2.2128300438515852E-2</v>
      </c>
      <c r="F27" s="46">
        <f t="shared" si="13"/>
        <v>1.9915470394664268E-2</v>
      </c>
      <c r="G27" s="46">
        <f t="shared" si="14"/>
        <v>1.1759886113345306E-2</v>
      </c>
      <c r="H27" s="46">
        <f t="shared" si="15"/>
        <v>6.9440951510692725E-3</v>
      </c>
      <c r="I27" s="46">
        <f t="shared" si="16"/>
        <v>8.4423985762559683E-4</v>
      </c>
      <c r="J27" s="46">
        <f t="shared" si="17"/>
        <v>1.0263985756213868E-4</v>
      </c>
      <c r="K27" s="23"/>
      <c r="L27" s="47">
        <f t="shared" si="18"/>
        <v>2.7045700535963821E-2</v>
      </c>
      <c r="M27" s="47">
        <f t="shared" si="19"/>
        <v>2.9750270589560208E-2</v>
      </c>
      <c r="N27" s="47">
        <f t="shared" si="20"/>
        <v>4.7913108287192634E-2</v>
      </c>
      <c r="O27" s="47">
        <f t="shared" si="21"/>
        <v>7.7164540027606615E-2</v>
      </c>
      <c r="P27" s="47">
        <f t="shared" si="22"/>
        <v>0.51912443912545747</v>
      </c>
      <c r="Q27" s="47">
        <f t="shared" si="23"/>
        <v>0.9</v>
      </c>
      <c r="S27" s="81">
        <v>0</v>
      </c>
      <c r="T27" s="81">
        <v>0.9</v>
      </c>
    </row>
    <row r="28" spans="1:22" ht="15.75" thickBot="1" x14ac:dyDescent="0.25">
      <c r="A28" s="49" t="s">
        <v>462</v>
      </c>
      <c r="B28" s="49" t="s">
        <v>119</v>
      </c>
      <c r="C28" s="23"/>
      <c r="D28" s="45">
        <f>SUMIF(SharesElab!$B$2:$B$79,Apt_RSD_share!$A28,SharesElab!C$2:C$79)</f>
        <v>0</v>
      </c>
      <c r="E28" s="46" t="str">
        <f t="shared" si="12"/>
        <v/>
      </c>
      <c r="F28" s="46" t="str">
        <f t="shared" si="13"/>
        <v/>
      </c>
      <c r="G28" s="46" t="str">
        <f t="shared" si="14"/>
        <v/>
      </c>
      <c r="H28" s="46" t="str">
        <f t="shared" si="15"/>
        <v/>
      </c>
      <c r="I28" s="46" t="str">
        <f t="shared" si="16"/>
        <v/>
      </c>
      <c r="J28" s="46" t="str">
        <f t="shared" si="17"/>
        <v/>
      </c>
      <c r="K28" s="23"/>
      <c r="L28" s="47">
        <f>D28*1.1</f>
        <v>0</v>
      </c>
      <c r="M28" s="47"/>
      <c r="N28" s="47"/>
      <c r="O28" s="47"/>
      <c r="P28" s="47"/>
      <c r="Q28" s="47" t="str">
        <f t="shared" si="23"/>
        <v/>
      </c>
      <c r="S28" s="81">
        <v>0</v>
      </c>
      <c r="T28" s="145">
        <f>(RSDCK_share!S34*D28*2+RSDCK_share!S35*RSDCK_share!Z13)/SUM(RSDCK_share!S34:S35)</f>
        <v>0.81834003295950075</v>
      </c>
    </row>
    <row r="29" spans="1:22" ht="15.75" thickBot="1" x14ac:dyDescent="0.25">
      <c r="A29" s="49" t="s">
        <v>67</v>
      </c>
      <c r="B29" s="49" t="s">
        <v>120</v>
      </c>
      <c r="C29" s="23"/>
      <c r="D29" s="45">
        <f>SUMIF(SharesElab!$B$2:$B$79,Apt_RSD_share!$A29,SharesElab!C$2:C$79)+D30*Z9</f>
        <v>1.5927212929687632E-3</v>
      </c>
      <c r="E29" s="46">
        <f t="shared" si="12"/>
        <v>1.4334491636718869E-3</v>
      </c>
      <c r="F29" s="46">
        <f t="shared" si="13"/>
        <v>1.2901042473046982E-3</v>
      </c>
      <c r="G29" s="46">
        <f t="shared" si="14"/>
        <v>7.6179365699095153E-4</v>
      </c>
      <c r="H29" s="46">
        <f t="shared" si="15"/>
        <v>4.4983153651658705E-4</v>
      </c>
      <c r="I29" s="46">
        <f t="shared" si="16"/>
        <v>5.4689013339022213E-5</v>
      </c>
      <c r="J29" s="46">
        <f t="shared" si="17"/>
        <v>6.648907284617347E-6</v>
      </c>
      <c r="K29" s="23"/>
      <c r="L29" s="47">
        <f t="shared" si="18"/>
        <v>1.7519934222656396E-3</v>
      </c>
      <c r="M29" s="47">
        <f t="shared" si="19"/>
        <v>1.9271927644922038E-3</v>
      </c>
      <c r="N29" s="47">
        <f t="shared" si="20"/>
        <v>3.1037632191423408E-3</v>
      </c>
      <c r="O29" s="47">
        <f t="shared" si="21"/>
        <v>4.9986417020609318E-3</v>
      </c>
      <c r="P29" s="47">
        <f t="shared" si="22"/>
        <v>3.3628361797311795E-2</v>
      </c>
      <c r="Q29" s="47">
        <f t="shared" si="23"/>
        <v>0.22623480228731838</v>
      </c>
      <c r="S29" s="81">
        <v>0</v>
      </c>
      <c r="T29" s="81">
        <v>0.9</v>
      </c>
    </row>
    <row r="30" spans="1:22" ht="15.75" thickBot="1" x14ac:dyDescent="0.25">
      <c r="A30" s="49" t="s">
        <v>68</v>
      </c>
      <c r="B30" s="49" t="s">
        <v>121</v>
      </c>
      <c r="C30" s="23"/>
      <c r="D30" s="45">
        <f>SUMIF(SharesElab!$B$2:$B$79,Apt_RSD_share!$A30,SharesElab!C$2:C$79)</f>
        <v>2.0450185690837471E-3</v>
      </c>
      <c r="E30" s="46">
        <f t="shared" si="12"/>
        <v>1.8405167121753724E-3</v>
      </c>
      <c r="F30" s="46">
        <f t="shared" si="13"/>
        <v>1.6564650409578354E-3</v>
      </c>
      <c r="G30" s="46">
        <f t="shared" si="14"/>
        <v>9.7812604203519234E-4</v>
      </c>
      <c r="H30" s="46">
        <f t="shared" si="15"/>
        <v>5.7757364656136094E-4</v>
      </c>
      <c r="I30" s="46">
        <f t="shared" si="16"/>
        <v>7.0219471728606196E-5</v>
      </c>
      <c r="J30" s="46">
        <f t="shared" si="17"/>
        <v>8.5370484598810086E-6</v>
      </c>
      <c r="K30" s="23"/>
      <c r="L30" s="47">
        <f t="shared" si="18"/>
        <v>2.2495204259921219E-3</v>
      </c>
      <c r="M30" s="47">
        <f t="shared" si="19"/>
        <v>2.4744724685913343E-3</v>
      </c>
      <c r="N30" s="47">
        <f t="shared" si="20"/>
        <v>3.9851626553910318E-3</v>
      </c>
      <c r="O30" s="47">
        <f t="shared" si="21"/>
        <v>6.4181443081338125E-3</v>
      </c>
      <c r="P30" s="47">
        <f t="shared" si="22"/>
        <v>4.3178065507734668E-2</v>
      </c>
      <c r="Q30" s="47">
        <f t="shared" si="23"/>
        <v>0.29048043351526281</v>
      </c>
      <c r="S30" s="81">
        <v>0</v>
      </c>
      <c r="T30" s="81">
        <v>0.9</v>
      </c>
    </row>
    <row r="31" spans="1:22" ht="15.75" thickBot="1" x14ac:dyDescent="0.25">
      <c r="A31" s="49" t="s">
        <v>69</v>
      </c>
      <c r="B31" s="49" t="s">
        <v>122</v>
      </c>
      <c r="C31" s="23"/>
      <c r="D31" s="45">
        <f>SUMIF(SharesElab!$B$2:$B$79,Apt_RSD_share!$A31,SharesElab!C$2:C$79)+D30*Z10</f>
        <v>1.1904390620468808E-3</v>
      </c>
      <c r="E31" s="46">
        <f t="shared" si="12"/>
        <v>1.0713951558421928E-3</v>
      </c>
      <c r="F31" s="46">
        <f t="shared" si="13"/>
        <v>9.642556402579735E-4</v>
      </c>
      <c r="G31" s="46">
        <f t="shared" si="14"/>
        <v>5.693833130159309E-4</v>
      </c>
      <c r="H31" s="46">
        <f t="shared" si="15"/>
        <v>3.3621515250277712E-4</v>
      </c>
      <c r="I31" s="46">
        <f t="shared" si="16"/>
        <v>4.0875913463945751E-5</v>
      </c>
      <c r="J31" s="46">
        <f t="shared" si="17"/>
        <v>4.9695568122801386E-6</v>
      </c>
      <c r="K31" s="23"/>
      <c r="L31" s="47">
        <f t="shared" si="18"/>
        <v>1.309482968251569E-3</v>
      </c>
      <c r="M31" s="47">
        <f t="shared" si="19"/>
        <v>1.440431265076726E-3</v>
      </c>
      <c r="N31" s="47">
        <f t="shared" si="20"/>
        <v>2.3198289567187189E-3</v>
      </c>
      <c r="O31" s="47">
        <f t="shared" si="21"/>
        <v>3.7361077330850651E-3</v>
      </c>
      <c r="P31" s="47">
        <f t="shared" si="22"/>
        <v>2.5134664585004792E-2</v>
      </c>
      <c r="Q31" s="47">
        <f t="shared" si="23"/>
        <v>0.16909345472193593</v>
      </c>
      <c r="S31" s="81">
        <v>0</v>
      </c>
      <c r="T31" s="81">
        <v>0.9</v>
      </c>
    </row>
    <row r="32" spans="1:22" ht="15.75" thickBot="1" x14ac:dyDescent="0.25">
      <c r="A32" s="49" t="s">
        <v>70</v>
      </c>
      <c r="B32" s="49" t="s">
        <v>123</v>
      </c>
      <c r="C32" s="23"/>
      <c r="D32" s="45">
        <f>SUMIF(SharesElab!$B$2:$B$79,Apt_RSD_share!$A32,SharesElab!C$2:C$79)</f>
        <v>1.6783513543096778E-3</v>
      </c>
      <c r="E32" s="46">
        <f t="shared" si="12"/>
        <v>1.51051621887871E-3</v>
      </c>
      <c r="F32" s="46">
        <f t="shared" si="13"/>
        <v>1.359464596990839E-3</v>
      </c>
      <c r="G32" s="46">
        <f t="shared" si="14"/>
        <v>8.027502498771207E-4</v>
      </c>
      <c r="H32" s="46">
        <f t="shared" si="15"/>
        <v>4.7401599504994115E-4</v>
      </c>
      <c r="I32" s="46">
        <f t="shared" si="16"/>
        <v>5.7629278900591756E-5</v>
      </c>
      <c r="J32" s="46">
        <f t="shared" si="17"/>
        <v>7.0063749352008338E-6</v>
      </c>
      <c r="K32" s="23"/>
      <c r="L32" s="47">
        <f t="shared" si="18"/>
        <v>1.8461864897406457E-3</v>
      </c>
      <c r="M32" s="47">
        <f t="shared" si="19"/>
        <v>2.0308051387147104E-3</v>
      </c>
      <c r="N32" s="47">
        <f t="shared" si="20"/>
        <v>3.2706319839514299E-3</v>
      </c>
      <c r="O32" s="47">
        <f t="shared" si="21"/>
        <v>5.2673855164736185E-3</v>
      </c>
      <c r="P32" s="47">
        <f t="shared" si="22"/>
        <v>3.5436335795154712E-2</v>
      </c>
      <c r="Q32" s="47">
        <f t="shared" si="23"/>
        <v>0.23839794726618863</v>
      </c>
      <c r="S32" s="81">
        <v>0</v>
      </c>
      <c r="T32" s="81">
        <v>0.5</v>
      </c>
      <c r="V32" s="76" t="s">
        <v>252</v>
      </c>
    </row>
    <row r="33" spans="1:25" ht="15" x14ac:dyDescent="0.2">
      <c r="A33" s="49" t="s">
        <v>130</v>
      </c>
      <c r="B33" s="49" t="s">
        <v>129</v>
      </c>
      <c r="C33" s="23"/>
      <c r="D33" s="45">
        <f>SUMIF(SharesElab!$B$2:$B$79,Apt_RSD_share!$A33,SharesElab!C$2:C$79)</f>
        <v>1.1340379287855669E-2</v>
      </c>
      <c r="E33" s="46">
        <f t="shared" si="12"/>
        <v>1.0206341359070102E-2</v>
      </c>
      <c r="F33" s="46">
        <f t="shared" si="13"/>
        <v>9.1857072231630935E-3</v>
      </c>
      <c r="G33" s="46">
        <f t="shared" si="14"/>
        <v>5.4240682582055756E-3</v>
      </c>
      <c r="H33" s="46">
        <f t="shared" si="15"/>
        <v>3.2028580657878112E-3</v>
      </c>
      <c r="I33" s="46">
        <f t="shared" si="16"/>
        <v>3.8939276876690399E-4</v>
      </c>
      <c r="J33" s="46">
        <f t="shared" si="17"/>
        <v>4.734107014843935E-5</v>
      </c>
      <c r="K33" s="23"/>
      <c r="L33" s="47">
        <f t="shared" si="18"/>
        <v>1.2474417216641238E-2</v>
      </c>
      <c r="M33" s="47">
        <f>IF($D33=0,"",MIN($D33*(1+$S$4)^($M$5-$D$5),T33))</f>
        <v>1.3721858938305362E-2</v>
      </c>
      <c r="N33" s="47">
        <f t="shared" si="20"/>
        <v>2.2099191038730179E-2</v>
      </c>
      <c r="O33" s="47">
        <f t="shared" si="21"/>
        <v>3.5590968159785345E-2</v>
      </c>
      <c r="P33" s="47">
        <f t="shared" si="22"/>
        <v>0.2394382364914053</v>
      </c>
      <c r="Q33" s="47">
        <f>IF($D33=0,"",MIN($D33*(1+$S$4)^($Q$5-$D$5),T33))</f>
        <v>0.25</v>
      </c>
      <c r="S33" s="81">
        <v>0</v>
      </c>
      <c r="T33" s="81">
        <v>0.25</v>
      </c>
      <c r="V33" s="82">
        <f>SUM(D21:D33)-D30</f>
        <v>0.80094116363450252</v>
      </c>
    </row>
    <row r="34" spans="1:25" ht="15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 x14ac:dyDescent="0.2"/>
    <row r="37" spans="1:25" ht="23.25" x14ac:dyDescent="0.2">
      <c r="A37" s="5" t="s">
        <v>44</v>
      </c>
      <c r="D37" s="92"/>
    </row>
    <row r="38" spans="1:25" ht="11.25" customHeight="1" x14ac:dyDescent="0.2">
      <c r="A38" s="5"/>
    </row>
    <row r="39" spans="1:25" ht="15" x14ac:dyDescent="0.2">
      <c r="D39" s="20" t="s">
        <v>12</v>
      </c>
    </row>
    <row r="40" spans="1:25" ht="15" x14ac:dyDescent="0.2">
      <c r="D40" s="20" t="s">
        <v>28</v>
      </c>
    </row>
    <row r="42" spans="1:25" ht="23.25" x14ac:dyDescent="0.2">
      <c r="A42" s="5" t="s">
        <v>140</v>
      </c>
    </row>
    <row r="44" spans="1:25" s="23" customFormat="1" ht="15" x14ac:dyDescent="0.2">
      <c r="H44" s="20" t="s">
        <v>269</v>
      </c>
    </row>
    <row r="45" spans="1:25" s="23" customFormat="1" ht="31.5" customHeight="1" thickBot="1" x14ac:dyDescent="0.25">
      <c r="A45" s="23" t="s">
        <v>25</v>
      </c>
      <c r="B45" s="23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85" t="s">
        <v>255</v>
      </c>
    </row>
    <row r="46" spans="1:25" s="23" customFormat="1" ht="15.75" thickBot="1" x14ac:dyDescent="0.25">
      <c r="A46" s="23" t="s">
        <v>133</v>
      </c>
      <c r="B46" s="24" t="s">
        <v>465</v>
      </c>
      <c r="D46" s="23" t="str">
        <f>IF(Y46="","UC-LO_"&amp;A6,"\I: DISABLED")</f>
        <v>\I: DISABLED</v>
      </c>
      <c r="E46" s="23" t="str">
        <f>A46</f>
        <v>RSDCOA</v>
      </c>
      <c r="F46" s="24" t="str">
        <f>B46</f>
        <v>RSDSH_Apt-AB,RSDSH_Apt-C,RSDSH_Apt-D,RSDSH_Apt-E,RSDSH_Apt-F,RSDSH_Apt-G</v>
      </c>
      <c r="G46" s="29"/>
      <c r="H46" s="23" t="str">
        <f t="shared" ref="H46:H53" si="24">B46</f>
        <v>RSDSH_Apt-AB,RSDSH_Apt-C,RSDSH_Apt-D,RSDSH_Apt-E,RSDSH_Apt-F,RSDSH_Apt-G</v>
      </c>
      <c r="I46" s="24">
        <v>1</v>
      </c>
      <c r="J46" s="32">
        <f t="shared" ref="J46:O49" si="25">IF(E6="","",-E6)</f>
        <v>-3.0412190629604183E-2</v>
      </c>
      <c r="K46" s="32">
        <f t="shared" si="25"/>
        <v>-2.7370971566643768E-2</v>
      </c>
      <c r="L46" s="32">
        <f t="shared" si="25"/>
        <v>-1.616228500038748E-2</v>
      </c>
      <c r="M46" s="32">
        <f t="shared" si="25"/>
        <v>-9.5436676698788074E-3</v>
      </c>
      <c r="N46" s="32">
        <f t="shared" si="25"/>
        <v>-1.1602871878280401E-3</v>
      </c>
      <c r="O46" s="32">
        <f t="shared" si="25"/>
        <v>-1.4106383466043276E-4</v>
      </c>
      <c r="P46" s="24">
        <v>0</v>
      </c>
      <c r="Q46" s="24">
        <v>5</v>
      </c>
      <c r="R46" s="23" t="s">
        <v>141</v>
      </c>
      <c r="Y46" s="84" t="s">
        <v>254</v>
      </c>
    </row>
    <row r="47" spans="1:25" s="23" customFormat="1" ht="15.75" thickBot="1" x14ac:dyDescent="0.25">
      <c r="A47" s="23" t="s">
        <v>191</v>
      </c>
      <c r="B47" s="24" t="s">
        <v>465</v>
      </c>
      <c r="D47" s="23" t="str">
        <f>IF(Y47="","UC-LO_"&amp;A7,"\I: DISABLED")</f>
        <v>\I: DISABLED</v>
      </c>
      <c r="E47" s="94" t="str">
        <f t="shared" ref="E47:E53" si="26">A47</f>
        <v>RSDBDL</v>
      </c>
      <c r="F47" s="24" t="str">
        <f t="shared" ref="F47:F57" si="27">B47</f>
        <v>RSDSH_Apt-AB,RSDSH_Apt-C,RSDSH_Apt-D,RSDSH_Apt-E,RSDSH_Apt-F,RSDSH_Apt-G</v>
      </c>
      <c r="G47" s="28"/>
      <c r="H47" s="94" t="str">
        <f t="shared" si="24"/>
        <v>RSDSH_Apt-AB,RSDSH_Apt-C,RSDSH_Apt-D,RSDSH_Apt-E,RSDSH_Apt-F,RSDSH_Apt-G</v>
      </c>
      <c r="I47" s="95">
        <v>1</v>
      </c>
      <c r="J47" s="32">
        <f t="shared" si="25"/>
        <v>-6.758739396461203E-6</v>
      </c>
      <c r="K47" s="32">
        <f t="shared" si="25"/>
        <v>-6.0828654568150827E-6</v>
      </c>
      <c r="L47" s="32">
        <f t="shared" si="25"/>
        <v>-3.5918712235947389E-6</v>
      </c>
      <c r="M47" s="32">
        <f t="shared" si="25"/>
        <v>-2.120964038820458E-6</v>
      </c>
      <c r="N47" s="32">
        <f t="shared" si="25"/>
        <v>-2.5785971234669389E-7</v>
      </c>
      <c r="O47" s="32">
        <f t="shared" si="25"/>
        <v>-3.1349721180797588E-8</v>
      </c>
      <c r="P47" s="95">
        <v>0</v>
      </c>
      <c r="Q47" s="95">
        <v>5</v>
      </c>
      <c r="R47" s="94" t="s">
        <v>142</v>
      </c>
      <c r="Y47" s="84" t="s">
        <v>254</v>
      </c>
    </row>
    <row r="48" spans="1:25" s="23" customFormat="1" ht="15.75" thickBot="1" x14ac:dyDescent="0.25">
      <c r="A48" s="23" t="s">
        <v>192</v>
      </c>
      <c r="B48" s="24" t="s">
        <v>465</v>
      </c>
      <c r="D48" s="23" t="str">
        <f t="shared" ref="D48:D54" si="28">IF(Y48="","UC-LO_"&amp;A8,"\I: DISABLED")</f>
        <v>\I: DISABLED</v>
      </c>
      <c r="E48" s="94" t="str">
        <f t="shared" si="26"/>
        <v>RSDETH</v>
      </c>
      <c r="F48" s="24" t="str">
        <f t="shared" si="27"/>
        <v>RSDSH_Apt-AB,RSDSH_Apt-C,RSDSH_Apt-D,RSDSH_Apt-E,RSDSH_Apt-F,RSDSH_Apt-G</v>
      </c>
      <c r="G48" s="28"/>
      <c r="H48" s="94" t="str">
        <f t="shared" si="24"/>
        <v>RSDSH_Apt-AB,RSDSH_Apt-C,RSDSH_Apt-D,RSDSH_Apt-E,RSDSH_Apt-F,RSDSH_Apt-G</v>
      </c>
      <c r="I48" s="95">
        <v>1</v>
      </c>
      <c r="J48" s="32">
        <f t="shared" si="25"/>
        <v>-4.8484500691974254E-9</v>
      </c>
      <c r="K48" s="32">
        <f t="shared" si="25"/>
        <v>-4.3636050622776831E-9</v>
      </c>
      <c r="L48" s="32">
        <f t="shared" si="25"/>
        <v>-2.5766651532243497E-9</v>
      </c>
      <c r="M48" s="32">
        <f t="shared" si="25"/>
        <v>-1.5214950063274466E-9</v>
      </c>
      <c r="N48" s="32">
        <f t="shared" si="25"/>
        <v>-1.8497827284554819E-10</v>
      </c>
      <c r="O48" s="32">
        <f t="shared" si="25"/>
        <v>-2.2489039584503317E-11</v>
      </c>
      <c r="P48" s="95">
        <v>0</v>
      </c>
      <c r="Q48" s="95">
        <v>5</v>
      </c>
      <c r="R48" s="94" t="s">
        <v>143</v>
      </c>
      <c r="Y48" s="84" t="s">
        <v>254</v>
      </c>
    </row>
    <row r="49" spans="1:25" s="23" customFormat="1" ht="15.75" thickBot="1" x14ac:dyDescent="0.25">
      <c r="A49" s="23" t="s">
        <v>193</v>
      </c>
      <c r="B49" s="24" t="s">
        <v>465</v>
      </c>
      <c r="D49" s="23" t="str">
        <f t="shared" si="28"/>
        <v>\I: DISABLED</v>
      </c>
      <c r="E49" s="23" t="str">
        <f t="shared" si="26"/>
        <v>RSDLPG</v>
      </c>
      <c r="F49" s="24" t="str">
        <f t="shared" si="27"/>
        <v>RSDSH_Apt-AB,RSDSH_Apt-C,RSDSH_Apt-D,RSDSH_Apt-E,RSDSH_Apt-F,RSDSH_Apt-G</v>
      </c>
      <c r="G49" s="26"/>
      <c r="H49" s="23" t="str">
        <f t="shared" si="24"/>
        <v>RSDSH_Apt-AB,RSDSH_Apt-C,RSDSH_Apt-D,RSDSH_Apt-E,RSDSH_Apt-F,RSDSH_Apt-G</v>
      </c>
      <c r="I49" s="24">
        <v>1</v>
      </c>
      <c r="J49" s="32">
        <f t="shared" si="25"/>
        <v>-2.1134971069960214E-2</v>
      </c>
      <c r="K49" s="32">
        <f t="shared" si="25"/>
        <v>-1.9021473962964192E-2</v>
      </c>
      <c r="L49" s="32">
        <f t="shared" si="25"/>
        <v>-1.1231990160390729E-2</v>
      </c>
      <c r="M49" s="32">
        <f t="shared" si="25"/>
        <v>-6.6323778698091232E-3</v>
      </c>
      <c r="N49" s="32">
        <f t="shared" si="25"/>
        <v>-8.0634231339192031E-4</v>
      </c>
      <c r="O49" s="32">
        <f t="shared" si="25"/>
        <v>-9.8032400917010175E-5</v>
      </c>
      <c r="P49" s="24">
        <v>0</v>
      </c>
      <c r="Q49" s="24">
        <v>5</v>
      </c>
      <c r="R49" s="23" t="s">
        <v>144</v>
      </c>
      <c r="Y49" s="84" t="s">
        <v>254</v>
      </c>
    </row>
    <row r="50" spans="1:25" s="23" customFormat="1" ht="15.75" thickBot="1" x14ac:dyDescent="0.25">
      <c r="A50" s="23" t="s">
        <v>194</v>
      </c>
      <c r="B50" s="24" t="s">
        <v>465</v>
      </c>
      <c r="D50" s="88" t="str">
        <f>IF(Y50="","UC-LO_"&amp;A10,"\I: DISABLED")</f>
        <v>\I: DISABLED</v>
      </c>
      <c r="E50" s="23" t="str">
        <f t="shared" si="26"/>
        <v>RSDELC</v>
      </c>
      <c r="F50" s="24" t="str">
        <f t="shared" si="27"/>
        <v>RSDSH_Apt-AB,RSDSH_Apt-C,RSDSH_Apt-D,RSDSH_Apt-E,RSDSH_Apt-F,RSDSH_Apt-G</v>
      </c>
      <c r="G50" s="26"/>
      <c r="H50" s="23" t="str">
        <f t="shared" si="24"/>
        <v>RSDSH_Apt-AB,RSDSH_Apt-C,RSDSH_Apt-D,RSDSH_Apt-E,RSDSH_Apt-F,RSDSH_Apt-G</v>
      </c>
      <c r="I50" s="24">
        <v>1</v>
      </c>
      <c r="J50" s="86">
        <f>MAX(IF(E10+E11="","",-E10-E11),-$T$10)</f>
        <v>-0.43221415957248888</v>
      </c>
      <c r="K50" s="86">
        <f t="shared" ref="K50:O50" si="29">MAX(IF(F10+F11="","",-F10-F11),-$T$10)</f>
        <v>-0.38899274361524006</v>
      </c>
      <c r="L50" s="86">
        <f t="shared" si="29"/>
        <v>-0.22969632517736316</v>
      </c>
      <c r="M50" s="86">
        <f t="shared" si="29"/>
        <v>-0.1356333830539812</v>
      </c>
      <c r="N50" s="86">
        <f t="shared" si="29"/>
        <v>-1.6489852962504263E-2</v>
      </c>
      <c r="O50" s="86">
        <f t="shared" si="29"/>
        <v>-2.0047811578716586E-3</v>
      </c>
      <c r="P50" s="24">
        <v>0</v>
      </c>
      <c r="Q50" s="24">
        <v>5</v>
      </c>
      <c r="R50" s="23" t="s">
        <v>145</v>
      </c>
      <c r="Y50" s="84" t="s">
        <v>254</v>
      </c>
    </row>
    <row r="51" spans="1:25" s="23" customFormat="1" ht="15.75" thickBot="1" x14ac:dyDescent="0.25">
      <c r="A51" s="23" t="s">
        <v>194</v>
      </c>
      <c r="B51" s="24" t="s">
        <v>465</v>
      </c>
      <c r="D51" s="23" t="str">
        <f t="shared" si="28"/>
        <v>\I: DISABLED</v>
      </c>
      <c r="E51" s="23" t="str">
        <f t="shared" si="26"/>
        <v>RSDELC</v>
      </c>
      <c r="F51" s="24" t="str">
        <f t="shared" si="27"/>
        <v>RSDSH_Apt-AB,RSDSH_Apt-C,RSDSH_Apt-D,RSDSH_Apt-E,RSDSH_Apt-F,RSDSH_Apt-G</v>
      </c>
      <c r="G51" s="26"/>
      <c r="H51" s="23" t="str">
        <f t="shared" si="24"/>
        <v>RSDSH_Apt-AB,RSDSH_Apt-C,RSDSH_Apt-D,RSDSH_Apt-E,RSDSH_Apt-F,RSDSH_Apt-G</v>
      </c>
      <c r="I51" s="24">
        <v>1</v>
      </c>
      <c r="J51" s="32">
        <f t="shared" ref="J51:O54" si="30">IF(E11="","",-E11)</f>
        <v>-0.29015157116104201</v>
      </c>
      <c r="K51" s="32">
        <f t="shared" si="30"/>
        <v>-0.26113641404493781</v>
      </c>
      <c r="L51" s="32">
        <f t="shared" si="30"/>
        <v>-0.15419844112939537</v>
      </c>
      <c r="M51" s="32">
        <f t="shared" si="30"/>
        <v>-9.1052637502496703E-2</v>
      </c>
      <c r="N51" s="32">
        <f t="shared" si="30"/>
        <v>-1.1069875059201368E-2</v>
      </c>
      <c r="O51" s="32">
        <f t="shared" si="30"/>
        <v>-1.3458383764332839E-3</v>
      </c>
      <c r="P51" s="24">
        <v>0</v>
      </c>
      <c r="Q51" s="24">
        <v>5</v>
      </c>
      <c r="R51" s="23" t="s">
        <v>146</v>
      </c>
      <c r="Y51" s="84" t="s">
        <v>254</v>
      </c>
    </row>
    <row r="52" spans="1:25" s="23" customFormat="1" ht="15.75" thickBot="1" x14ac:dyDescent="0.25">
      <c r="A52" s="23" t="s">
        <v>195</v>
      </c>
      <c r="B52" s="24" t="s">
        <v>465</v>
      </c>
      <c r="D52" s="23" t="str">
        <f t="shared" si="28"/>
        <v>\I: DISABLED</v>
      </c>
      <c r="E52" s="23" t="str">
        <f t="shared" si="26"/>
        <v>RSDKER</v>
      </c>
      <c r="F52" s="24" t="str">
        <f t="shared" si="27"/>
        <v>RSDSH_Apt-AB,RSDSH_Apt-C,RSDSH_Apt-D,RSDSH_Apt-E,RSDSH_Apt-F,RSDSH_Apt-G</v>
      </c>
      <c r="G52" s="26"/>
      <c r="H52" s="23" t="str">
        <f t="shared" si="24"/>
        <v>RSDSH_Apt-AB,RSDSH_Apt-C,RSDSH_Apt-D,RSDSH_Apt-E,RSDSH_Apt-F,RSDSH_Apt-G</v>
      </c>
      <c r="I52" s="24">
        <v>1</v>
      </c>
      <c r="J52" s="32">
        <f t="shared" si="30"/>
        <v>-6.9503798657007357E-2</v>
      </c>
      <c r="K52" s="32">
        <f t="shared" si="30"/>
        <v>-6.2553418791306631E-2</v>
      </c>
      <c r="L52" s="32">
        <f t="shared" si="30"/>
        <v>-3.6937168262078657E-2</v>
      </c>
      <c r="M52" s="32">
        <f t="shared" si="30"/>
        <v>-2.1811028487074835E-2</v>
      </c>
      <c r="N52" s="32">
        <f t="shared" si="30"/>
        <v>-2.6517118766381667E-3</v>
      </c>
      <c r="O52" s="32">
        <f t="shared" si="30"/>
        <v>-3.22386258899749E-4</v>
      </c>
      <c r="P52" s="24">
        <v>0</v>
      </c>
      <c r="Q52" s="24">
        <v>5</v>
      </c>
      <c r="R52" s="23" t="s">
        <v>147</v>
      </c>
      <c r="Y52" s="84" t="s">
        <v>254</v>
      </c>
    </row>
    <row r="53" spans="1:25" s="23" customFormat="1" ht="15.75" thickBot="1" x14ac:dyDescent="0.25">
      <c r="A53" s="23" t="s">
        <v>196</v>
      </c>
      <c r="B53" s="24" t="s">
        <v>465</v>
      </c>
      <c r="D53" s="23" t="str">
        <f t="shared" si="28"/>
        <v>\I: DISABLED</v>
      </c>
      <c r="E53" s="23" t="str">
        <f t="shared" si="26"/>
        <v>RSDGAS</v>
      </c>
      <c r="F53" s="24" t="str">
        <f t="shared" si="27"/>
        <v>RSDSH_Apt-AB,RSDSH_Apt-C,RSDSH_Apt-D,RSDSH_Apt-E,RSDSH_Apt-F,RSDSH_Apt-G</v>
      </c>
      <c r="G53" s="26"/>
      <c r="H53" s="23" t="str">
        <f t="shared" si="24"/>
        <v>RSDSH_Apt-AB,RSDSH_Apt-C,RSDSH_Apt-D,RSDSH_Apt-E,RSDSH_Apt-F,RSDSH_Apt-G</v>
      </c>
      <c r="I53" s="24">
        <v>1</v>
      </c>
      <c r="J53" s="32" t="str">
        <f t="shared" si="30"/>
        <v/>
      </c>
      <c r="K53" s="32" t="str">
        <f t="shared" si="30"/>
        <v/>
      </c>
      <c r="L53" s="32" t="str">
        <f t="shared" si="30"/>
        <v/>
      </c>
      <c r="M53" s="32" t="str">
        <f t="shared" si="30"/>
        <v/>
      </c>
      <c r="N53" s="32" t="str">
        <f t="shared" si="30"/>
        <v/>
      </c>
      <c r="O53" s="32" t="str">
        <f t="shared" si="30"/>
        <v/>
      </c>
      <c r="P53" s="24">
        <v>0</v>
      </c>
      <c r="Q53" s="24">
        <v>5</v>
      </c>
      <c r="R53" s="23" t="s">
        <v>148</v>
      </c>
      <c r="Y53" s="84" t="s">
        <v>254</v>
      </c>
    </row>
    <row r="54" spans="1:25" s="23" customFormat="1" ht="15.75" thickBot="1" x14ac:dyDescent="0.25">
      <c r="A54" s="23" t="s">
        <v>134</v>
      </c>
      <c r="B54" s="24" t="s">
        <v>465</v>
      </c>
      <c r="D54" s="23" t="str">
        <f t="shared" si="28"/>
        <v>\I: DISABLED</v>
      </c>
      <c r="E54" s="23" t="str">
        <f t="shared" ref="E54:E69" si="31">A54</f>
        <v>RSDPEA</v>
      </c>
      <c r="F54" s="24" t="str">
        <f t="shared" si="27"/>
        <v>RSDSH_Apt-AB,RSDSH_Apt-C,RSDSH_Apt-D,RSDSH_Apt-E,RSDSH_Apt-F,RSDSH_Apt-G</v>
      </c>
      <c r="G54" s="26"/>
      <c r="H54" s="23" t="str">
        <f t="shared" ref="H54:H69" si="32">B54</f>
        <v>RSDSH_Apt-AB,RSDSH_Apt-C,RSDSH_Apt-D,RSDSH_Apt-E,RSDSH_Apt-F,RSDSH_Apt-G</v>
      </c>
      <c r="I54" s="24">
        <v>1</v>
      </c>
      <c r="J54" s="32">
        <f t="shared" si="30"/>
        <v>-1.137130060586353E-2</v>
      </c>
      <c r="K54" s="32">
        <f t="shared" si="30"/>
        <v>-1.0234170545277177E-2</v>
      </c>
      <c r="L54" s="32">
        <f t="shared" si="30"/>
        <v>-6.0431753652807219E-3</v>
      </c>
      <c r="M54" s="32">
        <f t="shared" si="30"/>
        <v>-3.5684346214446146E-3</v>
      </c>
      <c r="N54" s="32">
        <f t="shared" si="30"/>
        <v>-4.3383834340040119E-4</v>
      </c>
      <c r="O54" s="32">
        <f t="shared" si="30"/>
        <v>-5.2744614423735416E-5</v>
      </c>
      <c r="P54" s="24">
        <v>0</v>
      </c>
      <c r="Q54" s="24">
        <v>5</v>
      </c>
      <c r="R54" s="23" t="s">
        <v>149</v>
      </c>
      <c r="Y54" s="84" t="s">
        <v>254</v>
      </c>
    </row>
    <row r="55" spans="1:25" s="23" customFormat="1" ht="15.75" thickBot="1" x14ac:dyDescent="0.25">
      <c r="A55" s="23" t="s">
        <v>135</v>
      </c>
      <c r="B55" s="24" t="s">
        <v>465</v>
      </c>
      <c r="D55" s="23" t="str">
        <f>IF(Y55="","UC-LO_"&amp;A16,"\I: DISABLED")</f>
        <v>\I: DISABLED</v>
      </c>
      <c r="E55" s="23" t="str">
        <f t="shared" si="31"/>
        <v>RSDWOO</v>
      </c>
      <c r="F55" s="24" t="str">
        <f t="shared" si="27"/>
        <v>RSDSH_Apt-AB,RSDSH_Apt-C,RSDSH_Apt-D,RSDSH_Apt-E,RSDSH_Apt-F,RSDSH_Apt-G</v>
      </c>
      <c r="G55" s="26"/>
      <c r="H55" s="23" t="str">
        <f t="shared" si="32"/>
        <v>RSDSH_Apt-AB,RSDSH_Apt-C,RSDSH_Apt-D,RSDSH_Apt-E,RSDSH_Apt-F,RSDSH_Apt-G</v>
      </c>
      <c r="I55" s="24">
        <v>1</v>
      </c>
      <c r="J55" s="32">
        <f t="shared" ref="J55:O57" si="33">IF(E16="","",-E16)</f>
        <v>-2.4827362086099251E-3</v>
      </c>
      <c r="K55" s="32">
        <f t="shared" si="33"/>
        <v>-2.2344625877489328E-3</v>
      </c>
      <c r="L55" s="32">
        <f t="shared" si="33"/>
        <v>-1.3194278134398675E-3</v>
      </c>
      <c r="M55" s="32">
        <f t="shared" si="33"/>
        <v>-7.7910892955810761E-4</v>
      </c>
      <c r="N55" s="32">
        <f t="shared" si="33"/>
        <v>-9.4721457217314319E-5</v>
      </c>
      <c r="O55" s="32">
        <f t="shared" si="33"/>
        <v>-1.1515917886424822E-5</v>
      </c>
      <c r="P55" s="24">
        <v>0</v>
      </c>
      <c r="Q55" s="24">
        <v>5</v>
      </c>
      <c r="R55" s="23" t="s">
        <v>165</v>
      </c>
      <c r="Y55" s="84" t="s">
        <v>254</v>
      </c>
    </row>
    <row r="56" spans="1:25" s="23" customFormat="1" ht="15.75" thickBot="1" x14ac:dyDescent="0.25">
      <c r="A56" s="23" t="s">
        <v>136</v>
      </c>
      <c r="B56" s="24" t="s">
        <v>465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4" t="str">
        <f t="shared" si="27"/>
        <v>RSDSH_Apt-AB,RSDSH_Apt-C,RSDSH_Apt-D,RSDSH_Apt-E,RSDSH_Apt-F,RSDSH_Apt-G</v>
      </c>
      <c r="G56" s="26"/>
      <c r="H56" s="23" t="str">
        <f t="shared" si="32"/>
        <v>RSDSH_Apt-AB,RSDSH_Apt-C,RSDSH_Apt-D,RSDSH_Apt-E,RSDSH_Apt-F,RSDSH_Apt-G</v>
      </c>
      <c r="I56" s="24">
        <v>1</v>
      </c>
      <c r="J56" s="32">
        <f t="shared" si="33"/>
        <v>-4.9057051834095729E-3</v>
      </c>
      <c r="K56" s="32">
        <f t="shared" si="33"/>
        <v>-4.4151346650686159E-3</v>
      </c>
      <c r="L56" s="32">
        <f t="shared" si="33"/>
        <v>-2.6070928683763679E-3</v>
      </c>
      <c r="M56" s="32">
        <f t="shared" si="33"/>
        <v>-1.5394622678475617E-3</v>
      </c>
      <c r="N56" s="32">
        <f t="shared" si="33"/>
        <v>-1.8716267239331767E-4</v>
      </c>
      <c r="O56" s="32">
        <f t="shared" si="33"/>
        <v>-2.2754611573810284E-5</v>
      </c>
      <c r="P56" s="24">
        <v>0</v>
      </c>
      <c r="Q56" s="24">
        <v>5</v>
      </c>
      <c r="R56" s="23" t="s">
        <v>150</v>
      </c>
      <c r="Y56" s="84" t="s">
        <v>254</v>
      </c>
    </row>
    <row r="57" spans="1:25" s="23" customFormat="1" ht="15.75" thickBot="1" x14ac:dyDescent="0.25">
      <c r="A57" s="53" t="s">
        <v>137</v>
      </c>
      <c r="B57" s="24" t="s">
        <v>465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24" t="str">
        <f t="shared" si="27"/>
        <v>RSDSH_Apt-AB,RSDSH_Apt-C,RSDSH_Apt-D,RSDSH_Apt-E,RSDSH_Apt-F,RSDSH_Apt-G</v>
      </c>
      <c r="G57" s="53"/>
      <c r="H57" s="53" t="str">
        <f t="shared" si="32"/>
        <v>RSDSH_Apt-AB,RSDSH_Apt-C,RSDSH_Apt-D,RSDSH_Apt-E,RSDSH_Apt-F,RSDSH_Apt-G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151</v>
      </c>
      <c r="S57" s="53"/>
      <c r="T57" s="53"/>
      <c r="U57" s="53"/>
      <c r="V57" s="53"/>
      <c r="W57" s="53"/>
      <c r="X57" s="53"/>
      <c r="Y57" s="114" t="s">
        <v>254</v>
      </c>
    </row>
    <row r="58" spans="1:25" s="23" customFormat="1" ht="15.75" thickBot="1" x14ac:dyDescent="0.25">
      <c r="A58" s="23" t="s">
        <v>133</v>
      </c>
      <c r="B58" s="26" t="s">
        <v>139</v>
      </c>
      <c r="C58" s="26"/>
      <c r="D58" s="23" t="str">
        <f t="shared" ref="D58:D66" si="34">IF(Y58="","UC-LO_"&amp;A21,"\I: DISABLED")</f>
        <v>\I: DISABLED</v>
      </c>
      <c r="E58" s="23" t="str">
        <f t="shared" si="31"/>
        <v>RSDCOA</v>
      </c>
      <c r="F58" s="23" t="str">
        <f t="shared" ref="F58:F69" si="35">H58</f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-1.4481886047731909E-3</v>
      </c>
      <c r="K58" s="33">
        <f t="shared" si="37"/>
        <v>-1.3033697442958719E-3</v>
      </c>
      <c r="L58" s="33">
        <f t="shared" si="37"/>
        <v>-7.6962680030926963E-4</v>
      </c>
      <c r="M58" s="33">
        <f t="shared" si="37"/>
        <v>-4.5445692931462075E-4</v>
      </c>
      <c r="N58" s="33">
        <f t="shared" si="37"/>
        <v>-5.5251353121574458E-5</v>
      </c>
      <c r="O58" s="33">
        <f t="shared" si="37"/>
        <v>-6.7172746741232377E-6</v>
      </c>
      <c r="P58" s="24">
        <v>0</v>
      </c>
      <c r="Q58" s="24">
        <v>5</v>
      </c>
      <c r="R58" s="23" t="s">
        <v>152</v>
      </c>
      <c r="Y58" s="84" t="s">
        <v>254</v>
      </c>
    </row>
    <row r="59" spans="1:25" s="23" customFormat="1" ht="15.75" thickBot="1" x14ac:dyDescent="0.25">
      <c r="A59" s="23" t="s">
        <v>191</v>
      </c>
      <c r="B59" s="26" t="s">
        <v>139</v>
      </c>
      <c r="C59" s="26"/>
      <c r="D59" s="23" t="str">
        <f t="shared" si="34"/>
        <v>\I: DISABLED</v>
      </c>
      <c r="E59" s="94" t="str">
        <f t="shared" si="31"/>
        <v>RSDBDL</v>
      </c>
      <c r="F59" s="94" t="str">
        <f t="shared" si="35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-1.6334535792483931E-5</v>
      </c>
      <c r="K59" s="32">
        <f t="shared" si="37"/>
        <v>-1.4701082213235538E-5</v>
      </c>
      <c r="L59" s="32">
        <f t="shared" si="37"/>
        <v>-8.6808420360934544E-6</v>
      </c>
      <c r="M59" s="32">
        <f t="shared" si="37"/>
        <v>-5.1259504138928262E-6</v>
      </c>
      <c r="N59" s="32">
        <f t="shared" si="37"/>
        <v>-6.2319590291823441E-7</v>
      </c>
      <c r="O59" s="32">
        <f t="shared" si="37"/>
        <v>-7.5766073031348205E-8</v>
      </c>
      <c r="P59" s="95">
        <v>0</v>
      </c>
      <c r="Q59" s="95">
        <v>5</v>
      </c>
      <c r="R59" s="23" t="s">
        <v>153</v>
      </c>
      <c r="Y59" s="84" t="s">
        <v>254</v>
      </c>
    </row>
    <row r="60" spans="1:25" s="23" customFormat="1" ht="15" x14ac:dyDescent="0.2">
      <c r="A60" s="23" t="s">
        <v>192</v>
      </c>
      <c r="B60" s="26" t="s">
        <v>139</v>
      </c>
      <c r="C60" s="26"/>
      <c r="D60" s="23" t="str">
        <f t="shared" si="34"/>
        <v>\I: DISABLED</v>
      </c>
      <c r="E60" s="94" t="str">
        <f t="shared" si="31"/>
        <v>RSDETH</v>
      </c>
      <c r="F60" s="94" t="str">
        <f t="shared" si="35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-1.4759965550110144E-5</v>
      </c>
      <c r="K60" s="32">
        <f t="shared" si="37"/>
        <v>-1.328396899509913E-5</v>
      </c>
      <c r="L60" s="32">
        <f t="shared" si="37"/>
        <v>-7.844050851916087E-6</v>
      </c>
      <c r="M60" s="32">
        <f t="shared" si="37"/>
        <v>-4.6318335875479315E-6</v>
      </c>
      <c r="N60" s="32">
        <f t="shared" si="37"/>
        <v>-5.6312283219431283E-7</v>
      </c>
      <c r="O60" s="32">
        <f t="shared" si="37"/>
        <v>-6.8462590061751154E-8</v>
      </c>
      <c r="P60" s="95">
        <v>0</v>
      </c>
      <c r="Q60" s="95">
        <v>5</v>
      </c>
      <c r="R60" s="23" t="s">
        <v>154</v>
      </c>
      <c r="Y60" s="84" t="s">
        <v>254</v>
      </c>
    </row>
    <row r="61" spans="1:25" s="23" customFormat="1" ht="15" x14ac:dyDescent="0.2">
      <c r="A61" s="23" t="s">
        <v>193</v>
      </c>
      <c r="B61" s="26" t="s">
        <v>139</v>
      </c>
      <c r="C61" s="26"/>
      <c r="D61" s="23" t="str">
        <f t="shared" si="34"/>
        <v>\I: DISABLED</v>
      </c>
      <c r="E61" s="23" t="str">
        <f t="shared" si="31"/>
        <v>RSDLPG</v>
      </c>
      <c r="F61" s="23" t="str">
        <f t="shared" si="35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-1.2066438251367488E-2</v>
      </c>
      <c r="K61" s="33">
        <f t="shared" si="37"/>
        <v>-1.0859794426230739E-2</v>
      </c>
      <c r="L61" s="33">
        <f t="shared" si="37"/>
        <v>-6.4126000107449909E-3</v>
      </c>
      <c r="M61" s="33">
        <f t="shared" si="37"/>
        <v>-3.7865761803448105E-3</v>
      </c>
      <c r="N61" s="33">
        <f t="shared" si="37"/>
        <v>-4.6035926435865869E-4</v>
      </c>
      <c r="O61" s="33">
        <f t="shared" si="37"/>
        <v>-5.5968939270501278E-5</v>
      </c>
      <c r="P61" s="24">
        <v>0</v>
      </c>
      <c r="Q61" s="24">
        <v>5</v>
      </c>
      <c r="R61" s="23" t="s">
        <v>155</v>
      </c>
      <c r="Y61" s="84" t="s">
        <v>254</v>
      </c>
    </row>
    <row r="62" spans="1:25" s="23" customFormat="1" ht="15" x14ac:dyDescent="0.2">
      <c r="A62" s="23" t="s">
        <v>194</v>
      </c>
      <c r="B62" s="26" t="s">
        <v>139</v>
      </c>
      <c r="C62" s="26"/>
      <c r="D62" s="88" t="str">
        <f t="shared" si="34"/>
        <v>\I: DISABLED</v>
      </c>
      <c r="E62" s="23" t="str">
        <f t="shared" si="31"/>
        <v>RSDELC</v>
      </c>
      <c r="F62" s="23" t="str">
        <f t="shared" si="35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-0.67095132357759035</v>
      </c>
      <c r="K62" s="87">
        <f t="shared" si="38"/>
        <v>-0.60385619121983125</v>
      </c>
      <c r="L62" s="87">
        <f t="shared" si="38"/>
        <v>-0.35657104235339826</v>
      </c>
      <c r="M62" s="87">
        <f t="shared" si="38"/>
        <v>-0.2105516347992582</v>
      </c>
      <c r="N62" s="87">
        <f t="shared" si="38"/>
        <v>-2.5598163377469129E-2</v>
      </c>
      <c r="O62" s="87">
        <f t="shared" si="38"/>
        <v>-3.1121390670955278E-3</v>
      </c>
      <c r="P62" s="24">
        <v>0</v>
      </c>
      <c r="Q62" s="24">
        <v>5</v>
      </c>
      <c r="R62" s="23" t="s">
        <v>156</v>
      </c>
      <c r="Y62" s="84" t="s">
        <v>254</v>
      </c>
    </row>
    <row r="63" spans="1:25" s="23" customFormat="1" ht="15" x14ac:dyDescent="0.2">
      <c r="A63" s="23" t="s">
        <v>194</v>
      </c>
      <c r="B63" s="26" t="s">
        <v>139</v>
      </c>
      <c r="C63" s="26"/>
      <c r="D63" s="23" t="str">
        <f t="shared" si="34"/>
        <v>\I: DISABLED</v>
      </c>
      <c r="E63" s="23" t="str">
        <f t="shared" si="31"/>
        <v>RSDELC</v>
      </c>
      <c r="F63" s="23" t="str">
        <f t="shared" si="35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-0.54447825368158809</v>
      </c>
      <c r="K63" s="33">
        <f t="shared" si="39"/>
        <v>-0.4900304283134293</v>
      </c>
      <c r="L63" s="33">
        <f t="shared" si="39"/>
        <v>-0.28935806761479693</v>
      </c>
      <c r="M63" s="33">
        <f t="shared" si="39"/>
        <v>-0.1708630453458615</v>
      </c>
      <c r="N63" s="33">
        <f t="shared" si="39"/>
        <v>-2.0772957446306601E-2</v>
      </c>
      <c r="O63" s="33">
        <f t="shared" si="39"/>
        <v>-2.5255066722742144E-3</v>
      </c>
      <c r="P63" s="24">
        <v>0</v>
      </c>
      <c r="Q63" s="24">
        <v>5</v>
      </c>
      <c r="R63" s="23" t="s">
        <v>157</v>
      </c>
      <c r="Y63" s="84" t="s">
        <v>254</v>
      </c>
    </row>
    <row r="64" spans="1:25" s="23" customFormat="1" ht="15" x14ac:dyDescent="0.2">
      <c r="A64" s="23" t="s">
        <v>195</v>
      </c>
      <c r="B64" s="26" t="s">
        <v>139</v>
      </c>
      <c r="C64" s="26"/>
      <c r="D64" s="23" t="str">
        <f t="shared" si="34"/>
        <v>\I: DISABLED</v>
      </c>
      <c r="E64" s="23" t="str">
        <f t="shared" si="31"/>
        <v>RSDKER</v>
      </c>
      <c r="F64" s="23" t="str">
        <f t="shared" si="35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-2.2128300438515852E-2</v>
      </c>
      <c r="K64" s="33">
        <f t="shared" si="39"/>
        <v>-1.9915470394664268E-2</v>
      </c>
      <c r="L64" s="33">
        <f t="shared" si="39"/>
        <v>-1.1759886113345306E-2</v>
      </c>
      <c r="M64" s="33">
        <f t="shared" si="39"/>
        <v>-6.9440951510692725E-3</v>
      </c>
      <c r="N64" s="33">
        <f t="shared" si="39"/>
        <v>-8.4423985762559683E-4</v>
      </c>
      <c r="O64" s="33">
        <f t="shared" si="39"/>
        <v>-1.0263985756213868E-4</v>
      </c>
      <c r="P64" s="24">
        <v>0</v>
      </c>
      <c r="Q64" s="24">
        <v>5</v>
      </c>
      <c r="R64" s="23" t="s">
        <v>158</v>
      </c>
      <c r="Y64" s="84" t="s">
        <v>254</v>
      </c>
    </row>
    <row r="65" spans="1:26" s="23" customFormat="1" ht="15" x14ac:dyDescent="0.2">
      <c r="A65" s="23" t="s">
        <v>196</v>
      </c>
      <c r="B65" s="26" t="s">
        <v>139</v>
      </c>
      <c r="C65" s="26"/>
      <c r="D65" s="23" t="str">
        <f t="shared" si="34"/>
        <v>\I: DISABLED</v>
      </c>
      <c r="E65" s="23" t="str">
        <f t="shared" si="31"/>
        <v>RSDGAS</v>
      </c>
      <c r="F65" s="23" t="str">
        <f t="shared" si="35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 t="str">
        <f t="shared" si="39"/>
        <v/>
      </c>
      <c r="K65" s="33" t="str">
        <f t="shared" si="39"/>
        <v/>
      </c>
      <c r="L65" s="33" t="str">
        <f t="shared" si="39"/>
        <v/>
      </c>
      <c r="M65" s="33" t="str">
        <f t="shared" si="39"/>
        <v/>
      </c>
      <c r="N65" s="33" t="str">
        <f t="shared" si="39"/>
        <v/>
      </c>
      <c r="O65" s="33" t="str">
        <f t="shared" si="39"/>
        <v/>
      </c>
      <c r="P65" s="24">
        <v>0</v>
      </c>
      <c r="Q65" s="24">
        <v>5</v>
      </c>
      <c r="R65" s="23" t="s">
        <v>159</v>
      </c>
      <c r="Y65" s="84" t="s">
        <v>254</v>
      </c>
    </row>
    <row r="66" spans="1:26" s="23" customFormat="1" ht="15" x14ac:dyDescent="0.2">
      <c r="A66" s="23" t="s">
        <v>134</v>
      </c>
      <c r="B66" s="26" t="s">
        <v>139</v>
      </c>
      <c r="C66" s="26"/>
      <c r="D66" s="23" t="str">
        <f t="shared" si="34"/>
        <v>\I: DISABLED</v>
      </c>
      <c r="E66" s="23" t="str">
        <f t="shared" si="31"/>
        <v>RSDPEA</v>
      </c>
      <c r="F66" s="23" t="str">
        <f t="shared" si="35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-1.4334491636718869E-3</v>
      </c>
      <c r="K66" s="33">
        <f t="shared" si="39"/>
        <v>-1.2901042473046982E-3</v>
      </c>
      <c r="L66" s="33">
        <f t="shared" si="39"/>
        <v>-7.6179365699095153E-4</v>
      </c>
      <c r="M66" s="33">
        <f t="shared" si="39"/>
        <v>-4.4983153651658705E-4</v>
      </c>
      <c r="N66" s="33">
        <f t="shared" si="39"/>
        <v>-5.4689013339022213E-5</v>
      </c>
      <c r="O66" s="33">
        <f t="shared" si="39"/>
        <v>-6.648907284617347E-6</v>
      </c>
      <c r="P66" s="24">
        <v>0</v>
      </c>
      <c r="Q66" s="24">
        <v>5</v>
      </c>
      <c r="R66" s="23" t="s">
        <v>160</v>
      </c>
      <c r="Y66" s="84" t="s">
        <v>254</v>
      </c>
    </row>
    <row r="67" spans="1:26" s="23" customFormat="1" ht="15" x14ac:dyDescent="0.2">
      <c r="A67" s="23" t="s">
        <v>135</v>
      </c>
      <c r="B67" s="26" t="s">
        <v>139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5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-1.0713951558421928E-3</v>
      </c>
      <c r="K67" s="33">
        <f t="shared" si="40"/>
        <v>-9.642556402579735E-4</v>
      </c>
      <c r="L67" s="33">
        <f t="shared" si="40"/>
        <v>-5.693833130159309E-4</v>
      </c>
      <c r="M67" s="33">
        <f t="shared" si="40"/>
        <v>-3.3621515250277712E-4</v>
      </c>
      <c r="N67" s="33">
        <f t="shared" si="40"/>
        <v>-4.0875913463945751E-5</v>
      </c>
      <c r="O67" s="33">
        <f t="shared" si="40"/>
        <v>-4.9695568122801386E-6</v>
      </c>
      <c r="P67" s="25">
        <v>0</v>
      </c>
      <c r="Q67" s="25">
        <v>5</v>
      </c>
      <c r="R67" s="23" t="s">
        <v>164</v>
      </c>
      <c r="Y67" s="84" t="s">
        <v>254</v>
      </c>
    </row>
    <row r="68" spans="1:26" s="23" customFormat="1" ht="15" x14ac:dyDescent="0.2">
      <c r="A68" s="23" t="s">
        <v>136</v>
      </c>
      <c r="B68" s="26" t="s">
        <v>139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5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-1.51051621887871E-3</v>
      </c>
      <c r="K68" s="33">
        <f t="shared" si="40"/>
        <v>-1.359464596990839E-3</v>
      </c>
      <c r="L68" s="33">
        <f t="shared" si="40"/>
        <v>-8.027502498771207E-4</v>
      </c>
      <c r="M68" s="33">
        <f t="shared" si="40"/>
        <v>-4.7401599504994115E-4</v>
      </c>
      <c r="N68" s="33">
        <f t="shared" si="40"/>
        <v>-5.7629278900591756E-5</v>
      </c>
      <c r="O68" s="33">
        <f t="shared" si="40"/>
        <v>-7.0063749352008338E-6</v>
      </c>
      <c r="P68" s="24">
        <v>0</v>
      </c>
      <c r="Q68" s="24">
        <v>5</v>
      </c>
      <c r="R68" s="23" t="s">
        <v>161</v>
      </c>
      <c r="Y68" s="84" t="s">
        <v>254</v>
      </c>
    </row>
    <row r="69" spans="1:26" s="23" customFormat="1" ht="15" x14ac:dyDescent="0.2">
      <c r="A69" s="26" t="s">
        <v>138</v>
      </c>
      <c r="B69" s="26" t="s">
        <v>139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5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-1.0206341359070102E-2</v>
      </c>
      <c r="K69" s="33">
        <f t="shared" si="40"/>
        <v>-9.1857072231630935E-3</v>
      </c>
      <c r="L69" s="33">
        <f t="shared" si="40"/>
        <v>-5.4240682582055756E-3</v>
      </c>
      <c r="M69" s="33">
        <f t="shared" si="40"/>
        <v>-3.2028580657878112E-3</v>
      </c>
      <c r="N69" s="33">
        <f t="shared" si="40"/>
        <v>-3.8939276876690399E-4</v>
      </c>
      <c r="O69" s="33">
        <f t="shared" si="40"/>
        <v>-4.734107014843935E-5</v>
      </c>
      <c r="P69" s="25">
        <v>0</v>
      </c>
      <c r="Q69" s="25">
        <v>5</v>
      </c>
      <c r="R69" s="23" t="s">
        <v>162</v>
      </c>
      <c r="Y69" s="84" t="s">
        <v>254</v>
      </c>
    </row>
    <row r="70" spans="1:26" s="23" customFormat="1" ht="15" x14ac:dyDescent="0.2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 x14ac:dyDescent="0.2">
      <c r="C71" s="26"/>
      <c r="H71" s="20" t="s">
        <v>256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 x14ac:dyDescent="0.25">
      <c r="A72" s="26" t="s">
        <v>25</v>
      </c>
      <c r="B72" s="26" t="s">
        <v>26</v>
      </c>
      <c r="C72" s="26"/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85" t="s">
        <v>255</v>
      </c>
    </row>
    <row r="73" spans="1:26" ht="15" customHeight="1" x14ac:dyDescent="0.2">
      <c r="A73" s="23" t="s">
        <v>196</v>
      </c>
      <c r="B73" s="24" t="s">
        <v>465</v>
      </c>
      <c r="C73" s="26"/>
      <c r="D73" s="23" t="str">
        <f>IF(Y73="","UC-UP_"&amp;A13,"\I: DISABLED")</f>
        <v>\I: DISABLED</v>
      </c>
      <c r="E73" s="23" t="str">
        <f t="shared" ref="E73:E92" si="41">A73</f>
        <v>RSDGAS</v>
      </c>
      <c r="F73" s="24" t="str">
        <f>B73</f>
        <v>RSDSH_Apt-AB,RSDSH_Apt-C,RSDSH_Apt-D,RSDSH_Apt-E,RSDSH_Apt-F,RSDSH_Apt-G</v>
      </c>
      <c r="H73" s="23" t="str">
        <f t="shared" ref="H73:H92" si="42">B73</f>
        <v>RSDSH_Apt-AB,RSDSH_Apt-C,RSDSH_Apt-D,RSDSH_Apt-E,RSDSH_Apt-F,RSDSH_Apt-G</v>
      </c>
      <c r="I73" s="24">
        <v>1</v>
      </c>
      <c r="J73" s="115">
        <f t="shared" ref="J73:O73" si="43">IF(L13="","",-L13)</f>
        <v>0</v>
      </c>
      <c r="K73" s="115" t="str">
        <f t="shared" si="43"/>
        <v/>
      </c>
      <c r="L73" s="115" t="str">
        <f t="shared" si="43"/>
        <v/>
      </c>
      <c r="M73" s="115" t="str">
        <f t="shared" si="43"/>
        <v/>
      </c>
      <c r="N73" s="115" t="str">
        <f t="shared" si="43"/>
        <v/>
      </c>
      <c r="O73" s="115" t="str">
        <f t="shared" si="43"/>
        <v/>
      </c>
      <c r="P73" s="24">
        <v>0</v>
      </c>
      <c r="Q73" s="24">
        <v>5</v>
      </c>
      <c r="R73" s="23" t="s">
        <v>173</v>
      </c>
      <c r="S73" s="23"/>
      <c r="T73" s="23"/>
      <c r="U73" s="23"/>
      <c r="V73" s="23"/>
      <c r="W73" s="23"/>
      <c r="X73" s="23"/>
      <c r="Y73" s="84" t="s">
        <v>254</v>
      </c>
      <c r="Z73" s="23"/>
    </row>
    <row r="74" spans="1:26" s="23" customFormat="1" ht="15" customHeight="1" x14ac:dyDescent="0.2">
      <c r="A74" s="23" t="s">
        <v>194</v>
      </c>
      <c r="B74" s="24" t="s">
        <v>465</v>
      </c>
      <c r="C74" s="26"/>
      <c r="D74" s="88" t="str">
        <f>IF(Y74="","UC-UP_"&amp;A10,"\I: DISABLED")</f>
        <v>\I: DISABLED</v>
      </c>
      <c r="E74" s="23" t="str">
        <f t="shared" si="41"/>
        <v>RSDELC</v>
      </c>
      <c r="F74" s="24" t="str">
        <f t="shared" ref="F74:F84" si="44">B74</f>
        <v>RSDSH_Apt-AB,RSDSH_Apt-C,RSDSH_Apt-D,RSDSH_Apt-E,RSDSH_Apt-F,RSDSH_Apt-G</v>
      </c>
      <c r="G74" s="23" t="s">
        <v>576</v>
      </c>
      <c r="H74" s="23" t="str">
        <f t="shared" si="42"/>
        <v>RSDSH_Apt-AB,RSDSH_Apt-C,RSDSH_Apt-D,RSDSH_Apt-E,RSDSH_Apt-F,RSDSH_Apt-G</v>
      </c>
      <c r="I74" s="24">
        <v>1</v>
      </c>
      <c r="J74" s="115">
        <f t="shared" ref="J74:O74" si="45">MAX(IF(L10+L11="","",-L10-L11),-$T$10)</f>
        <v>-0.52826175058859759</v>
      </c>
      <c r="K74" s="115">
        <f t="shared" si="45"/>
        <v>-0.58108792564745737</v>
      </c>
      <c r="L74" s="115">
        <f t="shared" si="45"/>
        <v>-0.78923660228581605</v>
      </c>
      <c r="M74" s="115">
        <f t="shared" si="45"/>
        <v>-0.78923660228581605</v>
      </c>
      <c r="N74" s="115">
        <f t="shared" si="45"/>
        <v>-0.78923660228581605</v>
      </c>
      <c r="O74" s="115">
        <f t="shared" si="45"/>
        <v>-0.78923660228581605</v>
      </c>
      <c r="P74" s="24">
        <v>0</v>
      </c>
      <c r="Q74" s="24">
        <v>5</v>
      </c>
      <c r="R74" s="23" t="s">
        <v>170</v>
      </c>
      <c r="Y74" s="84" t="s">
        <v>254</v>
      </c>
    </row>
    <row r="75" spans="1:26" s="23" customFormat="1" ht="15" customHeight="1" thickBot="1" x14ac:dyDescent="0.25">
      <c r="A75" s="23" t="s">
        <v>133</v>
      </c>
      <c r="B75" s="24" t="s">
        <v>465</v>
      </c>
      <c r="C75" s="26"/>
      <c r="D75" s="23" t="str">
        <f>IF(Y75="","UC-UP_"&amp;A6,"\I: DISABLED")</f>
        <v>\I: DISABLED</v>
      </c>
      <c r="E75" s="23" t="str">
        <f t="shared" si="41"/>
        <v>RSDCOA</v>
      </c>
      <c r="F75" s="24" t="str">
        <f t="shared" si="44"/>
        <v>RSDSH_Apt-AB,RSDSH_Apt-C,RSDSH_Apt-D,RSDSH_Apt-E,RSDSH_Apt-F,RSDSH_Apt-G</v>
      </c>
      <c r="H75" s="23" t="str">
        <f t="shared" si="42"/>
        <v>RSDSH_Apt-AB,RSDSH_Apt-C,RSDSH_Apt-D,RSDSH_Apt-E,RSDSH_Apt-F,RSDSH_Apt-G</v>
      </c>
      <c r="I75" s="24">
        <v>1</v>
      </c>
      <c r="J75" s="115">
        <f t="shared" ref="J75:O78" si="46">IF(L6="","",-L6)</f>
        <v>-3.548088906787155E-2</v>
      </c>
      <c r="K75" s="115">
        <f t="shared" si="46"/>
        <v>-3.548088906787155E-2</v>
      </c>
      <c r="L75" s="115">
        <f t="shared" si="46"/>
        <v>-3.548088906787155E-2</v>
      </c>
      <c r="M75" s="115">
        <f t="shared" si="46"/>
        <v>-3.548088906787155E-2</v>
      </c>
      <c r="N75" s="115">
        <f t="shared" si="46"/>
        <v>-3.548088906787155E-2</v>
      </c>
      <c r="O75" s="115">
        <f t="shared" si="46"/>
        <v>-3.548088906787155E-2</v>
      </c>
      <c r="P75" s="24">
        <v>0</v>
      </c>
      <c r="Q75" s="24">
        <v>5</v>
      </c>
      <c r="R75" s="23" t="s">
        <v>166</v>
      </c>
      <c r="Y75" s="84" t="s">
        <v>254</v>
      </c>
    </row>
    <row r="76" spans="1:26" s="23" customFormat="1" ht="15" customHeight="1" thickBot="1" x14ac:dyDescent="0.25">
      <c r="A76" s="23" t="s">
        <v>191</v>
      </c>
      <c r="B76" s="24" t="s">
        <v>465</v>
      </c>
      <c r="C76" s="26"/>
      <c r="D76" s="23" t="str">
        <f>IF(Y76="","UC-UP_"&amp;A7,"\I: DISABLED")</f>
        <v>\I: DISABLED</v>
      </c>
      <c r="E76" s="94" t="str">
        <f t="shared" si="41"/>
        <v>RSDBDL</v>
      </c>
      <c r="F76" s="24" t="str">
        <f t="shared" si="44"/>
        <v>RSDSH_Apt-AB,RSDSH_Apt-C,RSDSH_Apt-D,RSDSH_Apt-E,RSDSH_Apt-F,RSDSH_Apt-G</v>
      </c>
      <c r="G76" s="94"/>
      <c r="H76" s="94" t="str">
        <f t="shared" si="42"/>
        <v>RSDSH_Apt-AB,RSDSH_Apt-C,RSDSH_Apt-D,RSDSH_Apt-E,RSDSH_Apt-F,RSDSH_Apt-G</v>
      </c>
      <c r="I76" s="95">
        <v>1</v>
      </c>
      <c r="J76" s="116">
        <f t="shared" si="46"/>
        <v>-8.2606814845636934E-6</v>
      </c>
      <c r="K76" s="116">
        <f t="shared" si="46"/>
        <v>-9.0867496330200625E-6</v>
      </c>
      <c r="L76" s="116">
        <f t="shared" si="46"/>
        <v>-1.4634301151475148E-5</v>
      </c>
      <c r="M76" s="116">
        <f t="shared" si="46"/>
        <v>-2.3568688347462247E-5</v>
      </c>
      <c r="N76" s="116">
        <f t="shared" si="46"/>
        <v>-1.5855834966322334E-4</v>
      </c>
      <c r="O76" s="116">
        <f t="shared" si="46"/>
        <v>-1.0667012893244873E-3</v>
      </c>
      <c r="P76" s="95">
        <v>0</v>
      </c>
      <c r="Q76" s="95">
        <v>5</v>
      </c>
      <c r="R76" s="23" t="s">
        <v>167</v>
      </c>
      <c r="Y76" s="84" t="s">
        <v>254</v>
      </c>
    </row>
    <row r="77" spans="1:26" s="23" customFormat="1" ht="15" customHeight="1" x14ac:dyDescent="0.2">
      <c r="A77" s="23" t="s">
        <v>192</v>
      </c>
      <c r="B77" s="24" t="s">
        <v>465</v>
      </c>
      <c r="C77" s="26"/>
      <c r="D77" s="23" t="str">
        <f>IF(Y77="","UC-UP_"&amp;A8,"\I: DISABLED")</f>
        <v>\I: DISABLED</v>
      </c>
      <c r="E77" s="94" t="str">
        <f t="shared" si="41"/>
        <v>RSDETH</v>
      </c>
      <c r="F77" s="24" t="str">
        <f t="shared" si="44"/>
        <v>RSDSH_Apt-AB,RSDSH_Apt-C,RSDSH_Apt-D,RSDSH_Apt-E,RSDSH_Apt-F,RSDSH_Apt-G</v>
      </c>
      <c r="G77" s="94"/>
      <c r="H77" s="94" t="str">
        <f t="shared" si="42"/>
        <v>RSDSH_Apt-AB,RSDSH_Apt-C,RSDSH_Apt-D,RSDSH_Apt-E,RSDSH_Apt-F,RSDSH_Apt-G</v>
      </c>
      <c r="I77" s="95">
        <v>1</v>
      </c>
      <c r="J77" s="116">
        <f t="shared" si="46"/>
        <v>-5.9258834179079644E-9</v>
      </c>
      <c r="K77" s="116">
        <f t="shared" si="46"/>
        <v>-6.5184717596987612E-9</v>
      </c>
      <c r="L77" s="116">
        <f t="shared" si="46"/>
        <v>-1.0498063953712457E-8</v>
      </c>
      <c r="M77" s="116">
        <f t="shared" si="46"/>
        <v>-1.6907236978093451E-8</v>
      </c>
      <c r="N77" s="116">
        <f t="shared" si="46"/>
        <v>-1.1374343591335977E-7</v>
      </c>
      <c r="O77" s="116">
        <f t="shared" si="46"/>
        <v>-7.6520895934324855E-7</v>
      </c>
      <c r="P77" s="95">
        <v>0</v>
      </c>
      <c r="Q77" s="95">
        <v>5</v>
      </c>
      <c r="R77" s="23" t="s">
        <v>168</v>
      </c>
      <c r="Y77" s="84" t="s">
        <v>254</v>
      </c>
    </row>
    <row r="78" spans="1:26" s="23" customFormat="1" ht="15" customHeight="1" x14ac:dyDescent="0.2">
      <c r="A78" s="23" t="s">
        <v>193</v>
      </c>
      <c r="B78" s="24" t="s">
        <v>465</v>
      </c>
      <c r="C78" s="26"/>
      <c r="D78" s="23" t="str">
        <f>IF(Y78="","UC-UP_"&amp;A9,"\I: DISABLED")</f>
        <v>\I: DISABLED</v>
      </c>
      <c r="E78" s="23" t="str">
        <f t="shared" si="41"/>
        <v>RSDLPG</v>
      </c>
      <c r="F78" s="24" t="str">
        <f t="shared" si="44"/>
        <v>RSDSH_Apt-AB,RSDSH_Apt-C,RSDSH_Apt-D,RSDSH_Apt-E,RSDSH_Apt-F,RSDSH_Apt-G</v>
      </c>
      <c r="H78" s="23" t="str">
        <f t="shared" si="42"/>
        <v>RSDSH_Apt-AB,RSDSH_Apt-C,RSDSH_Apt-D,RSDSH_Apt-E,RSDSH_Apt-F,RSDSH_Apt-G</v>
      </c>
      <c r="I78" s="24">
        <v>1</v>
      </c>
      <c r="J78" s="115">
        <f t="shared" si="46"/>
        <v>-2.5831631307729152E-2</v>
      </c>
      <c r="K78" s="115">
        <f t="shared" si="46"/>
        <v>-2.8414794438502068E-2</v>
      </c>
      <c r="L78" s="115">
        <f t="shared" si="46"/>
        <v>-4.5762310591151989E-2</v>
      </c>
      <c r="M78" s="115">
        <f t="shared" si="46"/>
        <v>-7.370065883015621E-2</v>
      </c>
      <c r="N78" s="115">
        <f t="shared" si="46"/>
        <v>-0.49582117854513985</v>
      </c>
      <c r="O78" s="115">
        <f t="shared" si="46"/>
        <v>-0.9</v>
      </c>
      <c r="P78" s="24">
        <v>0</v>
      </c>
      <c r="Q78" s="24">
        <v>5</v>
      </c>
      <c r="R78" s="23" t="s">
        <v>169</v>
      </c>
      <c r="Y78" s="84" t="s">
        <v>254</v>
      </c>
    </row>
    <row r="79" spans="1:26" s="23" customFormat="1" ht="15" customHeight="1" x14ac:dyDescent="0.2">
      <c r="A79" s="23" t="s">
        <v>194</v>
      </c>
      <c r="B79" s="24" t="s">
        <v>465</v>
      </c>
      <c r="C79" s="26"/>
      <c r="D79" s="23" t="str">
        <f>IF(Y79="","UC-UP_"&amp;A11,"\I: DISABLED")</f>
        <v>\I: DISABLED</v>
      </c>
      <c r="E79" s="23" t="str">
        <f t="shared" si="41"/>
        <v>RSDELC</v>
      </c>
      <c r="F79" s="24" t="str">
        <f t="shared" si="44"/>
        <v>RSDSH_Apt-AB,RSDSH_Apt-C,RSDSH_Apt-D,RSDSH_Apt-E,RSDSH_Apt-F,RSDSH_Apt-G</v>
      </c>
      <c r="H79" s="23" t="str">
        <f t="shared" si="42"/>
        <v>RSDSH_Apt-AB,RSDSH_Apt-C,RSDSH_Apt-D,RSDSH_Apt-E,RSDSH_Apt-F,RSDSH_Apt-G</v>
      </c>
      <c r="I79" s="24">
        <v>1</v>
      </c>
      <c r="J79" s="115">
        <f t="shared" ref="J79:O79" si="47">IF(L11="","",-L11)</f>
        <v>-0.35462969808571804</v>
      </c>
      <c r="K79" s="115">
        <f t="shared" si="47"/>
        <v>-0.39009266789428987</v>
      </c>
      <c r="L79" s="115">
        <f t="shared" si="47"/>
        <v>-0.62824814257043304</v>
      </c>
      <c r="M79" s="115">
        <f t="shared" si="47"/>
        <v>-0.9</v>
      </c>
      <c r="N79" s="115">
        <f t="shared" si="47"/>
        <v>-0.9</v>
      </c>
      <c r="O79" s="115">
        <f t="shared" si="47"/>
        <v>-0.9</v>
      </c>
      <c r="P79" s="24">
        <v>0</v>
      </c>
      <c r="Q79" s="24">
        <v>5</v>
      </c>
      <c r="R79" s="23" t="s">
        <v>171</v>
      </c>
      <c r="Y79" s="84" t="s">
        <v>254</v>
      </c>
    </row>
    <row r="80" spans="1:26" s="23" customFormat="1" ht="15" customHeight="1" x14ac:dyDescent="0.2">
      <c r="A80" s="23" t="s">
        <v>195</v>
      </c>
      <c r="B80" s="24" t="s">
        <v>465</v>
      </c>
      <c r="C80" s="26"/>
      <c r="D80" s="23" t="str">
        <f>IF(Y80="","UC-UP_"&amp;A12,"\I: DISABLED")</f>
        <v>\I: DISABLED</v>
      </c>
      <c r="E80" s="23" t="str">
        <f t="shared" si="41"/>
        <v>RSDKER</v>
      </c>
      <c r="F80" s="24" t="str">
        <f t="shared" si="44"/>
        <v>RSDSH_Apt-AB,RSDSH_Apt-C,RSDSH_Apt-D,RSDSH_Apt-E,RSDSH_Apt-F,RSDSH_Apt-G</v>
      </c>
      <c r="H80" s="23" t="str">
        <f t="shared" si="42"/>
        <v>RSDSH_Apt-AB,RSDSH_Apt-C,RSDSH_Apt-D,RSDSH_Apt-E,RSDSH_Apt-F,RSDSH_Apt-G</v>
      </c>
      <c r="I80" s="24">
        <v>1</v>
      </c>
      <c r="J80" s="115">
        <f t="shared" ref="J80:O80" si="48">IF(L12="","",-L12)</f>
        <v>-8.4949087247453439E-2</v>
      </c>
      <c r="K80" s="115">
        <f t="shared" si="48"/>
        <v>-9.3443995972198796E-2</v>
      </c>
      <c r="L80" s="115">
        <f t="shared" si="48"/>
        <v>-0.15049248995318595</v>
      </c>
      <c r="M80" s="115">
        <f t="shared" si="48"/>
        <v>-0.24236965999450555</v>
      </c>
      <c r="N80" s="115">
        <f t="shared" si="48"/>
        <v>-0.9</v>
      </c>
      <c r="O80" s="115">
        <f t="shared" si="48"/>
        <v>-0.9</v>
      </c>
      <c r="P80" s="24">
        <v>0</v>
      </c>
      <c r="Q80" s="24">
        <v>5</v>
      </c>
      <c r="R80" s="23" t="s">
        <v>172</v>
      </c>
      <c r="Y80" s="84" t="s">
        <v>254</v>
      </c>
    </row>
    <row r="81" spans="1:26" s="23" customFormat="1" ht="15" customHeight="1" x14ac:dyDescent="0.2">
      <c r="A81" s="23" t="s">
        <v>134</v>
      </c>
      <c r="B81" s="24" t="s">
        <v>465</v>
      </c>
      <c r="C81" s="38"/>
      <c r="D81" s="23" t="str">
        <f>IF(Y81="","UC-UP_"&amp;A14,"\I: DISABLED")</f>
        <v>\I: DISABLED</v>
      </c>
      <c r="E81" s="23" t="str">
        <f t="shared" si="41"/>
        <v>RSDPEA</v>
      </c>
      <c r="F81" s="24" t="str">
        <f t="shared" si="44"/>
        <v>RSDSH_Apt-AB,RSDSH_Apt-C,RSDSH_Apt-D,RSDSH_Apt-E,RSDSH_Apt-F,RSDSH_Apt-G</v>
      </c>
      <c r="H81" s="23" t="str">
        <f t="shared" si="42"/>
        <v>RSDSH_Apt-AB,RSDSH_Apt-C,RSDSH_Apt-D,RSDSH_Apt-E,RSDSH_Apt-F,RSDSH_Apt-G</v>
      </c>
      <c r="I81" s="24">
        <v>1</v>
      </c>
      <c r="J81" s="115">
        <f t="shared" ref="J81:O81" si="49">IF(L14="","",-L14)</f>
        <v>-1.3898256296055426E-2</v>
      </c>
      <c r="K81" s="115">
        <f t="shared" si="49"/>
        <v>-1.528808192566097E-2</v>
      </c>
      <c r="L81" s="115">
        <f t="shared" si="49"/>
        <v>-2.4621608822096259E-2</v>
      </c>
      <c r="M81" s="115">
        <f t="shared" si="49"/>
        <v>-3.9653347224074258E-2</v>
      </c>
      <c r="N81" s="115">
        <f t="shared" si="49"/>
        <v>-0.26676789144055035</v>
      </c>
      <c r="O81" s="115">
        <f t="shared" si="49"/>
        <v>-0.9</v>
      </c>
      <c r="P81" s="24">
        <v>0</v>
      </c>
      <c r="Q81" s="24">
        <v>5</v>
      </c>
      <c r="R81" s="23" t="s">
        <v>174</v>
      </c>
      <c r="S81" s="38"/>
      <c r="T81" s="38"/>
      <c r="U81" s="38"/>
      <c r="V81" s="38"/>
      <c r="W81" s="38"/>
      <c r="X81" s="38"/>
      <c r="Y81" s="84" t="s">
        <v>254</v>
      </c>
      <c r="Z81" s="38"/>
    </row>
    <row r="82" spans="1:26" ht="15" customHeight="1" x14ac:dyDescent="0.2">
      <c r="A82" s="23" t="s">
        <v>135</v>
      </c>
      <c r="B82" s="24" t="s">
        <v>465</v>
      </c>
      <c r="D82" s="23" t="str">
        <f>IF(Y82="","UC-UP_"&amp;A16,"\I: DISABLED")</f>
        <v>\I: DISABLED</v>
      </c>
      <c r="E82" s="23" t="str">
        <f t="shared" si="41"/>
        <v>RSDWOO</v>
      </c>
      <c r="F82" s="24" t="str">
        <f t="shared" si="44"/>
        <v>RSDSH_Apt-AB,RSDSH_Apt-C,RSDSH_Apt-D,RSDSH_Apt-E,RSDSH_Apt-F,RSDSH_Apt-G</v>
      </c>
      <c r="G82" s="23"/>
      <c r="H82" s="23" t="str">
        <f t="shared" si="42"/>
        <v>RSDSH_Apt-AB,RSDSH_Apt-C,RSDSH_Apt-D,RSDSH_Apt-E,RSDSH_Apt-F,RSDSH_Apt-G</v>
      </c>
      <c r="I82" s="24">
        <v>1</v>
      </c>
      <c r="J82" s="115">
        <f t="shared" ref="J82:O84" si="50">IF(L16="","",-L16)</f>
        <v>-3.0344553660787976E-3</v>
      </c>
      <c r="K82" s="115">
        <f t="shared" si="50"/>
        <v>-0.35</v>
      </c>
      <c r="L82" s="115">
        <f t="shared" si="50"/>
        <v>-5.3757227827859232E-3</v>
      </c>
      <c r="M82" s="115">
        <f t="shared" si="50"/>
        <v>-8.6576552989045593E-3</v>
      </c>
      <c r="N82" s="115">
        <f t="shared" si="50"/>
        <v>-5.8244375584659017E-2</v>
      </c>
      <c r="O82" s="115">
        <f t="shared" si="50"/>
        <v>-0.3918390337942953</v>
      </c>
      <c r="P82" s="24">
        <v>0</v>
      </c>
      <c r="Q82" s="24">
        <v>5</v>
      </c>
      <c r="R82" s="23" t="s">
        <v>175</v>
      </c>
      <c r="Y82" s="84" t="s">
        <v>254</v>
      </c>
    </row>
    <row r="83" spans="1:26" ht="15" customHeight="1" x14ac:dyDescent="0.2">
      <c r="A83" s="23" t="s">
        <v>136</v>
      </c>
      <c r="B83" s="24" t="s">
        <v>465</v>
      </c>
      <c r="D83" s="23" t="str">
        <f>IF(Y83="","UC-UP_"&amp;A17,"\I: DISABLED")</f>
        <v>\I: DISABLED</v>
      </c>
      <c r="E83" s="23" t="str">
        <f t="shared" si="41"/>
        <v>RSDHET</v>
      </c>
      <c r="F83" s="24" t="str">
        <f t="shared" si="44"/>
        <v>RSDSH_Apt-AB,RSDSH_Apt-C,RSDSH_Apt-D,RSDSH_Apt-E,RSDSH_Apt-F,RSDSH_Apt-G</v>
      </c>
      <c r="G83" s="23"/>
      <c r="H83" s="23" t="str">
        <f t="shared" si="42"/>
        <v>RSDSH_Apt-AB,RSDSH_Apt-C,RSDSH_Apt-D,RSDSH_Apt-E,RSDSH_Apt-F,RSDSH_Apt-G</v>
      </c>
      <c r="I83" s="24">
        <v>1</v>
      </c>
      <c r="J83" s="115">
        <f t="shared" si="50"/>
        <v>-5.995861890833923E-3</v>
      </c>
      <c r="K83" s="115">
        <f t="shared" si="50"/>
        <v>-6.5954480799173161E-3</v>
      </c>
      <c r="L83" s="115">
        <f t="shared" si="50"/>
        <v>-1.0622035087187641E-2</v>
      </c>
      <c r="M83" s="115">
        <f t="shared" si="50"/>
        <v>-1.7106893728266574E-2</v>
      </c>
      <c r="N83" s="115">
        <f t="shared" si="50"/>
        <v>-0.11508662669003195</v>
      </c>
      <c r="O83" s="115">
        <f t="shared" si="50"/>
        <v>-0.5</v>
      </c>
      <c r="P83" s="24">
        <v>0</v>
      </c>
      <c r="Q83" s="24">
        <v>5</v>
      </c>
      <c r="R83" s="23" t="s">
        <v>176</v>
      </c>
      <c r="Y83" s="84" t="s">
        <v>254</v>
      </c>
    </row>
    <row r="84" spans="1:26" ht="15" customHeight="1" thickBot="1" x14ac:dyDescent="0.25">
      <c r="A84" s="53" t="s">
        <v>137</v>
      </c>
      <c r="B84" s="24" t="s">
        <v>465</v>
      </c>
      <c r="C84" s="58"/>
      <c r="D84" s="53" t="str">
        <f>IF(Y84="","UC-UP_"&amp;A18,"\I: DISABLED")</f>
        <v>\I: DISABLED</v>
      </c>
      <c r="E84" s="53" t="str">
        <f t="shared" si="41"/>
        <v>RSDGEO</v>
      </c>
      <c r="F84" s="24" t="str">
        <f t="shared" si="44"/>
        <v>RSDSH_Apt-AB,RSDSH_Apt-C,RSDSH_Apt-D,RSDSH_Apt-E,RSDSH_Apt-F,RSDSH_Apt-G</v>
      </c>
      <c r="G84" s="53"/>
      <c r="H84" s="53" t="str">
        <f t="shared" si="42"/>
        <v>RSDSH_Apt-AB,RSDSH_Apt-C,RSDSH_Apt-D,RSDSH_Apt-E,RSDSH_Apt-F,RSDSH_Apt-G</v>
      </c>
      <c r="I84" s="54">
        <v>1</v>
      </c>
      <c r="J84" s="59" t="str">
        <f t="shared" si="50"/>
        <v/>
      </c>
      <c r="K84" s="59" t="str">
        <f t="shared" si="50"/>
        <v/>
      </c>
      <c r="L84" s="59" t="str">
        <f t="shared" si="50"/>
        <v/>
      </c>
      <c r="M84" s="59" t="str">
        <f t="shared" si="50"/>
        <v/>
      </c>
      <c r="N84" s="59" t="str">
        <f t="shared" si="50"/>
        <v/>
      </c>
      <c r="O84" s="59" t="str">
        <f t="shared" si="50"/>
        <v/>
      </c>
      <c r="P84" s="54">
        <v>0</v>
      </c>
      <c r="Q84" s="54">
        <v>5</v>
      </c>
      <c r="R84" s="53" t="s">
        <v>177</v>
      </c>
      <c r="S84" s="58"/>
      <c r="T84" s="58"/>
      <c r="U84" s="58"/>
      <c r="V84" s="58"/>
      <c r="W84" s="58"/>
      <c r="X84" s="58"/>
      <c r="Y84" s="114" t="s">
        <v>254</v>
      </c>
    </row>
    <row r="85" spans="1:26" ht="15" customHeight="1" thickBot="1" x14ac:dyDescent="0.25">
      <c r="A85" s="23" t="s">
        <v>133</v>
      </c>
      <c r="B85" s="26" t="s">
        <v>139</v>
      </c>
      <c r="D85" s="23" t="str">
        <f t="shared" ref="D85:D91" si="51">IF(Y85="","UC-UP_"&amp;A21,"\I: DISABLED")</f>
        <v>\I: DISABLED</v>
      </c>
      <c r="E85" s="23" t="str">
        <f t="shared" si="41"/>
        <v>RSDCOA</v>
      </c>
      <c r="F85" s="23" t="str">
        <f t="shared" ref="F85:F95" si="52">H85</f>
        <v>RSDWH_Apt</v>
      </c>
      <c r="G85" s="38" t="str">
        <f t="shared" ref="G85:G91" si="53">LEFT(A21,12)&amp;"*"</f>
        <v>R-WH_Apt_COA*</v>
      </c>
      <c r="H85" s="23" t="str">
        <f t="shared" si="42"/>
        <v>RSDWH_Apt</v>
      </c>
      <c r="I85" s="24">
        <v>1</v>
      </c>
      <c r="J85" s="34">
        <f t="shared" ref="J85:O88" si="54">IF(L21="","",-L21)</f>
        <v>-1.6895533722353895E-3</v>
      </c>
      <c r="K85" s="34">
        <f t="shared" si="54"/>
        <v>-1.6895533722353895E-3</v>
      </c>
      <c r="L85" s="34">
        <f t="shared" si="54"/>
        <v>-1.6895533722353895E-3</v>
      </c>
      <c r="M85" s="34">
        <f t="shared" si="54"/>
        <v>-1.6895533722353895E-3</v>
      </c>
      <c r="N85" s="34">
        <f t="shared" si="54"/>
        <v>-1.6895533722353895E-3</v>
      </c>
      <c r="O85" s="34">
        <f t="shared" si="54"/>
        <v>-1.6895533722353895E-3</v>
      </c>
      <c r="P85" s="24">
        <v>0</v>
      </c>
      <c r="Q85" s="24">
        <v>5</v>
      </c>
      <c r="R85" s="23" t="s">
        <v>178</v>
      </c>
      <c r="Y85" s="84" t="s">
        <v>254</v>
      </c>
    </row>
    <row r="86" spans="1:26" ht="15" customHeight="1" thickBot="1" x14ac:dyDescent="0.25">
      <c r="A86" s="23" t="s">
        <v>191</v>
      </c>
      <c r="B86" s="26" t="s">
        <v>139</v>
      </c>
      <c r="D86" s="23" t="str">
        <f t="shared" si="51"/>
        <v>\I: DISABLED</v>
      </c>
      <c r="E86" s="77" t="str">
        <f t="shared" si="41"/>
        <v>RSDBDL</v>
      </c>
      <c r="F86" s="77" t="str">
        <f t="shared" si="52"/>
        <v>RSDWH_Apt</v>
      </c>
      <c r="G86" s="38" t="str">
        <f t="shared" si="53"/>
        <v>R-WH_Apt_BDL*</v>
      </c>
      <c r="H86" s="77" t="str">
        <f t="shared" si="42"/>
        <v>RSDWH_Apt</v>
      </c>
      <c r="I86" s="79">
        <v>1</v>
      </c>
      <c r="J86" s="80">
        <f t="shared" si="54"/>
        <v>-1.9964432635258138E-5</v>
      </c>
      <c r="K86" s="80">
        <f t="shared" si="54"/>
        <v>-2.1960875898783953E-5</v>
      </c>
      <c r="L86" s="80">
        <f t="shared" si="54"/>
        <v>-3.5368210243750561E-5</v>
      </c>
      <c r="M86" s="80">
        <f t="shared" si="54"/>
        <v>-5.6960856279662732E-5</v>
      </c>
      <c r="N86" s="80">
        <f t="shared" si="54"/>
        <v>-3.8320415773497433E-4</v>
      </c>
      <c r="O86" s="80">
        <f t="shared" si="54"/>
        <v>-2.5780059517434028E-3</v>
      </c>
      <c r="P86" s="79">
        <v>0</v>
      </c>
      <c r="Q86" s="79">
        <v>5</v>
      </c>
      <c r="R86" s="23" t="s">
        <v>179</v>
      </c>
      <c r="Y86" s="84" t="s">
        <v>254</v>
      </c>
    </row>
    <row r="87" spans="1:26" ht="15" customHeight="1" x14ac:dyDescent="0.2">
      <c r="A87" s="23" t="s">
        <v>192</v>
      </c>
      <c r="B87" s="26" t="s">
        <v>139</v>
      </c>
      <c r="D87" s="23" t="str">
        <f t="shared" si="51"/>
        <v>\I: DISABLED</v>
      </c>
      <c r="E87" s="77" t="str">
        <f t="shared" si="41"/>
        <v>RSDETH</v>
      </c>
      <c r="F87" s="77" t="str">
        <f t="shared" si="52"/>
        <v>RSDWH_Apt</v>
      </c>
      <c r="G87" s="38" t="str">
        <f t="shared" si="53"/>
        <v>R-WH_Apt_ETH*</v>
      </c>
      <c r="H87" s="77" t="str">
        <f t="shared" si="42"/>
        <v>RSDWH_Apt</v>
      </c>
      <c r="I87" s="79">
        <v>1</v>
      </c>
      <c r="J87" s="80">
        <f t="shared" si="54"/>
        <v>-1.8039957894579067E-5</v>
      </c>
      <c r="K87" s="80">
        <f t="shared" si="54"/>
        <v>-1.9843953684036974E-5</v>
      </c>
      <c r="L87" s="80">
        <f t="shared" si="54"/>
        <v>-3.1958885847678402E-5</v>
      </c>
      <c r="M87" s="80">
        <f t="shared" si="54"/>
        <v>-5.1470105246544553E-5</v>
      </c>
      <c r="N87" s="80">
        <f t="shared" si="54"/>
        <v>-3.4626513043791227E-4</v>
      </c>
      <c r="O87" s="80">
        <f t="shared" si="54"/>
        <v>-2.3294986474742805E-3</v>
      </c>
      <c r="P87" s="79">
        <v>0</v>
      </c>
      <c r="Q87" s="79">
        <v>5</v>
      </c>
      <c r="R87" s="23" t="s">
        <v>180</v>
      </c>
      <c r="Y87" s="84" t="s">
        <v>254</v>
      </c>
    </row>
    <row r="88" spans="1:26" ht="15" customHeight="1" x14ac:dyDescent="0.2">
      <c r="A88" s="23" t="s">
        <v>193</v>
      </c>
      <c r="B88" s="26" t="s">
        <v>139</v>
      </c>
      <c r="D88" s="23" t="str">
        <f t="shared" si="51"/>
        <v>\I: DISABLED</v>
      </c>
      <c r="E88" s="23" t="str">
        <f t="shared" si="41"/>
        <v>RSDLPG</v>
      </c>
      <c r="F88" s="23" t="str">
        <f t="shared" si="52"/>
        <v>RSDWH_Apt</v>
      </c>
      <c r="G88" s="38" t="str">
        <f t="shared" si="53"/>
        <v>R-WH_Apt_LPG*</v>
      </c>
      <c r="H88" s="23" t="str">
        <f t="shared" si="42"/>
        <v>RSDWH_Apt</v>
      </c>
      <c r="I88" s="24">
        <v>1</v>
      </c>
      <c r="J88" s="34">
        <f t="shared" si="54"/>
        <v>-1.4747868973893597E-2</v>
      </c>
      <c r="K88" s="34">
        <f t="shared" si="54"/>
        <v>-1.6222655871282958E-2</v>
      </c>
      <c r="L88" s="34">
        <f t="shared" si="54"/>
        <v>-2.612674950725993E-2</v>
      </c>
      <c r="M88" s="34">
        <f t="shared" si="54"/>
        <v>-4.2077391348937197E-2</v>
      </c>
      <c r="N88" s="34">
        <f t="shared" si="54"/>
        <v>-0.28307564816772879</v>
      </c>
      <c r="O88" s="34">
        <f t="shared" si="54"/>
        <v>-0.9</v>
      </c>
      <c r="P88" s="24">
        <v>0</v>
      </c>
      <c r="Q88" s="24">
        <v>5</v>
      </c>
      <c r="R88" s="23" t="s">
        <v>181</v>
      </c>
      <c r="Y88" s="84" t="s">
        <v>254</v>
      </c>
    </row>
    <row r="89" spans="1:26" ht="15" customHeight="1" x14ac:dyDescent="0.2">
      <c r="A89" s="23" t="s">
        <v>194</v>
      </c>
      <c r="B89" s="26" t="s">
        <v>139</v>
      </c>
      <c r="D89" s="88" t="str">
        <f t="shared" si="51"/>
        <v>\I: DISABLED</v>
      </c>
      <c r="E89" s="23" t="str">
        <f t="shared" si="41"/>
        <v>RSDELC</v>
      </c>
      <c r="F89" s="23" t="str">
        <f t="shared" si="52"/>
        <v>RSDWH_Apt</v>
      </c>
      <c r="G89" s="38" t="str">
        <f t="shared" si="53"/>
        <v>R-WH_Apt_ELC*</v>
      </c>
      <c r="H89" s="23" t="str">
        <f t="shared" si="42"/>
        <v>RSDWH_Apt</v>
      </c>
      <c r="I89" s="24">
        <v>1</v>
      </c>
      <c r="J89" s="89">
        <f t="shared" ref="J89:O89" si="55">MAX(IF(L25+L26="","",-L25-L26),-$T$25)</f>
        <v>-0.70262816608890111</v>
      </c>
      <c r="K89" s="89">
        <f t="shared" si="55"/>
        <v>-0.70262816608890111</v>
      </c>
      <c r="L89" s="89">
        <f t="shared" si="55"/>
        <v>-0.70262816608890111</v>
      </c>
      <c r="M89" s="89">
        <f t="shared" si="55"/>
        <v>-0.70262816608890111</v>
      </c>
      <c r="N89" s="89">
        <f t="shared" si="55"/>
        <v>-0.70262816608890111</v>
      </c>
      <c r="O89" s="89">
        <f t="shared" si="55"/>
        <v>-0.70262816608890111</v>
      </c>
      <c r="P89" s="24">
        <v>0</v>
      </c>
      <c r="Q89" s="24">
        <v>5</v>
      </c>
      <c r="R89" s="23" t="s">
        <v>182</v>
      </c>
      <c r="Y89" s="84" t="s">
        <v>254</v>
      </c>
    </row>
    <row r="90" spans="1:26" ht="15" customHeight="1" x14ac:dyDescent="0.2">
      <c r="A90" s="23" t="s">
        <v>194</v>
      </c>
      <c r="B90" s="26" t="s">
        <v>139</v>
      </c>
      <c r="D90" s="23" t="str">
        <f t="shared" si="51"/>
        <v>\I: DISABLED</v>
      </c>
      <c r="E90" s="23" t="str">
        <f t="shared" si="41"/>
        <v>RSDELC</v>
      </c>
      <c r="F90" s="23" t="str">
        <f t="shared" si="52"/>
        <v>RSDWH_Apt</v>
      </c>
      <c r="G90" s="38" t="str">
        <f t="shared" si="53"/>
        <v>R-WH_Apt_ELC*</v>
      </c>
      <c r="H90" s="23" t="str">
        <f t="shared" si="42"/>
        <v>RSDWH_Apt</v>
      </c>
      <c r="I90" s="24">
        <v>1</v>
      </c>
      <c r="J90" s="34">
        <f t="shared" ref="J90:O91" si="56">IF(L26="","",-L26)</f>
        <v>-0.66547342116638553</v>
      </c>
      <c r="K90" s="34">
        <f t="shared" si="56"/>
        <v>-0.73202076328302412</v>
      </c>
      <c r="L90" s="34">
        <f t="shared" si="56"/>
        <v>-0.9</v>
      </c>
      <c r="M90" s="34">
        <f t="shared" si="56"/>
        <v>-0.9</v>
      </c>
      <c r="N90" s="34">
        <f t="shared" si="56"/>
        <v>-0.9</v>
      </c>
      <c r="O90" s="34">
        <f t="shared" si="56"/>
        <v>-0.9</v>
      </c>
      <c r="P90" s="24">
        <v>0</v>
      </c>
      <c r="Q90" s="24">
        <v>5</v>
      </c>
      <c r="R90" s="23" t="s">
        <v>183</v>
      </c>
      <c r="Y90" s="84" t="s">
        <v>254</v>
      </c>
    </row>
    <row r="91" spans="1:26" ht="15" customHeight="1" x14ac:dyDescent="0.2">
      <c r="A91" s="23" t="s">
        <v>195</v>
      </c>
      <c r="B91" s="26" t="s">
        <v>139</v>
      </c>
      <c r="D91" s="23" t="str">
        <f t="shared" si="51"/>
        <v>\I: DISABLED</v>
      </c>
      <c r="E91" s="23" t="str">
        <f t="shared" si="41"/>
        <v>RSDKER</v>
      </c>
      <c r="F91" s="23" t="str">
        <f t="shared" si="52"/>
        <v>RSDWH_Apt</v>
      </c>
      <c r="G91" s="38" t="str">
        <f t="shared" si="53"/>
        <v>R-WH_Apt_KER*</v>
      </c>
      <c r="H91" s="23" t="str">
        <f t="shared" si="42"/>
        <v>RSDWH_Apt</v>
      </c>
      <c r="I91" s="24">
        <v>1</v>
      </c>
      <c r="J91" s="34">
        <f t="shared" si="56"/>
        <v>-2.7045700535963821E-2</v>
      </c>
      <c r="K91" s="34">
        <f t="shared" si="56"/>
        <v>-2.9750270589560208E-2</v>
      </c>
      <c r="L91" s="34">
        <f t="shared" si="56"/>
        <v>-4.7913108287192634E-2</v>
      </c>
      <c r="M91" s="34">
        <f t="shared" si="56"/>
        <v>-7.7164540027606615E-2</v>
      </c>
      <c r="N91" s="34">
        <f t="shared" si="56"/>
        <v>-0.51912443912545747</v>
      </c>
      <c r="O91" s="34">
        <f t="shared" si="56"/>
        <v>-0.9</v>
      </c>
      <c r="P91" s="24">
        <v>0</v>
      </c>
      <c r="Q91" s="24">
        <v>5</v>
      </c>
      <c r="R91" s="23" t="s">
        <v>184</v>
      </c>
      <c r="Y91" s="84" t="s">
        <v>254</v>
      </c>
    </row>
    <row r="92" spans="1:26" ht="15" customHeight="1" x14ac:dyDescent="0.2">
      <c r="A92" s="23" t="s">
        <v>134</v>
      </c>
      <c r="B92" s="26" t="s">
        <v>139</v>
      </c>
      <c r="D92" s="23" t="str">
        <f>IF(Y92="","UC-UP_"&amp;A29,"\I: DISABLED")</f>
        <v>\I: DISABLED</v>
      </c>
      <c r="E92" s="23" t="str">
        <f t="shared" si="41"/>
        <v>RSDPEA</v>
      </c>
      <c r="F92" s="23" t="str">
        <f t="shared" si="52"/>
        <v>RSDWH_Apt</v>
      </c>
      <c r="G92" s="38" t="str">
        <f>LEFT(A29,12)&amp;"*"</f>
        <v>R-WH_Apt_PEA*</v>
      </c>
      <c r="H92" s="23" t="str">
        <f t="shared" si="42"/>
        <v>RSDWH_Apt</v>
      </c>
      <c r="I92" s="24">
        <v>1</v>
      </c>
      <c r="J92" s="34">
        <f t="shared" ref="J92:O92" si="57">IF(L29="","",-L29)</f>
        <v>-1.7519934222656396E-3</v>
      </c>
      <c r="K92" s="34">
        <f t="shared" si="57"/>
        <v>-1.9271927644922038E-3</v>
      </c>
      <c r="L92" s="34">
        <f t="shared" si="57"/>
        <v>-3.1037632191423408E-3</v>
      </c>
      <c r="M92" s="34">
        <f t="shared" si="57"/>
        <v>-4.9986417020609318E-3</v>
      </c>
      <c r="N92" s="34">
        <f t="shared" si="57"/>
        <v>-3.3628361797311795E-2</v>
      </c>
      <c r="O92" s="34">
        <f t="shared" si="57"/>
        <v>-0.22623480228731838</v>
      </c>
      <c r="P92" s="24">
        <v>0</v>
      </c>
      <c r="Q92" s="24">
        <v>5</v>
      </c>
      <c r="R92" s="23" t="s">
        <v>186</v>
      </c>
      <c r="Y92" s="84" t="s">
        <v>254</v>
      </c>
    </row>
    <row r="93" spans="1:26" s="23" customFormat="1" ht="15" customHeight="1" x14ac:dyDescent="0.2">
      <c r="A93" s="26" t="s">
        <v>254</v>
      </c>
      <c r="B93" s="26" t="s">
        <v>139</v>
      </c>
      <c r="C93" s="38"/>
      <c r="D93" s="23" t="str">
        <f>IF(Y93="","UC-UP_"&amp;A33,"\I: DISABLED")</f>
        <v>\I: DISABLED</v>
      </c>
      <c r="E93" s="23" t="str">
        <f>A93</f>
        <v>x</v>
      </c>
      <c r="F93" s="23" t="str">
        <f>H93</f>
        <v>RSDWH_Apt</v>
      </c>
      <c r="G93" s="38"/>
      <c r="H93" s="23" t="str">
        <f>B93</f>
        <v>RSDWH_Apt</v>
      </c>
      <c r="I93" s="24">
        <v>1</v>
      </c>
      <c r="J93" s="115">
        <f t="shared" ref="J93:O93" si="58">IF(L33="","",-L33)</f>
        <v>-1.2474417216641238E-2</v>
      </c>
      <c r="K93" s="115">
        <f t="shared" si="58"/>
        <v>-1.3721858938305362E-2</v>
      </c>
      <c r="L93" s="115">
        <f t="shared" si="58"/>
        <v>-2.2099191038730179E-2</v>
      </c>
      <c r="M93" s="115">
        <f t="shared" si="58"/>
        <v>-3.5590968159785345E-2</v>
      </c>
      <c r="N93" s="115">
        <f t="shared" si="58"/>
        <v>-0.2394382364914053</v>
      </c>
      <c r="O93" s="115">
        <f t="shared" si="58"/>
        <v>-0.25</v>
      </c>
      <c r="P93" s="24">
        <v>0</v>
      </c>
      <c r="Q93" s="24">
        <v>5</v>
      </c>
      <c r="R93" s="23" t="s">
        <v>189</v>
      </c>
      <c r="S93" s="38"/>
      <c r="T93" s="38"/>
      <c r="U93" s="38"/>
      <c r="V93" s="38"/>
      <c r="W93" s="38"/>
      <c r="X93" s="38"/>
      <c r="Y93" s="84" t="s">
        <v>254</v>
      </c>
      <c r="Z93" s="38"/>
    </row>
    <row r="94" spans="1:26" ht="15" customHeight="1" x14ac:dyDescent="0.2">
      <c r="A94" s="23" t="s">
        <v>196</v>
      </c>
      <c r="B94" s="26" t="s">
        <v>139</v>
      </c>
      <c r="D94" s="23" t="str">
        <f>IF(Y94="","UC-UP_"&amp;A28,"\I: DISABLED")</f>
        <v>\I: DISABLED</v>
      </c>
      <c r="E94" s="23" t="str">
        <f>A94</f>
        <v>RSDGAS</v>
      </c>
      <c r="F94" s="23" t="str">
        <f>H94</f>
        <v>RSDWH_Apt</v>
      </c>
      <c r="H94" s="23" t="str">
        <f>B94</f>
        <v>RSDWH_Apt</v>
      </c>
      <c r="I94" s="24">
        <v>1</v>
      </c>
      <c r="J94" s="115">
        <f t="shared" ref="J94:O94" si="59">IF(L28="","",-L28)</f>
        <v>0</v>
      </c>
      <c r="K94" s="115" t="str">
        <f t="shared" si="59"/>
        <v/>
      </c>
      <c r="L94" s="115" t="str">
        <f t="shared" si="59"/>
        <v/>
      </c>
      <c r="M94" s="115" t="str">
        <f t="shared" si="59"/>
        <v/>
      </c>
      <c r="N94" s="115" t="str">
        <f t="shared" si="59"/>
        <v/>
      </c>
      <c r="O94" s="115" t="str">
        <f t="shared" si="59"/>
        <v/>
      </c>
      <c r="P94" s="24">
        <v>0</v>
      </c>
      <c r="Q94" s="24">
        <v>5</v>
      </c>
      <c r="R94" s="23" t="s">
        <v>185</v>
      </c>
      <c r="Y94" s="84" t="s">
        <v>254</v>
      </c>
    </row>
    <row r="95" spans="1:26" ht="15" customHeight="1" x14ac:dyDescent="0.2">
      <c r="A95" s="23" t="s">
        <v>135</v>
      </c>
      <c r="B95" s="26" t="s">
        <v>139</v>
      </c>
      <c r="D95" s="23" t="str">
        <f>IF(Y95="","UC-UP_"&amp;A31,"\I: DISABLED")</f>
        <v>\I: DISABLED</v>
      </c>
      <c r="E95" s="23" t="str">
        <f>A95</f>
        <v>RSDWOO</v>
      </c>
      <c r="F95" s="23" t="str">
        <f t="shared" si="52"/>
        <v>RSDWH_Apt</v>
      </c>
      <c r="G95" s="38" t="str">
        <f>LEFT(A31,12)&amp;"*"</f>
        <v>R-WH_Apt_WOO*</v>
      </c>
      <c r="H95" s="23" t="str">
        <f>B95</f>
        <v>RSDWH_Apt</v>
      </c>
      <c r="I95" s="24">
        <v>1</v>
      </c>
      <c r="J95" s="34">
        <f t="shared" ref="J95:O96" si="60">IF(L31="","",-L31)</f>
        <v>-1.309482968251569E-3</v>
      </c>
      <c r="K95" s="34">
        <f t="shared" si="60"/>
        <v>-1.440431265076726E-3</v>
      </c>
      <c r="L95" s="34">
        <f t="shared" si="60"/>
        <v>-2.3198289567187189E-3</v>
      </c>
      <c r="M95" s="34">
        <f t="shared" si="60"/>
        <v>-3.7361077330850651E-3</v>
      </c>
      <c r="N95" s="34">
        <f t="shared" si="60"/>
        <v>-2.5134664585004792E-2</v>
      </c>
      <c r="O95" s="34">
        <f t="shared" si="60"/>
        <v>-0.16909345472193593</v>
      </c>
      <c r="P95" s="24">
        <v>0</v>
      </c>
      <c r="Q95" s="24">
        <v>5</v>
      </c>
      <c r="R95" s="23" t="s">
        <v>187</v>
      </c>
      <c r="Y95" s="84" t="s">
        <v>254</v>
      </c>
    </row>
    <row r="96" spans="1:26" ht="15" customHeight="1" x14ac:dyDescent="0.2">
      <c r="A96" s="23" t="s">
        <v>136</v>
      </c>
      <c r="B96" s="26" t="s">
        <v>139</v>
      </c>
      <c r="D96" s="23" t="str">
        <f>IF(Y96="","UC-UP_"&amp;A32,"\I: DISABLED")</f>
        <v>\I: DISABLED</v>
      </c>
      <c r="E96" s="23" t="str">
        <f>A96</f>
        <v>RSDHET</v>
      </c>
      <c r="F96" s="23" t="str">
        <f t="shared" ref="F96" si="61">H96</f>
        <v>RSDWH_Apt</v>
      </c>
      <c r="G96" s="38" t="str">
        <f>LEFT(A32,12)&amp;"*"</f>
        <v>R-WH_Apt_HET*</v>
      </c>
      <c r="H96" s="23" t="str">
        <f>B96</f>
        <v>RSDWH_Apt</v>
      </c>
      <c r="I96" s="24">
        <v>1</v>
      </c>
      <c r="J96" s="34">
        <f t="shared" si="60"/>
        <v>-1.8461864897406457E-3</v>
      </c>
      <c r="K96" s="34">
        <f t="shared" si="60"/>
        <v>-2.0308051387147104E-3</v>
      </c>
      <c r="L96" s="34">
        <f t="shared" si="60"/>
        <v>-3.2706319839514299E-3</v>
      </c>
      <c r="M96" s="34">
        <f t="shared" si="60"/>
        <v>-5.2673855164736185E-3</v>
      </c>
      <c r="N96" s="34">
        <f t="shared" si="60"/>
        <v>-3.5436335795154712E-2</v>
      </c>
      <c r="O96" s="34">
        <f t="shared" si="60"/>
        <v>-0.23839794726618863</v>
      </c>
      <c r="P96" s="24">
        <v>0</v>
      </c>
      <c r="Q96" s="24">
        <v>5</v>
      </c>
      <c r="R96" s="23" t="s">
        <v>188</v>
      </c>
      <c r="Y96" s="84" t="s">
        <v>254</v>
      </c>
    </row>
    <row r="98" spans="9:14" ht="15" x14ac:dyDescent="0.2">
      <c r="I98" s="34" t="str">
        <f t="shared" ref="I98" si="62">IF(L34="","",-L34)</f>
        <v/>
      </c>
      <c r="J98" s="34" t="str">
        <f t="shared" ref="J98" si="63">IF(M34="","",-M34)</f>
        <v/>
      </c>
      <c r="K98" s="34" t="str">
        <f t="shared" ref="K98" si="64">IF(N34="","",-N34)</f>
        <v/>
      </c>
      <c r="L98" s="34" t="str">
        <f t="shared" ref="L98" si="65">IF(O34="","",-O34)</f>
        <v/>
      </c>
      <c r="M98" s="34" t="str">
        <f t="shared" ref="M98" si="66">IF(P34="","",-P34)</f>
        <v/>
      </c>
      <c r="N98" s="34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 x14ac:dyDescent="0.2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 x14ac:dyDescent="0.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 x14ac:dyDescent="0.2">
      <c r="A3" s="41" t="s">
        <v>215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61" t="s">
        <v>128</v>
      </c>
      <c r="T3" s="161"/>
      <c r="U3" s="161"/>
      <c r="V3" s="161"/>
      <c r="Z3" s="161" t="s">
        <v>375</v>
      </c>
      <c r="AA3" s="161"/>
      <c r="AB3" s="161"/>
      <c r="AC3" s="161"/>
      <c r="AD3" s="161"/>
      <c r="AE3" s="161"/>
      <c r="AF3" s="161"/>
      <c r="AG3" s="161"/>
      <c r="AH3" s="161"/>
      <c r="AI3" s="161"/>
    </row>
    <row r="4" spans="1:35" ht="15.75" thickBot="1" x14ac:dyDescent="0.25">
      <c r="A4" s="43" t="s">
        <v>32</v>
      </c>
      <c r="B4" s="43"/>
      <c r="C4" s="26"/>
      <c r="D4" s="44" t="s">
        <v>37</v>
      </c>
      <c r="E4" s="162" t="s">
        <v>38</v>
      </c>
      <c r="F4" s="163"/>
      <c r="G4" s="163"/>
      <c r="H4" s="163"/>
      <c r="I4" s="163"/>
      <c r="J4" s="163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5" ht="15.75" thickBot="1" x14ac:dyDescent="0.25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247</v>
      </c>
      <c r="T5" s="76" t="s">
        <v>248</v>
      </c>
    </row>
    <row r="6" spans="1:35" ht="15.75" thickBot="1" x14ac:dyDescent="0.25">
      <c r="A6" s="30" t="s">
        <v>71</v>
      </c>
      <c r="B6" s="30" t="s">
        <v>125</v>
      </c>
      <c r="C6" s="23"/>
      <c r="D6" s="52">
        <f>SUMIF(SharesElab!$B$2:$B$79,Att_RSD_share!$A6,SharesElab!C$2:C$79)+D15*Z8</f>
        <v>0.12842236852231093</v>
      </c>
      <c r="E6" s="46">
        <f>IF($D6=0,"",MAX($D6*(1-$S$4)^($E$5-$D$5),S6))</f>
        <v>0.11558013167007984</v>
      </c>
      <c r="F6" s="46">
        <f>IF($D6=0,"",MAX($D6*(1-$S$4)^($F$5-$D$5),S6))</f>
        <v>0.10402211850307186</v>
      </c>
      <c r="G6" s="46">
        <f>IF($D6=0,"",MAX($D6*(1-$S$4)^($G$5-$D$5),S6))</f>
        <v>6.1424020754878912E-2</v>
      </c>
      <c r="H6" s="46">
        <f>IF($D6=0,"",MAX($D6*(1-$S$4)^($H$5-$D$5),S6))</f>
        <v>3.6270270015548459E-2</v>
      </c>
      <c r="I6" s="46">
        <f>IF($D6=0,"",MAX($D6*(1-$S$4)^($I$5-$D$5),S6))</f>
        <v>4.4096180895870215E-3</v>
      </c>
      <c r="J6" s="46">
        <f>IF($D6=0,"",MAX($D6*(1-$S$4)^($J$5-$D$5),S6))</f>
        <v>5.3610661535404794E-4</v>
      </c>
      <c r="K6" s="23"/>
      <c r="L6" s="47">
        <f>IF($D6=0,"",MIN($D6*(1+$S$4)^($L$5-$D$5),T6))</f>
        <v>0.13612771063364959</v>
      </c>
      <c r="M6" s="47">
        <f>IF($D6=0,"",MIN($D6*(1+$S$4)^($M$5-$D$5),T6))</f>
        <v>0.13612771063364959</v>
      </c>
      <c r="N6" s="47">
        <f>IF($D6=0,"",MIN($D6*(1+$S$4)^($N$5-$D$5),T6))</f>
        <v>0.13612771063364959</v>
      </c>
      <c r="O6" s="47">
        <f>IF($D6=0,"",MIN($D6*(1+$S$4)^($O$5-$D$5),T6))</f>
        <v>0.13612771063364959</v>
      </c>
      <c r="P6" s="47">
        <f>IF($D6=0,"",MIN($D6*(1+$S$4)^($P$5-$D$5),T6))</f>
        <v>0.13612771063364959</v>
      </c>
      <c r="Q6" s="47">
        <f>IF($D6=0,"",MIN($D6*(1+$S$4)^($Q$5-$D$5),T6))</f>
        <v>0.13612771063364959</v>
      </c>
      <c r="S6" s="81">
        <v>0</v>
      </c>
      <c r="T6" s="81">
        <f>D6*Z14</f>
        <v>0.13612771063364959</v>
      </c>
    </row>
    <row r="7" spans="1:35" ht="15.75" thickBot="1" x14ac:dyDescent="0.25">
      <c r="A7" s="49" t="s">
        <v>72</v>
      </c>
      <c r="B7" s="49" t="s">
        <v>126</v>
      </c>
      <c r="C7" s="23"/>
      <c r="D7" s="52">
        <f>SUMIF(SharesElab!$B$2:$B$79,Att_RSD_share!$A7,SharesElab!C$2:C$79)</f>
        <v>1.3654940018323747E-6</v>
      </c>
      <c r="E7" s="46">
        <f t="shared" ref="E7:E18" si="0">IF($D7=0,"",MAX($D7*(1-$S$4)^($E$5-$D$5),S7))</f>
        <v>1.2289446016491372E-6</v>
      </c>
      <c r="F7" s="46">
        <f t="shared" ref="F7:F18" si="1">IF($D7=0,"",MAX($D7*(1-$S$4)^($F$5-$D$5),S7))</f>
        <v>1.1060501414842235E-6</v>
      </c>
      <c r="G7" s="46">
        <f t="shared" ref="G7:G18" si="2">IF($D7=0,"",MAX($D7*(1-$S$4)^($G$5-$D$5),S7))</f>
        <v>6.5311154804501928E-7</v>
      </c>
      <c r="H7" s="46">
        <f t="shared" ref="H7:H18" si="3">IF($D7=0,"",MAX($D7*(1-$S$4)^($H$5-$D$5),S7))</f>
        <v>3.8565583800510355E-7</v>
      </c>
      <c r="I7" s="46">
        <f t="shared" ref="I7:I18" si="4">IF($D7=0,"",MAX($D7*(1-$S$4)^($I$5-$D$5),S7))</f>
        <v>4.6886746607983064E-8</v>
      </c>
      <c r="J7" s="46">
        <f t="shared" ref="J7:J18" si="5">IF($D7=0,"",MAX($D7*(1-$S$4)^($J$5-$D$5),S7))</f>
        <v>5.7003337972343095E-9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64" t="s">
        <v>251</v>
      </c>
      <c r="Z7" s="164"/>
    </row>
    <row r="8" spans="1:35" ht="15.75" thickBot="1" x14ac:dyDescent="0.25">
      <c r="A8" s="49" t="s">
        <v>73</v>
      </c>
      <c r="B8" s="49" t="s">
        <v>127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249</v>
      </c>
      <c r="Z8" s="83">
        <v>0.19400000000000001</v>
      </c>
    </row>
    <row r="9" spans="1:35" ht="15.75" thickBot="1" x14ac:dyDescent="0.25">
      <c r="A9" s="49" t="s">
        <v>74</v>
      </c>
      <c r="B9" s="49" t="s">
        <v>117</v>
      </c>
      <c r="C9" s="23"/>
      <c r="D9" s="52">
        <f>SUMIF(SharesElab!$B$2:$B$79,Att_RSD_share!$A9,SharesElab!C$2:C$79)</f>
        <v>1.2074540972761725E-2</v>
      </c>
      <c r="E9" s="46">
        <f t="shared" si="0"/>
        <v>1.0867086875485554E-2</v>
      </c>
      <c r="F9" s="46">
        <f t="shared" si="1"/>
        <v>9.7803781879369986E-3</v>
      </c>
      <c r="G9" s="46">
        <f t="shared" si="2"/>
        <v>5.7752155161949195E-3</v>
      </c>
      <c r="H9" s="46">
        <f t="shared" si="3"/>
        <v>3.4102070101579389E-3</v>
      </c>
      <c r="I9" s="46">
        <f t="shared" si="4"/>
        <v>4.1460155975631016E-4</v>
      </c>
      <c r="J9" s="46">
        <f t="shared" si="5"/>
        <v>5.0405870623204243E-5</v>
      </c>
      <c r="K9" s="23"/>
      <c r="L9" s="47">
        <f t="shared" si="6"/>
        <v>1.3281995070037899E-2</v>
      </c>
      <c r="M9" s="47">
        <f t="shared" si="7"/>
        <v>1.461019457704169E-2</v>
      </c>
      <c r="N9" s="47">
        <f t="shared" si="8"/>
        <v>2.3529864468271423E-2</v>
      </c>
      <c r="O9" s="47">
        <f t="shared" si="9"/>
        <v>3.7895082024795815E-2</v>
      </c>
      <c r="P9" s="47">
        <f t="shared" si="10"/>
        <v>0.25493916240150366</v>
      </c>
      <c r="Q9" s="47">
        <f t="shared" si="11"/>
        <v>0.9</v>
      </c>
      <c r="S9" s="81">
        <v>0</v>
      </c>
      <c r="T9" s="81">
        <v>0.9</v>
      </c>
      <c r="Y9" s="76" t="s">
        <v>250</v>
      </c>
      <c r="Z9" s="83">
        <v>0.74399999999999999</v>
      </c>
    </row>
    <row r="10" spans="1:35" ht="15.75" thickBot="1" x14ac:dyDescent="0.25">
      <c r="A10" s="49" t="s">
        <v>75</v>
      </c>
      <c r="B10" s="49" t="s">
        <v>34</v>
      </c>
      <c r="C10" s="23"/>
      <c r="D10" s="52">
        <f>SUMIF(SharesElab!$B$2:$B$79,Att_RSD_share!$A10,SharesElab!C$2:C$79)</f>
        <v>4.2572680477226642E-2</v>
      </c>
      <c r="E10" s="46">
        <f t="shared" si="0"/>
        <v>3.8315412429503981E-2</v>
      </c>
      <c r="F10" s="46">
        <f t="shared" si="1"/>
        <v>3.4483871186553584E-2</v>
      </c>
      <c r="G10" s="46">
        <f t="shared" si="2"/>
        <v>2.0362381096948028E-2</v>
      </c>
      <c r="H10" s="46">
        <f t="shared" si="3"/>
        <v>1.2023782413936845E-2</v>
      </c>
      <c r="I10" s="46">
        <f t="shared" si="4"/>
        <v>1.4618112414113626E-3</v>
      </c>
      <c r="J10" s="46">
        <f t="shared" si="5"/>
        <v>1.7772212037368073E-4</v>
      </c>
      <c r="K10" s="23"/>
      <c r="L10" s="47">
        <f t="shared" si="6"/>
        <v>4.6829948524949309E-2</v>
      </c>
      <c r="M10" s="47">
        <f t="shared" si="7"/>
        <v>5.1512943377444241E-2</v>
      </c>
      <c r="N10" s="47">
        <f t="shared" si="8"/>
        <v>8.2962110438807773E-2</v>
      </c>
      <c r="O10" s="47">
        <f t="shared" si="9"/>
        <v>0.13361130848280434</v>
      </c>
      <c r="P10" s="47">
        <f t="shared" si="10"/>
        <v>0.21286340238613322</v>
      </c>
      <c r="Q10" s="47">
        <f t="shared" si="11"/>
        <v>0.21286340238613322</v>
      </c>
      <c r="S10" s="81">
        <v>0</v>
      </c>
      <c r="T10" s="81">
        <f>D10*$Z$13</f>
        <v>0.21286340238613322</v>
      </c>
      <c r="Y10" s="76" t="s">
        <v>253</v>
      </c>
      <c r="Z10" s="83">
        <v>6.2E-2</v>
      </c>
    </row>
    <row r="11" spans="1:35" ht="15.75" thickBot="1" x14ac:dyDescent="0.25">
      <c r="A11" s="49" t="s">
        <v>76</v>
      </c>
      <c r="B11" s="49" t="s">
        <v>34</v>
      </c>
      <c r="C11" s="23"/>
      <c r="D11" s="52">
        <f>SUMIF(SharesElab!$B$2:$B$79,Att_RSD_share!$A11,SharesElab!C$2:C$79)</f>
        <v>2.6321389382459183E-2</v>
      </c>
      <c r="E11" s="46">
        <f t="shared" si="0"/>
        <v>2.3689250444213265E-2</v>
      </c>
      <c r="F11" s="46">
        <f t="shared" si="1"/>
        <v>2.132032539979194E-2</v>
      </c>
      <c r="G11" s="46">
        <f t="shared" si="2"/>
        <v>1.2589438945323146E-2</v>
      </c>
      <c r="H11" s="46">
        <f t="shared" si="3"/>
        <v>7.4339378028238663E-3</v>
      </c>
      <c r="I11" s="46">
        <f t="shared" si="4"/>
        <v>9.0379328850169363E-4</v>
      </c>
      <c r="J11" s="46">
        <f t="shared" si="5"/>
        <v>1.0988016445744526E-4</v>
      </c>
      <c r="K11" s="23"/>
      <c r="L11" s="47">
        <f t="shared" si="6"/>
        <v>2.8953528320705104E-2</v>
      </c>
      <c r="M11" s="47">
        <f t="shared" si="7"/>
        <v>3.1848881152775614E-2</v>
      </c>
      <c r="N11" s="47">
        <f t="shared" si="8"/>
        <v>5.1292941585356681E-2</v>
      </c>
      <c r="O11" s="47">
        <f t="shared" si="9"/>
        <v>8.260779535263281E-2</v>
      </c>
      <c r="P11" s="47">
        <f t="shared" si="10"/>
        <v>0.55574393904873753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 x14ac:dyDescent="0.25">
      <c r="A12" s="49" t="s">
        <v>77</v>
      </c>
      <c r="B12" s="49" t="s">
        <v>118</v>
      </c>
      <c r="C12" s="23"/>
      <c r="D12" s="52">
        <f>SUMIF(SharesElab!$B$2:$B$79,Att_RSD_share!$A12,SharesElab!C$2:C$79)</f>
        <v>0.29357453713956633</v>
      </c>
      <c r="E12" s="46">
        <f t="shared" si="0"/>
        <v>0.26421708342560968</v>
      </c>
      <c r="F12" s="46">
        <f t="shared" si="1"/>
        <v>0.23779537508304874</v>
      </c>
      <c r="G12" s="46">
        <f t="shared" si="2"/>
        <v>0.14041579103278948</v>
      </c>
      <c r="H12" s="46">
        <f t="shared" si="3"/>
        <v>8.2914120446951886E-2</v>
      </c>
      <c r="I12" s="46">
        <f t="shared" si="4"/>
        <v>1.0080421382259938E-2</v>
      </c>
      <c r="J12" s="46">
        <f t="shared" si="5"/>
        <v>1.2255439085184067E-3</v>
      </c>
      <c r="K12" s="23"/>
      <c r="L12" s="47">
        <f t="shared" si="6"/>
        <v>0.32293199085352298</v>
      </c>
      <c r="M12" s="47">
        <f t="shared" si="7"/>
        <v>0.35522518993887531</v>
      </c>
      <c r="N12" s="47">
        <f t="shared" si="8"/>
        <v>0.57209372064845831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64" t="s">
        <v>372</v>
      </c>
      <c r="Z12" s="164"/>
    </row>
    <row r="13" spans="1:35" ht="15.75" thickBot="1" x14ac:dyDescent="0.25">
      <c r="A13" s="49" t="s">
        <v>460</v>
      </c>
      <c r="B13" s="49" t="s">
        <v>119</v>
      </c>
      <c r="C13" s="23"/>
      <c r="D13" s="52">
        <f>SUMIF(SharesElab!$B$2:$B$79,Att_RSD_share!$A13,SharesElab!C$2:C$79)</f>
        <v>0</v>
      </c>
      <c r="E13" s="46" t="str">
        <f t="shared" si="0"/>
        <v/>
      </c>
      <c r="F13" s="46" t="str">
        <f t="shared" si="1"/>
        <v/>
      </c>
      <c r="G13" s="46" t="str">
        <f t="shared" si="2"/>
        <v/>
      </c>
      <c r="H13" s="46" t="str">
        <f t="shared" si="3"/>
        <v/>
      </c>
      <c r="I13" s="46" t="str">
        <f t="shared" si="4"/>
        <v/>
      </c>
      <c r="J13" s="46" t="str">
        <f t="shared" si="5"/>
        <v/>
      </c>
      <c r="K13" s="23"/>
      <c r="L13" s="47" t="str">
        <f t="shared" si="6"/>
        <v/>
      </c>
      <c r="M13" s="47" t="str">
        <f t="shared" si="7"/>
        <v/>
      </c>
      <c r="N13" s="47" t="str">
        <f t="shared" si="8"/>
        <v/>
      </c>
      <c r="O13" s="47" t="str">
        <f t="shared" si="9"/>
        <v/>
      </c>
      <c r="P13" s="47" t="str">
        <f t="shared" si="10"/>
        <v/>
      </c>
      <c r="Q13" s="47" t="str">
        <f t="shared" si="11"/>
        <v/>
      </c>
      <c r="S13" s="81">
        <v>0</v>
      </c>
      <c r="T13" s="145">
        <f>(RSDCK_share!S36*D13+RSDCK_share!S37*RSDCK_share!Z14)/SUM(RSDCK_share!S36:S37)</f>
        <v>0.34674111858344375</v>
      </c>
      <c r="Y13" s="76" t="s">
        <v>371</v>
      </c>
      <c r="Z13" s="108">
        <v>5</v>
      </c>
    </row>
    <row r="14" spans="1:35" ht="15.75" thickBot="1" x14ac:dyDescent="0.25">
      <c r="A14" s="49" t="s">
        <v>78</v>
      </c>
      <c r="B14" s="49" t="s">
        <v>120</v>
      </c>
      <c r="C14" s="23"/>
      <c r="D14" s="52">
        <f>SUMIF(SharesElab!$B$2:$B$79,Att_RSD_share!$A14,SharesElab!C$2:C$79)+D15*Z9</f>
        <v>5.1406703847892622E-2</v>
      </c>
      <c r="E14" s="46">
        <f t="shared" si="0"/>
        <v>4.6266033463103359E-2</v>
      </c>
      <c r="F14" s="46">
        <f t="shared" si="1"/>
        <v>4.1639430116793025E-2</v>
      </c>
      <c r="G14" s="46">
        <f t="shared" si="2"/>
        <v>2.458766708966512E-2</v>
      </c>
      <c r="H14" s="46">
        <f t="shared" si="3"/>
        <v>1.4518771539776361E-2</v>
      </c>
      <c r="I14" s="46">
        <f t="shared" si="4"/>
        <v>1.7651436725707802E-3</v>
      </c>
      <c r="J14" s="46">
        <f t="shared" si="5"/>
        <v>2.1460026258286689E-4</v>
      </c>
      <c r="K14" s="23"/>
      <c r="L14" s="47">
        <f t="shared" si="6"/>
        <v>5.6547374232681892E-2</v>
      </c>
      <c r="M14" s="47">
        <f t="shared" si="7"/>
        <v>6.2202111655950083E-2</v>
      </c>
      <c r="N14" s="47">
        <f t="shared" si="8"/>
        <v>0.10017712284302421</v>
      </c>
      <c r="O14" s="47">
        <f t="shared" si="9"/>
        <v>0.16133625810991897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249</v>
      </c>
      <c r="Z14" s="112">
        <v>1.06</v>
      </c>
    </row>
    <row r="15" spans="1:35" ht="15.75" customHeight="1" thickBot="1" x14ac:dyDescent="0.25">
      <c r="A15" s="49" t="s">
        <v>79</v>
      </c>
      <c r="B15" s="49" t="s">
        <v>121</v>
      </c>
      <c r="C15" s="23"/>
      <c r="D15" s="96">
        <f>SUMIF(SharesElab!$B$2:$B$79,Att_RSD_share!$A15,SharesElab!C$2:C$79)</f>
        <v>6.5828852551311504E-2</v>
      </c>
      <c r="E15" s="46">
        <f t="shared" si="0"/>
        <v>5.9245967296180355E-2</v>
      </c>
      <c r="F15" s="46">
        <f t="shared" si="1"/>
        <v>5.3321370566562325E-2</v>
      </c>
      <c r="G15" s="46">
        <f t="shared" si="2"/>
        <v>3.1485736105849392E-2</v>
      </c>
      <c r="H15" s="46">
        <f t="shared" si="3"/>
        <v>1.8592012313143013E-2</v>
      </c>
      <c r="I15" s="46">
        <f t="shared" si="4"/>
        <v>2.2603546591386013E-3</v>
      </c>
      <c r="J15" s="46">
        <f t="shared" si="5"/>
        <v>2.7480635764627799E-4</v>
      </c>
      <c r="K15" s="23"/>
      <c r="L15" s="47">
        <f t="shared" si="6"/>
        <v>7.2411737806442666E-2</v>
      </c>
      <c r="M15" s="47">
        <f t="shared" si="7"/>
        <v>7.9652911587086928E-2</v>
      </c>
      <c r="N15" s="47">
        <f t="shared" si="8"/>
        <v>0.12828181064011943</v>
      </c>
      <c r="O15" s="47">
        <f t="shared" si="9"/>
        <v>0.20659913885401879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64" t="s">
        <v>373</v>
      </c>
      <c r="Z15" s="164"/>
    </row>
    <row r="16" spans="1:35" ht="15.75" thickBot="1" x14ac:dyDescent="0.25">
      <c r="A16" s="49" t="s">
        <v>80</v>
      </c>
      <c r="B16" s="49" t="s">
        <v>122</v>
      </c>
      <c r="C16" s="23"/>
      <c r="D16" s="52">
        <f>SUMIF(SharesElab!$B$2:$B$79,Att_RSD_share!$A16,SharesElab!C$2:C$79)+D15*Z10</f>
        <v>7.1240313500619233E-3</v>
      </c>
      <c r="E16" s="46">
        <f t="shared" si="0"/>
        <v>6.411628215055731E-3</v>
      </c>
      <c r="F16" s="46">
        <f t="shared" si="1"/>
        <v>5.7704653935501584E-3</v>
      </c>
      <c r="G16" s="46">
        <f t="shared" si="2"/>
        <v>3.4074021102374337E-3</v>
      </c>
      <c r="H16" s="46">
        <f t="shared" si="3"/>
        <v>2.0120368720741026E-3</v>
      </c>
      <c r="I16" s="46">
        <f t="shared" si="4"/>
        <v>2.4461671181964291E-4</v>
      </c>
      <c r="J16" s="46">
        <f t="shared" si="5"/>
        <v>2.9739681479977583E-5</v>
      </c>
      <c r="K16" s="23"/>
      <c r="L16" s="47">
        <f t="shared" si="6"/>
        <v>7.8364344850681156E-3</v>
      </c>
      <c r="M16" s="47">
        <f t="shared" si="7"/>
        <v>8.6200779335749277E-3</v>
      </c>
      <c r="N16" s="47">
        <f t="shared" si="8"/>
        <v>1.3882721712801764E-2</v>
      </c>
      <c r="O16" s="47">
        <f t="shared" si="9"/>
        <v>2.2358262145684375E-2</v>
      </c>
      <c r="P16" s="47">
        <f t="shared" si="10"/>
        <v>0.15041520745210032</v>
      </c>
      <c r="Q16" s="47">
        <f t="shared" si="11"/>
        <v>0.9</v>
      </c>
      <c r="S16" s="81">
        <v>0</v>
      </c>
      <c r="T16" s="81">
        <v>0.9</v>
      </c>
      <c r="Y16" s="76" t="s">
        <v>374</v>
      </c>
      <c r="Z16" s="109">
        <v>0.01</v>
      </c>
    </row>
    <row r="17" spans="1:22" ht="15.75" thickBot="1" x14ac:dyDescent="0.25">
      <c r="A17" s="49" t="s">
        <v>81</v>
      </c>
      <c r="B17" s="49" t="s">
        <v>123</v>
      </c>
      <c r="C17" s="23"/>
      <c r="D17" s="52">
        <f>SUMIF(SharesElab!$B$2:$B$79,Att_RSD_share!$A17,SharesElab!C$2:C$79)</f>
        <v>1.2881238964532716E-3</v>
      </c>
      <c r="E17" s="46">
        <f t="shared" si="0"/>
        <v>1.1593115068079445E-3</v>
      </c>
      <c r="F17" s="46">
        <f t="shared" si="1"/>
        <v>1.0433803561271501E-3</v>
      </c>
      <c r="G17" s="46">
        <f t="shared" si="2"/>
        <v>6.1610566648952095E-4</v>
      </c>
      <c r="H17" s="46">
        <f t="shared" si="3"/>
        <v>3.6380423500539737E-4</v>
      </c>
      <c r="I17" s="46">
        <f t="shared" si="4"/>
        <v>4.4230101817837536E-5</v>
      </c>
      <c r="J17" s="46">
        <f t="shared" si="5"/>
        <v>5.3773478112129501E-6</v>
      </c>
      <c r="K17" s="23"/>
      <c r="L17" s="47">
        <f t="shared" si="6"/>
        <v>1.416936286098599E-3</v>
      </c>
      <c r="M17" s="47">
        <f t="shared" si="7"/>
        <v>1.5586299147084589E-3</v>
      </c>
      <c r="N17" s="47">
        <f t="shared" si="8"/>
        <v>2.5101890639371211E-3</v>
      </c>
      <c r="O17" s="47">
        <f t="shared" si="9"/>
        <v>4.0426845893613743E-3</v>
      </c>
      <c r="P17" s="47">
        <f t="shared" si="10"/>
        <v>2.7197160370068064E-2</v>
      </c>
      <c r="Q17" s="47">
        <f t="shared" si="11"/>
        <v>0.18296889501143337</v>
      </c>
      <c r="S17" s="81">
        <v>0</v>
      </c>
      <c r="T17" s="81">
        <v>0.25</v>
      </c>
      <c r="V17" s="76" t="s">
        <v>252</v>
      </c>
    </row>
    <row r="18" spans="1:22" ht="15" x14ac:dyDescent="0.2">
      <c r="A18" s="49" t="s">
        <v>82</v>
      </c>
      <c r="B18" s="49" t="s">
        <v>124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0.56278574108273438</v>
      </c>
    </row>
    <row r="19" spans="1:22" ht="15" x14ac:dyDescent="0.2">
      <c r="A19" s="43" t="s">
        <v>31</v>
      </c>
      <c r="B19" s="43"/>
      <c r="C19" s="23"/>
      <c r="D19" s="44" t="s">
        <v>37</v>
      </c>
      <c r="E19" s="162" t="s">
        <v>38</v>
      </c>
      <c r="F19" s="163"/>
      <c r="G19" s="163"/>
      <c r="H19" s="163"/>
      <c r="I19" s="163"/>
      <c r="J19" s="51"/>
      <c r="K19" s="23"/>
      <c r="L19" s="163" t="s">
        <v>39</v>
      </c>
      <c r="M19" s="163"/>
      <c r="N19" s="163"/>
      <c r="O19" s="163"/>
      <c r="P19" s="163"/>
    </row>
    <row r="20" spans="1:22" ht="15.75" thickBot="1" x14ac:dyDescent="0.25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247</v>
      </c>
      <c r="T20" s="76" t="s">
        <v>248</v>
      </c>
    </row>
    <row r="21" spans="1:22" ht="15.75" thickBot="1" x14ac:dyDescent="0.25">
      <c r="A21" s="30" t="s">
        <v>83</v>
      </c>
      <c r="B21" s="30" t="s">
        <v>125</v>
      </c>
      <c r="C21" s="23"/>
      <c r="D21" s="45">
        <f>SUMIF(SharesElab!$B$2:$B$79,Att_RSD_share!$A21,SharesElab!C$2:C$79)+D30*Z8</f>
        <v>2.9190205039312193E-2</v>
      </c>
      <c r="E21" s="46">
        <f>IF($D21=0,"",MAX($D21*(1-$S$4)^($E$5-$D$5),S21))</f>
        <v>2.6271184535380975E-2</v>
      </c>
      <c r="F21" s="46">
        <f>IF($D21=0,"",MAX($D21*(1-$S$4)^($F$5-$D$5),S21))</f>
        <v>2.3644066081842878E-2</v>
      </c>
      <c r="G21" s="46">
        <f>IF($D21=0,"",MAX($D21*(1-$S$4)^($G$5-$D$5),S21))</f>
        <v>1.3961584580667404E-2</v>
      </c>
      <c r="H21" s="46">
        <f>IF($D21=0,"",MAX($D21*(1-$S$4)^($H$5-$D$5),S21))</f>
        <v>8.2441760790382974E-3</v>
      </c>
      <c r="I21" s="46">
        <f>IF($D21=0,"",MAX($D21*(1-$S$4)^($I$5-$D$5),S21))</f>
        <v>1.002299347545074E-3</v>
      </c>
      <c r="J21" s="46">
        <f>IF($D21=0,"",MAX($D21*(1-$S$4)^($J$5-$D$5),S21))</f>
        <v>1.2185620157284054E-4</v>
      </c>
      <c r="K21" s="23"/>
      <c r="L21" s="47">
        <f>IF($D21=0,"",MIN($D21*(1+$S$4)^($L$5-$D$5),T21))</f>
        <v>3.0941617341670925E-2</v>
      </c>
      <c r="M21" s="47">
        <f>IF($D21=0,"",MIN($D21*(1+$S$4)^($M$5-$D$5),T21))</f>
        <v>3.0941617341670925E-2</v>
      </c>
      <c r="N21" s="47">
        <f>IF($D21=0,"",MIN($D21*(1+$S$4)^($N$5-$D$5),T21))</f>
        <v>3.0941617341670925E-2</v>
      </c>
      <c r="O21" s="47">
        <f>IF($D21=0,"",MIN($D21*(1+$S$4)^($O$5-$D$5),T21))</f>
        <v>3.0941617341670925E-2</v>
      </c>
      <c r="P21" s="47">
        <f>IF($D21=0,"",MIN($D21*(1+$S$4)^($P$5-$D$5),T21))</f>
        <v>3.0941617341670925E-2</v>
      </c>
      <c r="Q21" s="47">
        <f>IF($D21=0,"",MIN($D21*(1+$S$4)^($Q$5-$D$5),T21))</f>
        <v>3.0941617341670925E-2</v>
      </c>
      <c r="S21" s="81">
        <v>0</v>
      </c>
      <c r="T21" s="81">
        <f>D21*Z14</f>
        <v>3.0941617341670925E-2</v>
      </c>
    </row>
    <row r="22" spans="1:22" ht="15.75" thickBot="1" x14ac:dyDescent="0.25">
      <c r="A22" s="49" t="s">
        <v>84</v>
      </c>
      <c r="B22" s="49" t="s">
        <v>126</v>
      </c>
      <c r="C22" s="23"/>
      <c r="D22" s="45">
        <f>SUMIF(SharesElab!$B$2:$B$79,Att_RSD_share!$A22,SharesElab!C$2:C$79)</f>
        <v>1.0194361883944211E-5</v>
      </c>
      <c r="E22" s="46">
        <f t="shared" ref="E22:E33" si="12">IF($D22=0,"",MAX($D22*(1-$S$4)^($E$5-$D$5),S22))</f>
        <v>9.1749256955497893E-6</v>
      </c>
      <c r="F22" s="46">
        <f t="shared" ref="F22:F33" si="13">IF($D22=0,"",MAX($D22*(1-$S$4)^($F$5-$D$5),S22))</f>
        <v>8.2574331259948111E-6</v>
      </c>
      <c r="G22" s="46">
        <f t="shared" ref="G22:G33" si="14">IF($D22=0,"",MAX($D22*(1-$S$4)^($G$5-$D$5),S22))</f>
        <v>4.8759316865686769E-6</v>
      </c>
      <c r="H22" s="46">
        <f t="shared" ref="H22:H33" si="15">IF($D22=0,"",MAX($D22*(1-$S$4)^($H$5-$D$5),S22))</f>
        <v>2.8791889016019391E-6</v>
      </c>
      <c r="I22" s="46">
        <f t="shared" ref="I22:I33" si="16">IF($D22=0,"",MAX($D22*(1-$S$4)^($I$5-$D$5),S22))</f>
        <v>3.5004215459105986E-7</v>
      </c>
      <c r="J22" s="46">
        <f t="shared" ref="J22:J33" si="17">IF($D22=0,"",MAX($D22*(1-$S$4)^($J$5-$D$5),S22))</f>
        <v>4.2556954120855985E-8</v>
      </c>
      <c r="K22" s="23"/>
      <c r="L22" s="47">
        <f t="shared" ref="L22:L33" si="18">IF($D22=0,"",MIN($D22*(1+$S$4)^($L$5-$D$5),T22))</f>
        <v>1.1213798072338632E-5</v>
      </c>
      <c r="M22" s="47">
        <f t="shared" ref="M22:M33" si="19">IF($D22=0,"",MIN($D22*(1+$S$4)^($M$5-$D$5),T22))</f>
        <v>1.2335177879572496E-5</v>
      </c>
      <c r="N22" s="47">
        <f t="shared" ref="N22:N33" si="20">IF($D22=0,"",MIN($D22*(1+$S$4)^($N$5-$D$5),T22))</f>
        <v>1.9865927326830312E-5</v>
      </c>
      <c r="O22" s="47">
        <f t="shared" ref="O22:O32" si="21">IF($D22=0,"",MIN($D22*(1+$S$4)^($O$5-$D$5),T22))</f>
        <v>3.199427461913349E-5</v>
      </c>
      <c r="P22" s="47">
        <f t="shared" ref="P22:P33" si="22">IF($D22=0,"",MIN($D22*(1+$S$4)^($P$5-$D$5),T22))</f>
        <v>2.1524148087893018E-4</v>
      </c>
      <c r="Q22" s="47">
        <f t="shared" ref="Q22:Q33" si="23">IF($D22=0,"",MIN($D22*(1+$S$4)^($Q$5-$D$5),T22))</f>
        <v>1.4480370517057719E-3</v>
      </c>
      <c r="S22" s="81">
        <v>0</v>
      </c>
      <c r="T22" s="81">
        <v>0.9</v>
      </c>
    </row>
    <row r="23" spans="1:22" ht="15.75" thickBot="1" x14ac:dyDescent="0.25">
      <c r="A23" s="49" t="s">
        <v>85</v>
      </c>
      <c r="B23" s="49" t="s">
        <v>127</v>
      </c>
      <c r="C23" s="23"/>
      <c r="D23" s="45">
        <f>SUMIF(SharesElab!$B$2:$B$79,Att_RSD_share!$A23,SharesElab!C$2:C$79)</f>
        <v>2.5685708618746453E-6</v>
      </c>
      <c r="E23" s="46">
        <f t="shared" si="12"/>
        <v>2.3117137756871808E-6</v>
      </c>
      <c r="F23" s="46">
        <f t="shared" si="13"/>
        <v>2.0805423981184627E-6</v>
      </c>
      <c r="G23" s="46">
        <f t="shared" si="14"/>
        <v>1.2285394806649713E-6</v>
      </c>
      <c r="H23" s="46">
        <f t="shared" si="15"/>
        <v>7.2544027793785919E-7</v>
      </c>
      <c r="I23" s="46">
        <f t="shared" si="16"/>
        <v>8.8196602096937777E-8</v>
      </c>
      <c r="J23" s="46">
        <f t="shared" si="17"/>
        <v>1.0722647829201293E-8</v>
      </c>
      <c r="K23" s="23"/>
      <c r="L23" s="47">
        <f t="shared" si="18"/>
        <v>2.8254279480621102E-6</v>
      </c>
      <c r="M23" s="47">
        <f t="shared" si="19"/>
        <v>3.1079707428683211E-6</v>
      </c>
      <c r="N23" s="47">
        <f t="shared" si="20"/>
        <v>5.0054179610968622E-6</v>
      </c>
      <c r="O23" s="47">
        <f t="shared" si="21"/>
        <v>8.0612756805261092E-6</v>
      </c>
      <c r="P23" s="47">
        <f t="shared" si="22"/>
        <v>5.423223173223917E-5</v>
      </c>
      <c r="Q23" s="47">
        <f t="shared" si="23"/>
        <v>3.648473362304537E-4</v>
      </c>
      <c r="S23" s="81">
        <v>0</v>
      </c>
      <c r="T23" s="81">
        <v>0.9</v>
      </c>
    </row>
    <row r="24" spans="1:22" ht="15.75" thickBot="1" x14ac:dyDescent="0.25">
      <c r="A24" s="49" t="s">
        <v>86</v>
      </c>
      <c r="B24" s="49" t="s">
        <v>117</v>
      </c>
      <c r="C24" s="23"/>
      <c r="D24" s="45">
        <f>SUMIF(SharesElab!$B$2:$B$79,Att_RSD_share!$A24,SharesElab!C$2:C$79)</f>
        <v>1.5314843433128222E-2</v>
      </c>
      <c r="E24" s="46">
        <f t="shared" si="12"/>
        <v>1.37833590898154E-2</v>
      </c>
      <c r="F24" s="46">
        <f t="shared" si="13"/>
        <v>1.2405023180833861E-2</v>
      </c>
      <c r="G24" s="46">
        <f t="shared" si="14"/>
        <v>7.3250421380505878E-3</v>
      </c>
      <c r="H24" s="46">
        <f t="shared" si="15"/>
        <v>4.3253641320974935E-3</v>
      </c>
      <c r="I24" s="46">
        <f t="shared" si="16"/>
        <v>5.2586330106645497E-4</v>
      </c>
      <c r="J24" s="46">
        <f t="shared" si="17"/>
        <v>6.3932700915613009E-5</v>
      </c>
      <c r="K24" s="23"/>
      <c r="L24" s="47">
        <f t="shared" si="18"/>
        <v>1.6846327776441045E-2</v>
      </c>
      <c r="M24" s="47">
        <f t="shared" si="19"/>
        <v>1.8530960554085152E-2</v>
      </c>
      <c r="N24" s="47">
        <f t="shared" si="20"/>
        <v>2.9844297281959691E-2</v>
      </c>
      <c r="O24" s="47">
        <f t="shared" si="21"/>
        <v>4.8064539215568913E-2</v>
      </c>
      <c r="P24" s="47">
        <f t="shared" si="22"/>
        <v>0.32335418513709863</v>
      </c>
      <c r="Q24" s="47">
        <f t="shared" si="23"/>
        <v>0.9</v>
      </c>
      <c r="S24" s="81">
        <v>0</v>
      </c>
      <c r="T24" s="81">
        <v>0.9</v>
      </c>
    </row>
    <row r="25" spans="1:22" ht="15.75" thickBot="1" x14ac:dyDescent="0.25">
      <c r="A25" s="49" t="s">
        <v>87</v>
      </c>
      <c r="B25" s="49" t="s">
        <v>34</v>
      </c>
      <c r="C25" s="23"/>
      <c r="D25" s="45">
        <f>SUMIF(SharesElab!$B$2:$B$79,Att_RSD_share!$A25,SharesElab!C$2:C$79)</f>
        <v>5.1501794352846006E-2</v>
      </c>
      <c r="E25" s="46">
        <f t="shared" si="12"/>
        <v>4.6351614917561408E-2</v>
      </c>
      <c r="F25" s="46">
        <f t="shared" si="13"/>
        <v>4.1716453425805267E-2</v>
      </c>
      <c r="G25" s="46">
        <f t="shared" si="14"/>
        <v>2.4633148583403756E-2</v>
      </c>
      <c r="H25" s="46">
        <f t="shared" si="15"/>
        <v>1.4545627907014089E-2</v>
      </c>
      <c r="I25" s="46">
        <f t="shared" si="16"/>
        <v>1.768408779853999E-3</v>
      </c>
      <c r="J25" s="46">
        <f t="shared" si="17"/>
        <v>2.1499722340323995E-4</v>
      </c>
      <c r="K25" s="23"/>
      <c r="L25" s="47">
        <f t="shared" si="18"/>
        <v>5.6651973788130611E-2</v>
      </c>
      <c r="M25" s="47">
        <f t="shared" si="19"/>
        <v>6.2317171166943679E-2</v>
      </c>
      <c r="N25" s="47">
        <f t="shared" si="20"/>
        <v>0.10036242733607451</v>
      </c>
      <c r="O25" s="47">
        <f t="shared" si="21"/>
        <v>0.16163469284902138</v>
      </c>
      <c r="P25" s="47">
        <f t="shared" si="22"/>
        <v>0.25750897176423004</v>
      </c>
      <c r="Q25" s="47">
        <f t="shared" si="23"/>
        <v>0.25750897176423004</v>
      </c>
      <c r="S25" s="81">
        <v>0</v>
      </c>
      <c r="T25" s="81">
        <f>D25*$Z$13</f>
        <v>0.25750897176423004</v>
      </c>
    </row>
    <row r="26" spans="1:22" ht="15.75" thickBot="1" x14ac:dyDescent="0.25">
      <c r="A26" s="49" t="s">
        <v>88</v>
      </c>
      <c r="B26" s="49" t="s">
        <v>34</v>
      </c>
      <c r="C26" s="23"/>
      <c r="D26" s="45">
        <f>SUMIF(SharesElab!$B$2:$B$79,Att_RSD_share!$A26,SharesElab!C$2:C$79)</f>
        <v>8.7520684675440427E-2</v>
      </c>
      <c r="E26" s="46">
        <f t="shared" si="12"/>
        <v>7.876861620789638E-2</v>
      </c>
      <c r="F26" s="46">
        <f t="shared" si="13"/>
        <v>7.0891754587106753E-2</v>
      </c>
      <c r="G26" s="46">
        <f t="shared" si="14"/>
        <v>4.1860872166140671E-2</v>
      </c>
      <c r="H26" s="46">
        <f t="shared" si="15"/>
        <v>2.4718426405384415E-2</v>
      </c>
      <c r="I26" s="46">
        <f t="shared" si="16"/>
        <v>3.005183589109831E-3</v>
      </c>
      <c r="J26" s="46">
        <f t="shared" si="17"/>
        <v>3.6536016719445361E-4</v>
      </c>
      <c r="K26" s="23"/>
      <c r="L26" s="47">
        <f t="shared" si="18"/>
        <v>9.6272753142984474E-2</v>
      </c>
      <c r="M26" s="47">
        <f t="shared" si="19"/>
        <v>0.10590002845728293</v>
      </c>
      <c r="N26" s="47">
        <f t="shared" si="20"/>
        <v>0.17055305483073882</v>
      </c>
      <c r="O26" s="47">
        <f t="shared" si="21"/>
        <v>0.27467740033545324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 x14ac:dyDescent="0.25">
      <c r="A27" s="49" t="s">
        <v>89</v>
      </c>
      <c r="B27" s="49" t="s">
        <v>118</v>
      </c>
      <c r="C27" s="23"/>
      <c r="D27" s="45">
        <f>SUMIF(SharesElab!$B$2:$B$79,Att_RSD_share!$A27,SharesElab!C$2:C$79)</f>
        <v>0.32804130283517458</v>
      </c>
      <c r="E27" s="46">
        <f t="shared" si="12"/>
        <v>0.2952371725516571</v>
      </c>
      <c r="F27" s="46">
        <f t="shared" si="13"/>
        <v>0.26571345529649143</v>
      </c>
      <c r="G27" s="46">
        <f t="shared" si="14"/>
        <v>0.15690113821802526</v>
      </c>
      <c r="H27" s="46">
        <f t="shared" si="15"/>
        <v>9.2648553106361761E-2</v>
      </c>
      <c r="I27" s="46">
        <f t="shared" si="16"/>
        <v>1.126390113932817E-2</v>
      </c>
      <c r="J27" s="46">
        <f t="shared" si="17"/>
        <v>1.3694274181584223E-3</v>
      </c>
      <c r="K27" s="23"/>
      <c r="L27" s="47">
        <f t="shared" si="18"/>
        <v>0.36084543311869205</v>
      </c>
      <c r="M27" s="47">
        <f t="shared" si="19"/>
        <v>0.39692997643056127</v>
      </c>
      <c r="N27" s="47">
        <f t="shared" si="20"/>
        <v>0.63925969634118363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 x14ac:dyDescent="0.25">
      <c r="A28" s="49" t="s">
        <v>462</v>
      </c>
      <c r="B28" s="49" t="s">
        <v>119</v>
      </c>
      <c r="C28" s="23"/>
      <c r="D28" s="45">
        <f>SUMIF(SharesElab!$B$2:$B$79,Att_RSD_share!$A28,SharesElab!C$2:C$79)</f>
        <v>0</v>
      </c>
      <c r="E28" s="46" t="str">
        <f t="shared" si="12"/>
        <v/>
      </c>
      <c r="F28" s="46" t="str">
        <f t="shared" si="13"/>
        <v/>
      </c>
      <c r="G28" s="46" t="str">
        <f t="shared" si="14"/>
        <v/>
      </c>
      <c r="H28" s="46" t="str">
        <f t="shared" si="15"/>
        <v/>
      </c>
      <c r="I28" s="46" t="str">
        <f t="shared" si="16"/>
        <v/>
      </c>
      <c r="J28" s="46" t="str">
        <f t="shared" si="17"/>
        <v/>
      </c>
      <c r="K28" s="23"/>
      <c r="L28" s="47" t="str">
        <f t="shared" si="18"/>
        <v/>
      </c>
      <c r="M28" s="47" t="str">
        <f t="shared" si="19"/>
        <v/>
      </c>
      <c r="N28" s="47" t="str">
        <f t="shared" si="20"/>
        <v/>
      </c>
      <c r="O28" s="47" t="str">
        <f t="shared" si="21"/>
        <v/>
      </c>
      <c r="P28" s="47" t="str">
        <f t="shared" si="22"/>
        <v/>
      </c>
      <c r="Q28" s="47" t="str">
        <f t="shared" si="23"/>
        <v/>
      </c>
      <c r="S28" s="81">
        <v>0</v>
      </c>
      <c r="T28" s="145">
        <f>(RSDCK_share!S36*D28+RSDCK_share!S37*RSDCK_share!Z14)/SUM(RSDCK_share!S36:S37)</f>
        <v>0.34674111858344375</v>
      </c>
    </row>
    <row r="29" spans="1:22" ht="15.75" thickBot="1" x14ac:dyDescent="0.25">
      <c r="A29" s="49" t="s">
        <v>90</v>
      </c>
      <c r="B29" s="49" t="s">
        <v>120</v>
      </c>
      <c r="C29" s="23"/>
      <c r="D29" s="45">
        <f>SUMIF(SharesElab!$B$2:$B$79,Att_RSD_share!$A29,SharesElab!C$2:C$79)+D30*Z9</f>
        <v>2.778321211900512E-2</v>
      </c>
      <c r="E29" s="46">
        <f t="shared" si="12"/>
        <v>2.5004890907104609E-2</v>
      </c>
      <c r="F29" s="46">
        <f t="shared" si="13"/>
        <v>2.2504401816394147E-2</v>
      </c>
      <c r="G29" s="46">
        <f t="shared" si="14"/>
        <v>1.3288624228562584E-2</v>
      </c>
      <c r="H29" s="46">
        <f t="shared" si="15"/>
        <v>7.846799720723923E-3</v>
      </c>
      <c r="I29" s="46">
        <f t="shared" si="16"/>
        <v>9.5398765928782876E-4</v>
      </c>
      <c r="J29" s="46">
        <f t="shared" si="17"/>
        <v>1.1598262813690218E-4</v>
      </c>
      <c r="K29" s="23"/>
      <c r="L29" s="47">
        <f t="shared" si="18"/>
        <v>3.0561533330905635E-2</v>
      </c>
      <c r="M29" s="47">
        <f t="shared" si="19"/>
        <v>3.3617686663996199E-2</v>
      </c>
      <c r="N29" s="47">
        <f t="shared" si="20"/>
        <v>5.4141620549232543E-2</v>
      </c>
      <c r="O29" s="47">
        <f t="shared" si="21"/>
        <v>8.7195621310744528E-2</v>
      </c>
      <c r="P29" s="47">
        <f t="shared" si="22"/>
        <v>0.58660853794944878</v>
      </c>
      <c r="Q29" s="47">
        <f t="shared" si="23"/>
        <v>0.9</v>
      </c>
      <c r="S29" s="81">
        <v>0</v>
      </c>
      <c r="T29" s="81">
        <v>0.9</v>
      </c>
    </row>
    <row r="30" spans="1:22" ht="15.75" thickBot="1" x14ac:dyDescent="0.25">
      <c r="A30" s="49" t="s">
        <v>91</v>
      </c>
      <c r="B30" s="49" t="s">
        <v>121</v>
      </c>
      <c r="C30" s="23"/>
      <c r="D30" s="45">
        <f>SUMIF(SharesElab!$B$2:$B$79,Att_RSD_share!$A30,SharesElab!C$2:C$79)</f>
        <v>3.5076566984621575E-2</v>
      </c>
      <c r="E30" s="46">
        <f t="shared" si="12"/>
        <v>3.1568910286159421E-2</v>
      </c>
      <c r="F30" s="46">
        <f t="shared" si="13"/>
        <v>2.8412019257543476E-2</v>
      </c>
      <c r="G30" s="46">
        <f t="shared" si="14"/>
        <v>1.6777013251386853E-2</v>
      </c>
      <c r="H30" s="46">
        <f t="shared" si="15"/>
        <v>9.9066585548114247E-3</v>
      </c>
      <c r="I30" s="46">
        <f t="shared" si="16"/>
        <v>1.2044184052650182E-3</v>
      </c>
      <c r="J30" s="46">
        <f t="shared" si="17"/>
        <v>1.4642916043942957E-4</v>
      </c>
      <c r="K30" s="23"/>
      <c r="L30" s="47">
        <f t="shared" si="18"/>
        <v>3.8584223683083736E-2</v>
      </c>
      <c r="M30" s="47">
        <f t="shared" si="19"/>
        <v>4.2442646051392113E-2</v>
      </c>
      <c r="N30" s="47">
        <f t="shared" si="20"/>
        <v>6.8354305892227546E-2</v>
      </c>
      <c r="O30" s="47">
        <f t="shared" si="21"/>
        <v>0.1100852931824914</v>
      </c>
      <c r="P30" s="47">
        <f t="shared" si="22"/>
        <v>0.74059880430670577</v>
      </c>
      <c r="Q30" s="47">
        <f t="shared" si="23"/>
        <v>0.9</v>
      </c>
      <c r="S30" s="81">
        <v>0</v>
      </c>
      <c r="T30" s="81">
        <v>0.9</v>
      </c>
    </row>
    <row r="31" spans="1:22" ht="15.75" thickBot="1" x14ac:dyDescent="0.25">
      <c r="A31" s="49" t="s">
        <v>92</v>
      </c>
      <c r="B31" s="49" t="s">
        <v>122</v>
      </c>
      <c r="C31" s="23"/>
      <c r="D31" s="45">
        <f>SUMIF(SharesElab!$B$2:$B$79,Att_RSD_share!$A31,SharesElab!C$2:C$79)+D30*Z10</f>
        <v>3.4112346134676365E-3</v>
      </c>
      <c r="E31" s="46">
        <f t="shared" si="12"/>
        <v>3.0701111521208727E-3</v>
      </c>
      <c r="F31" s="46">
        <f t="shared" si="13"/>
        <v>2.7631000369087856E-3</v>
      </c>
      <c r="G31" s="46">
        <f t="shared" si="14"/>
        <v>1.6315829407942692E-3</v>
      </c>
      <c r="H31" s="46">
        <f t="shared" si="15"/>
        <v>9.6343341070960833E-4</v>
      </c>
      <c r="I31" s="46">
        <f t="shared" si="16"/>
        <v>1.1713101099485624E-4</v>
      </c>
      <c r="J31" s="46">
        <f t="shared" si="17"/>
        <v>1.4240396465565826E-5</v>
      </c>
      <c r="K31" s="23"/>
      <c r="L31" s="47">
        <f t="shared" si="18"/>
        <v>3.7523580748144002E-3</v>
      </c>
      <c r="M31" s="47">
        <f t="shared" si="19"/>
        <v>4.1275938822958411E-3</v>
      </c>
      <c r="N31" s="47">
        <f t="shared" si="20"/>
        <v>6.6475312233762775E-3</v>
      </c>
      <c r="O31" s="47">
        <f t="shared" si="21"/>
        <v>1.0705915510559732E-2</v>
      </c>
      <c r="P31" s="47">
        <f t="shared" si="22"/>
        <v>7.2024046054774846E-2</v>
      </c>
      <c r="Q31" s="47">
        <f t="shared" si="23"/>
        <v>0.48454176618372313</v>
      </c>
      <c r="S31" s="81">
        <v>0</v>
      </c>
      <c r="T31" s="81">
        <v>0.9</v>
      </c>
    </row>
    <row r="32" spans="1:22" ht="15.75" thickBot="1" x14ac:dyDescent="0.25">
      <c r="A32" s="49" t="s">
        <v>93</v>
      </c>
      <c r="B32" s="49" t="s">
        <v>123</v>
      </c>
      <c r="C32" s="23"/>
      <c r="D32" s="45">
        <f>SUMIF(SharesElab!$B$2:$B$79,Att_RSD_share!$A32,SharesElab!C$2:C$79)</f>
        <v>1.8964228675834205E-4</v>
      </c>
      <c r="E32" s="46">
        <f t="shared" si="12"/>
        <v>1.7067805808250783E-4</v>
      </c>
      <c r="F32" s="46">
        <f t="shared" si="13"/>
        <v>1.5361025227425705E-4</v>
      </c>
      <c r="G32" s="46">
        <f t="shared" si="14"/>
        <v>9.0705317865426071E-5</v>
      </c>
      <c r="H32" s="46">
        <f t="shared" si="15"/>
        <v>5.3560583146355459E-5</v>
      </c>
      <c r="I32" s="46">
        <f t="shared" si="16"/>
        <v>6.5117165168539304E-6</v>
      </c>
      <c r="J32" s="46">
        <f t="shared" si="17"/>
        <v>7.9167270976125612E-7</v>
      </c>
      <c r="K32" s="23"/>
      <c r="L32" s="47">
        <f t="shared" si="18"/>
        <v>2.0860651543417626E-4</v>
      </c>
      <c r="M32" s="47">
        <f t="shared" si="19"/>
        <v>2.2946716697759391E-4</v>
      </c>
      <c r="N32" s="47">
        <f t="shared" si="20"/>
        <v>3.6955916708908496E-4</v>
      </c>
      <c r="O32" s="47">
        <f t="shared" si="21"/>
        <v>5.9517873418864231E-4</v>
      </c>
      <c r="P32" s="47">
        <f t="shared" si="22"/>
        <v>4.0040649040937711E-3</v>
      </c>
      <c r="Q32" s="47">
        <f t="shared" si="23"/>
        <v>2.6937346439387298E-2</v>
      </c>
      <c r="S32" s="81">
        <v>0</v>
      </c>
      <c r="T32" s="81">
        <v>0.25</v>
      </c>
      <c r="V32" s="76" t="s">
        <v>252</v>
      </c>
    </row>
    <row r="33" spans="1:26" ht="15" x14ac:dyDescent="0.2">
      <c r="A33" s="49" t="s">
        <v>212</v>
      </c>
      <c r="B33" s="49" t="s">
        <v>129</v>
      </c>
      <c r="C33" s="23"/>
      <c r="D33" s="45">
        <f>SUMIF(SharesElab!$B$2:$B$79,Att_RSD_share!$A33,SharesElab!C$2:C$79)</f>
        <v>3.4272048068728328E-2</v>
      </c>
      <c r="E33" s="46">
        <f t="shared" si="12"/>
        <v>3.0844843261855496E-2</v>
      </c>
      <c r="F33" s="46">
        <f t="shared" si="13"/>
        <v>2.7760358935669947E-2</v>
      </c>
      <c r="G33" s="46">
        <f t="shared" si="14"/>
        <v>1.6392214347923751E-2</v>
      </c>
      <c r="H33" s="46">
        <f t="shared" si="15"/>
        <v>9.679438650305499E-3</v>
      </c>
      <c r="I33" s="46">
        <f t="shared" si="16"/>
        <v>1.1767937694187988E-3</v>
      </c>
      <c r="J33" s="46">
        <f t="shared" si="17"/>
        <v>1.4307064962896349E-4</v>
      </c>
      <c r="K33" s="23"/>
      <c r="L33" s="47">
        <f t="shared" si="18"/>
        <v>3.7699252875601164E-2</v>
      </c>
      <c r="M33" s="47">
        <f t="shared" si="19"/>
        <v>4.1469178163161285E-2</v>
      </c>
      <c r="N33" s="47">
        <f t="shared" si="20"/>
        <v>6.6786526123552903E-2</v>
      </c>
      <c r="O33" s="47">
        <f>IF($D33=0,"",MIN($D33*(1+$S$4)^($O$5-$D$5),T33))</f>
        <v>0.10756036818724322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0.57723773035660664</v>
      </c>
    </row>
    <row r="34" spans="1:26" ht="15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20" t="s">
        <v>12</v>
      </c>
    </row>
    <row r="40" spans="1:26" ht="15" x14ac:dyDescent="0.2">
      <c r="D40" s="20" t="s">
        <v>28</v>
      </c>
    </row>
    <row r="42" spans="1:26" ht="23.25" x14ac:dyDescent="0.2">
      <c r="A42" s="5" t="s">
        <v>140</v>
      </c>
    </row>
    <row r="44" spans="1:26" s="23" customFormat="1" ht="15" x14ac:dyDescent="0.2">
      <c r="H44" s="20" t="s">
        <v>269</v>
      </c>
    </row>
    <row r="45" spans="1:26" s="23" customFormat="1" ht="31.5" customHeight="1" thickBot="1" x14ac:dyDescent="0.25">
      <c r="A45" s="23" t="s">
        <v>25</v>
      </c>
      <c r="B45" s="23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85" t="s">
        <v>255</v>
      </c>
    </row>
    <row r="46" spans="1:26" s="23" customFormat="1" ht="15.75" thickBot="1" x14ac:dyDescent="0.25">
      <c r="A46" s="23" t="s">
        <v>133</v>
      </c>
      <c r="B46" s="24" t="s">
        <v>466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RSDSH_Att-AB,RSDSH_Att-C,RSDSH_Att-D,RSDSH_Att-E,RSDSH_Att-F,RSDSH_Att-G</v>
      </c>
      <c r="G46" s="29"/>
      <c r="H46" s="23" t="str">
        <f t="shared" ref="H46:H58" si="26">B46</f>
        <v>RSDSH_Att-AB,RSDSH_Att-C,RSDSH_Att-D,RSDSH_Att-E,RSDSH_Att-F,RSDSH_Att-G</v>
      </c>
      <c r="I46" s="24">
        <v>1</v>
      </c>
      <c r="J46" s="32">
        <f t="shared" ref="J46:J58" si="27">IF(E6="","",-E6)</f>
        <v>-0.11558013167007984</v>
      </c>
      <c r="K46" s="32">
        <f t="shared" ref="K46:K58" si="28">IF(F6="","",-F6)</f>
        <v>-0.10402211850307186</v>
      </c>
      <c r="L46" s="32">
        <f t="shared" ref="L46:L58" si="29">IF(G6="","",-G6)</f>
        <v>-6.1424020754878912E-2</v>
      </c>
      <c r="M46" s="32">
        <f t="shared" ref="M46:M58" si="30">IF(H6="","",-H6)</f>
        <v>-3.6270270015548459E-2</v>
      </c>
      <c r="N46" s="32">
        <f t="shared" ref="N46:N58" si="31">IF(I6="","",-I6)</f>
        <v>-4.4096180895870215E-3</v>
      </c>
      <c r="O46" s="32">
        <f t="shared" ref="O46:O58" si="32">IF(J6="","",-J6)</f>
        <v>-5.3610661535404794E-4</v>
      </c>
      <c r="P46" s="24">
        <v>0</v>
      </c>
      <c r="Q46" s="24">
        <v>5</v>
      </c>
      <c r="R46" s="23" t="s">
        <v>217</v>
      </c>
      <c r="Z46" s="84" t="s">
        <v>254</v>
      </c>
    </row>
    <row r="47" spans="1:26" s="23" customFormat="1" ht="15.75" thickBot="1" x14ac:dyDescent="0.25">
      <c r="A47" s="23" t="s">
        <v>191</v>
      </c>
      <c r="B47" s="24" t="s">
        <v>466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RSDSH_Att-AB,RSDSH_Att-C,RSDSH_Att-D,RSDSH_Att-E,RSDSH_Att-F,RSDSH_Att-G</v>
      </c>
      <c r="G47" s="77"/>
      <c r="H47" s="78" t="str">
        <f t="shared" si="26"/>
        <v>RSDSH_Att-AB,RSDSH_Att-C,RSDSH_Att-D,RSDSH_Att-E,RSDSH_Att-F,RSDSH_Att-G</v>
      </c>
      <c r="I47" s="77">
        <v>1</v>
      </c>
      <c r="J47" s="79">
        <f t="shared" si="27"/>
        <v>-1.2289446016491372E-6</v>
      </c>
      <c r="K47" s="80">
        <f t="shared" si="28"/>
        <v>-1.1060501414842235E-6</v>
      </c>
      <c r="L47" s="80">
        <f t="shared" si="29"/>
        <v>-6.5311154804501928E-7</v>
      </c>
      <c r="M47" s="80">
        <f t="shared" si="30"/>
        <v>-3.8565583800510355E-7</v>
      </c>
      <c r="N47" s="80">
        <f t="shared" si="31"/>
        <v>-4.6886746607983064E-8</v>
      </c>
      <c r="O47" s="80">
        <f t="shared" si="32"/>
        <v>-5.7003337972343095E-9</v>
      </c>
      <c r="P47" s="79">
        <v>0</v>
      </c>
      <c r="Q47" s="79">
        <v>5</v>
      </c>
      <c r="R47" s="79" t="s">
        <v>218</v>
      </c>
      <c r="Z47" s="84" t="s">
        <v>254</v>
      </c>
    </row>
    <row r="48" spans="1:26" s="23" customFormat="1" ht="15.75" thickBot="1" x14ac:dyDescent="0.25">
      <c r="A48" s="23" t="s">
        <v>192</v>
      </c>
      <c r="B48" s="24" t="s">
        <v>466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RSDSH_Att-AB,RSDSH_Att-C,RSDSH_Att-D,RSDSH_Att-E,RSDSH_Att-F,RSDSH_Att-G</v>
      </c>
      <c r="G48" s="26"/>
      <c r="H48" s="23" t="str">
        <f t="shared" si="26"/>
        <v>RSDSH_Att-AB,RSDSH_Att-C,RSDSH_Att-D,RSDSH_Att-E,RSDSH_Att-F,RSDSH_Att-G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219</v>
      </c>
      <c r="Z48" s="84" t="s">
        <v>254</v>
      </c>
    </row>
    <row r="49" spans="1:26" s="23" customFormat="1" ht="15.75" thickBot="1" x14ac:dyDescent="0.25">
      <c r="A49" s="23" t="s">
        <v>193</v>
      </c>
      <c r="B49" s="24" t="s">
        <v>466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RSDSH_Att-AB,RSDSH_Att-C,RSDSH_Att-D,RSDSH_Att-E,RSDSH_Att-F,RSDSH_Att-G</v>
      </c>
      <c r="G49" s="26"/>
      <c r="H49" s="23" t="str">
        <f t="shared" si="26"/>
        <v>RSDSH_Att-AB,RSDSH_Att-C,RSDSH_Att-D,RSDSH_Att-E,RSDSH_Att-F,RSDSH_Att-G</v>
      </c>
      <c r="I49" s="24">
        <v>1</v>
      </c>
      <c r="J49" s="32">
        <f t="shared" si="27"/>
        <v>-1.0867086875485554E-2</v>
      </c>
      <c r="K49" s="32">
        <f t="shared" si="28"/>
        <v>-9.7803781879369986E-3</v>
      </c>
      <c r="L49" s="32">
        <f t="shared" si="29"/>
        <v>-5.7752155161949195E-3</v>
      </c>
      <c r="M49" s="32">
        <f t="shared" si="30"/>
        <v>-3.4102070101579389E-3</v>
      </c>
      <c r="N49" s="32">
        <f t="shared" si="31"/>
        <v>-4.1460155975631016E-4</v>
      </c>
      <c r="O49" s="32">
        <f t="shared" si="32"/>
        <v>-5.0405870623204243E-5</v>
      </c>
      <c r="P49" s="24">
        <v>0</v>
      </c>
      <c r="Q49" s="24">
        <v>5</v>
      </c>
      <c r="R49" s="23" t="s">
        <v>220</v>
      </c>
      <c r="Z49" s="84" t="s">
        <v>254</v>
      </c>
    </row>
    <row r="50" spans="1:26" s="23" customFormat="1" ht="15.75" thickBot="1" x14ac:dyDescent="0.25">
      <c r="A50" s="23" t="s">
        <v>194</v>
      </c>
      <c r="B50" s="24" t="s">
        <v>466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RSDSH_Att-AB,RSDSH_Att-C,RSDSH_Att-D,RSDSH_Att-E,RSDSH_Att-F,RSDSH_Att-G</v>
      </c>
      <c r="G50" s="26"/>
      <c r="H50" s="23" t="str">
        <f t="shared" si="26"/>
        <v>RSDSH_Att-AB,RSDSH_Att-C,RSDSH_Att-D,RSDSH_Att-E,RSDSH_Att-F,RSDSH_Att-G</v>
      </c>
      <c r="I50" s="24">
        <v>1</v>
      </c>
      <c r="J50" s="86">
        <f>MAX(IF(E10+E11="","",-E10-E11),-$T$10)</f>
        <v>-6.2004662873717246E-2</v>
      </c>
      <c r="K50" s="86">
        <f t="shared" ref="K50:O50" si="34">MAX(IF(F10+F11="","",-F10-F11),-$T$10)</f>
        <v>-5.5804196586345528E-2</v>
      </c>
      <c r="L50" s="86">
        <f t="shared" si="34"/>
        <v>-3.2951820042271172E-2</v>
      </c>
      <c r="M50" s="86">
        <f t="shared" si="34"/>
        <v>-1.9457720216760711E-2</v>
      </c>
      <c r="N50" s="86">
        <f t="shared" si="34"/>
        <v>-2.3656045299130565E-3</v>
      </c>
      <c r="O50" s="86">
        <f t="shared" si="34"/>
        <v>-2.87602284831126E-4</v>
      </c>
      <c r="P50" s="24">
        <v>0</v>
      </c>
      <c r="Q50" s="24">
        <v>5</v>
      </c>
      <c r="R50" s="23" t="s">
        <v>221</v>
      </c>
      <c r="Z50" s="84" t="s">
        <v>254</v>
      </c>
    </row>
    <row r="51" spans="1:26" s="23" customFormat="1" ht="15.75" thickBot="1" x14ac:dyDescent="0.25">
      <c r="A51" s="23" t="s">
        <v>194</v>
      </c>
      <c r="B51" s="24" t="s">
        <v>466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RSDSH_Att-AB,RSDSH_Att-C,RSDSH_Att-D,RSDSH_Att-E,RSDSH_Att-F,RSDSH_Att-G</v>
      </c>
      <c r="G51" s="26"/>
      <c r="H51" s="23" t="str">
        <f t="shared" si="26"/>
        <v>RSDSH_Att-AB,RSDSH_Att-C,RSDSH_Att-D,RSDSH_Att-E,RSDSH_Att-F,RSDSH_Att-G</v>
      </c>
      <c r="I51" s="24">
        <v>1</v>
      </c>
      <c r="J51" s="32">
        <f t="shared" si="27"/>
        <v>-2.3689250444213265E-2</v>
      </c>
      <c r="K51" s="32">
        <f t="shared" si="28"/>
        <v>-2.132032539979194E-2</v>
      </c>
      <c r="L51" s="32">
        <f t="shared" si="29"/>
        <v>-1.2589438945323146E-2</v>
      </c>
      <c r="M51" s="32">
        <f t="shared" si="30"/>
        <v>-7.4339378028238663E-3</v>
      </c>
      <c r="N51" s="32">
        <f t="shared" si="31"/>
        <v>-9.0379328850169363E-4</v>
      </c>
      <c r="O51" s="32">
        <f t="shared" si="32"/>
        <v>-1.0988016445744526E-4</v>
      </c>
      <c r="P51" s="24">
        <v>0</v>
      </c>
      <c r="Q51" s="24">
        <v>5</v>
      </c>
      <c r="R51" s="23" t="s">
        <v>222</v>
      </c>
      <c r="Z51" s="84" t="s">
        <v>254</v>
      </c>
    </row>
    <row r="52" spans="1:26" s="23" customFormat="1" ht="15.75" thickBot="1" x14ac:dyDescent="0.25">
      <c r="A52" s="23" t="s">
        <v>195</v>
      </c>
      <c r="B52" s="24" t="s">
        <v>466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RSDSH_Att-AB,RSDSH_Att-C,RSDSH_Att-D,RSDSH_Att-E,RSDSH_Att-F,RSDSH_Att-G</v>
      </c>
      <c r="G52" s="26"/>
      <c r="H52" s="23" t="str">
        <f t="shared" si="26"/>
        <v>RSDSH_Att-AB,RSDSH_Att-C,RSDSH_Att-D,RSDSH_Att-E,RSDSH_Att-F,RSDSH_Att-G</v>
      </c>
      <c r="I52" s="24">
        <v>1</v>
      </c>
      <c r="J52" s="32">
        <f t="shared" si="27"/>
        <v>-0.26421708342560968</v>
      </c>
      <c r="K52" s="32">
        <f t="shared" si="28"/>
        <v>-0.23779537508304874</v>
      </c>
      <c r="L52" s="32">
        <f t="shared" si="29"/>
        <v>-0.14041579103278948</v>
      </c>
      <c r="M52" s="32">
        <f t="shared" si="30"/>
        <v>-8.2914120446951886E-2</v>
      </c>
      <c r="N52" s="32">
        <f t="shared" si="31"/>
        <v>-1.0080421382259938E-2</v>
      </c>
      <c r="O52" s="32">
        <f t="shared" si="32"/>
        <v>-1.2255439085184067E-3</v>
      </c>
      <c r="P52" s="24">
        <v>0</v>
      </c>
      <c r="Q52" s="24">
        <v>5</v>
      </c>
      <c r="R52" s="23" t="s">
        <v>223</v>
      </c>
      <c r="Z52" s="84" t="s">
        <v>254</v>
      </c>
    </row>
    <row r="53" spans="1:26" s="23" customFormat="1" ht="15.75" thickBot="1" x14ac:dyDescent="0.25">
      <c r="A53" s="23" t="s">
        <v>196</v>
      </c>
      <c r="B53" s="24" t="s">
        <v>466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RSDSH_Att-AB,RSDSH_Att-C,RSDSH_Att-D,RSDSH_Att-E,RSDSH_Att-F,RSDSH_Att-G</v>
      </c>
      <c r="G53" s="26"/>
      <c r="H53" s="23" t="str">
        <f t="shared" si="26"/>
        <v>RSDSH_Att-AB,RSDSH_Att-C,RSDSH_Att-D,RSDSH_Att-E,RSDSH_Att-F,RSDSH_Att-G</v>
      </c>
      <c r="I53" s="24">
        <v>1</v>
      </c>
      <c r="J53" s="32" t="str">
        <f>IF(E13="","",-E13)</f>
        <v/>
      </c>
      <c r="K53" s="32" t="str">
        <f t="shared" si="28"/>
        <v/>
      </c>
      <c r="L53" s="32" t="str">
        <f t="shared" si="29"/>
        <v/>
      </c>
      <c r="M53" s="32" t="str">
        <f t="shared" si="30"/>
        <v/>
      </c>
      <c r="N53" s="32" t="str">
        <f t="shared" si="31"/>
        <v/>
      </c>
      <c r="O53" s="32" t="str">
        <f t="shared" si="32"/>
        <v/>
      </c>
      <c r="P53" s="24">
        <v>0</v>
      </c>
      <c r="Q53" s="24">
        <v>5</v>
      </c>
      <c r="R53" s="23" t="s">
        <v>224</v>
      </c>
      <c r="Z53" s="84" t="s">
        <v>254</v>
      </c>
    </row>
    <row r="54" spans="1:26" s="23" customFormat="1" ht="15.75" thickBot="1" x14ac:dyDescent="0.25">
      <c r="A54" s="23" t="s">
        <v>134</v>
      </c>
      <c r="B54" s="24" t="s">
        <v>466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RSDSH_Att-AB,RSDSH_Att-C,RSDSH_Att-D,RSDSH_Att-E,RSDSH_Att-F,RSDSH_Att-G</v>
      </c>
      <c r="G54" s="26"/>
      <c r="H54" s="23" t="str">
        <f t="shared" si="26"/>
        <v>RSDSH_Att-AB,RSDSH_Att-C,RSDSH_Att-D,RSDSH_Att-E,RSDSH_Att-F,RSDSH_Att-G</v>
      </c>
      <c r="I54" s="24">
        <v>1</v>
      </c>
      <c r="J54" s="32">
        <f t="shared" si="27"/>
        <v>-4.6266033463103359E-2</v>
      </c>
      <c r="K54" s="32">
        <f t="shared" si="28"/>
        <v>-4.1639430116793025E-2</v>
      </c>
      <c r="L54" s="32">
        <f t="shared" si="29"/>
        <v>-2.458766708966512E-2</v>
      </c>
      <c r="M54" s="32">
        <f t="shared" si="30"/>
        <v>-1.4518771539776361E-2</v>
      </c>
      <c r="N54" s="32">
        <f t="shared" si="31"/>
        <v>-1.7651436725707802E-3</v>
      </c>
      <c r="O54" s="32">
        <f t="shared" si="32"/>
        <v>-2.1460026258286689E-4</v>
      </c>
      <c r="P54" s="24">
        <v>0</v>
      </c>
      <c r="Q54" s="24">
        <v>5</v>
      </c>
      <c r="R54" s="23" t="s">
        <v>225</v>
      </c>
      <c r="Z54" s="84" t="s">
        <v>254</v>
      </c>
    </row>
    <row r="55" spans="1:26" s="23" customFormat="1" ht="15.75" thickBot="1" x14ac:dyDescent="0.25">
      <c r="A55" s="56" t="s">
        <v>163</v>
      </c>
      <c r="B55" s="24" t="s">
        <v>466</v>
      </c>
      <c r="D55" s="23" t="str">
        <f t="shared" si="24"/>
        <v>\I: DISABLED</v>
      </c>
      <c r="F55" s="23" t="str">
        <f t="shared" si="25"/>
        <v>RSDSH_Att-AB,RSDSH_Att-C,RSDSH_Att-D,RSDSH_Att-E,RSDSH_Att-F,RSDSH_Att-G</v>
      </c>
      <c r="G55" s="26"/>
      <c r="H55" s="23" t="str">
        <f t="shared" si="26"/>
        <v>RSDSH_Att-AB,RSDSH_Att-C,RSDSH_Att-D,RSDSH_Att-E,RSDSH_Att-F,RSDSH_Att-G</v>
      </c>
      <c r="I55" s="24">
        <v>1</v>
      </c>
      <c r="J55" s="32">
        <f t="shared" si="27"/>
        <v>-5.9245967296180355E-2</v>
      </c>
      <c r="K55" s="32">
        <f t="shared" si="28"/>
        <v>-5.3321370566562325E-2</v>
      </c>
      <c r="L55" s="32">
        <f t="shared" si="29"/>
        <v>-3.1485736105849392E-2</v>
      </c>
      <c r="M55" s="32">
        <f t="shared" si="30"/>
        <v>-1.8592012313143013E-2</v>
      </c>
      <c r="N55" s="32">
        <f t="shared" si="31"/>
        <v>-2.2603546591386013E-3</v>
      </c>
      <c r="O55" s="32">
        <f t="shared" si="32"/>
        <v>-2.7480635764627799E-4</v>
      </c>
      <c r="P55" s="24">
        <v>0</v>
      </c>
      <c r="Q55" s="24">
        <v>5</v>
      </c>
      <c r="R55" s="23" t="s">
        <v>226</v>
      </c>
      <c r="Z55" s="84" t="s">
        <v>254</v>
      </c>
    </row>
    <row r="56" spans="1:26" s="23" customFormat="1" ht="15.75" thickBot="1" x14ac:dyDescent="0.25">
      <c r="A56" s="23" t="s">
        <v>135</v>
      </c>
      <c r="B56" s="24" t="s">
        <v>466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RSDSH_Att-AB,RSDSH_Att-C,RSDSH_Att-D,RSDSH_Att-E,RSDSH_Att-F,RSDSH_Att-G</v>
      </c>
      <c r="G56" s="26"/>
      <c r="H56" s="23" t="str">
        <f t="shared" si="26"/>
        <v>RSDSH_Att-AB,RSDSH_Att-C,RSDSH_Att-D,RSDSH_Att-E,RSDSH_Att-F,RSDSH_Att-G</v>
      </c>
      <c r="I56" s="24">
        <v>1</v>
      </c>
      <c r="J56" s="32">
        <f t="shared" si="27"/>
        <v>-6.411628215055731E-3</v>
      </c>
      <c r="K56" s="32">
        <f t="shared" si="28"/>
        <v>-5.7704653935501584E-3</v>
      </c>
      <c r="L56" s="32">
        <f t="shared" si="29"/>
        <v>-3.4074021102374337E-3</v>
      </c>
      <c r="M56" s="32">
        <f t="shared" si="30"/>
        <v>-2.0120368720741026E-3</v>
      </c>
      <c r="N56" s="32">
        <f t="shared" si="31"/>
        <v>-2.4461671181964291E-4</v>
      </c>
      <c r="O56" s="32">
        <f t="shared" si="32"/>
        <v>-2.9739681479977583E-5</v>
      </c>
      <c r="P56" s="24">
        <v>0</v>
      </c>
      <c r="Q56" s="24">
        <v>5</v>
      </c>
      <c r="R56" s="23" t="s">
        <v>227</v>
      </c>
      <c r="Z56" s="84" t="s">
        <v>254</v>
      </c>
    </row>
    <row r="57" spans="1:26" s="23" customFormat="1" ht="15.75" thickBot="1" x14ac:dyDescent="0.25">
      <c r="A57" s="23" t="s">
        <v>136</v>
      </c>
      <c r="B57" s="24" t="s">
        <v>466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RSDSH_Att-AB,RSDSH_Att-C,RSDSH_Att-D,RSDSH_Att-E,RSDSH_Att-F,RSDSH_Att-G</v>
      </c>
      <c r="G57" s="26"/>
      <c r="H57" s="23" t="str">
        <f t="shared" si="26"/>
        <v>RSDSH_Att-AB,RSDSH_Att-C,RSDSH_Att-D,RSDSH_Att-E,RSDSH_Att-F,RSDSH_Att-G</v>
      </c>
      <c r="I57" s="24">
        <v>1</v>
      </c>
      <c r="J57" s="32">
        <f t="shared" si="27"/>
        <v>-1.1593115068079445E-3</v>
      </c>
      <c r="K57" s="32">
        <f t="shared" si="28"/>
        <v>-1.0433803561271501E-3</v>
      </c>
      <c r="L57" s="32">
        <f t="shared" si="29"/>
        <v>-6.1610566648952095E-4</v>
      </c>
      <c r="M57" s="32">
        <f t="shared" si="30"/>
        <v>-3.6380423500539737E-4</v>
      </c>
      <c r="N57" s="32">
        <f t="shared" si="31"/>
        <v>-4.4230101817837536E-5</v>
      </c>
      <c r="O57" s="32">
        <f t="shared" si="32"/>
        <v>-5.3773478112129501E-6</v>
      </c>
      <c r="P57" s="24">
        <v>0</v>
      </c>
      <c r="Q57" s="24">
        <v>5</v>
      </c>
      <c r="R57" s="23" t="s">
        <v>228</v>
      </c>
      <c r="Z57" s="84" t="s">
        <v>254</v>
      </c>
    </row>
    <row r="58" spans="1:26" s="23" customFormat="1" ht="15.75" thickBot="1" x14ac:dyDescent="0.25">
      <c r="A58" s="53" t="s">
        <v>137</v>
      </c>
      <c r="B58" s="24" t="s">
        <v>466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RSDSH_Att-AB,RSDSH_Att-C,RSDSH_Att-D,RSDSH_Att-E,RSDSH_Att-F,RSDSH_Att-G</v>
      </c>
      <c r="G58" s="53"/>
      <c r="H58" s="53" t="str">
        <f t="shared" si="26"/>
        <v>RSDSH_Att-AB,RSDSH_Att-C,RSDSH_Att-D,RSDSH_Att-E,RSDSH_Att-F,RSDSH_Att-G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229</v>
      </c>
      <c r="S58" s="53"/>
      <c r="T58" s="53"/>
      <c r="U58" s="53"/>
      <c r="V58" s="53"/>
      <c r="W58" s="53"/>
      <c r="X58" s="53"/>
      <c r="Y58" s="53"/>
      <c r="Z58" s="114" t="s">
        <v>254</v>
      </c>
    </row>
    <row r="59" spans="1:26" s="23" customFormat="1" ht="15" x14ac:dyDescent="0.2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 x14ac:dyDescent="0.2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 x14ac:dyDescent="0.2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 x14ac:dyDescent="0.2">
      <c r="C62" s="26"/>
      <c r="H62" s="20" t="s">
        <v>256</v>
      </c>
      <c r="I62" s="24"/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 x14ac:dyDescent="0.25">
      <c r="A63" s="26" t="s">
        <v>25</v>
      </c>
      <c r="B63" s="26" t="s">
        <v>26</v>
      </c>
      <c r="C63" s="26"/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85" t="s">
        <v>255</v>
      </c>
    </row>
    <row r="64" spans="1:26" ht="15" x14ac:dyDescent="0.2">
      <c r="A64" s="26" t="s">
        <v>138</v>
      </c>
      <c r="B64" s="26" t="s">
        <v>216</v>
      </c>
      <c r="D64" s="23" t="str">
        <f>IF(Z64="","UC-UP_"&amp;A33,"\I: DISABLED")</f>
        <v>\I: DISABLED</v>
      </c>
      <c r="E64" s="23" t="str">
        <f t="shared" ref="E64:E70" si="35">A64</f>
        <v>RSDSOL</v>
      </c>
      <c r="F64" s="23" t="str">
        <f t="shared" ref="F64:F70" si="36">H64</f>
        <v>RSDWH_Att</v>
      </c>
      <c r="H64" s="23" t="str">
        <f t="shared" ref="H64:H70" si="37">B64</f>
        <v>RSDWH_Att</v>
      </c>
      <c r="I64" s="24">
        <v>1</v>
      </c>
      <c r="J64" s="34">
        <f t="shared" ref="J64:O64" si="38">IF(L33="","",-L33)</f>
        <v>-3.7699252875601164E-2</v>
      </c>
      <c r="K64" s="34">
        <f t="shared" si="38"/>
        <v>-4.1469178163161285E-2</v>
      </c>
      <c r="L64" s="34">
        <f t="shared" si="38"/>
        <v>-6.6786526123552903E-2</v>
      </c>
      <c r="M64" s="34">
        <f t="shared" si="38"/>
        <v>-0.10756036818724322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244</v>
      </c>
      <c r="Z64" s="84" t="s">
        <v>254</v>
      </c>
    </row>
    <row r="65" spans="1:26" ht="15" x14ac:dyDescent="0.2">
      <c r="A65" s="23" t="s">
        <v>196</v>
      </c>
      <c r="B65" s="26" t="s">
        <v>216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 t="str">
        <f t="shared" ref="J65:O65" si="39">IF(L28="","",-L28)</f>
        <v/>
      </c>
      <c r="K65" s="34" t="str">
        <f t="shared" si="39"/>
        <v/>
      </c>
      <c r="L65" s="34" t="str">
        <f t="shared" si="39"/>
        <v/>
      </c>
      <c r="M65" s="34" t="str">
        <f t="shared" si="39"/>
        <v/>
      </c>
      <c r="N65" s="34" t="str">
        <f t="shared" si="39"/>
        <v/>
      </c>
      <c r="O65" s="34" t="str">
        <f t="shared" si="39"/>
        <v/>
      </c>
      <c r="P65" s="24">
        <v>0</v>
      </c>
      <c r="Q65" s="24">
        <v>5</v>
      </c>
      <c r="R65" s="23" t="s">
        <v>243</v>
      </c>
      <c r="Z65" s="84" t="s">
        <v>254</v>
      </c>
    </row>
    <row r="66" spans="1:26" ht="15" x14ac:dyDescent="0.2">
      <c r="A66" s="23" t="s">
        <v>136</v>
      </c>
      <c r="B66" s="26" t="s">
        <v>216</v>
      </c>
      <c r="D66" s="23" t="str">
        <f>IF(Z66="","UC-UP_"&amp;A66,"\I: DISABLED")</f>
        <v>\I: DISABLED</v>
      </c>
      <c r="E66" s="23" t="str">
        <f t="shared" si="35"/>
        <v>RSDHET</v>
      </c>
      <c r="F66" s="23" t="str">
        <f t="shared" si="36"/>
        <v>RSDWH_Att</v>
      </c>
      <c r="H66" s="23" t="str">
        <f t="shared" si="37"/>
        <v>RSDWH_Att</v>
      </c>
      <c r="I66" s="24">
        <v>1</v>
      </c>
      <c r="J66" s="34">
        <f>IF(L29="","",-L29)</f>
        <v>-3.0561533330905635E-2</v>
      </c>
      <c r="K66" s="34">
        <f t="shared" ref="K66:O66" si="40">IF(M29="","",-M29)</f>
        <v>-3.3617686663996199E-2</v>
      </c>
      <c r="L66" s="34">
        <f t="shared" si="40"/>
        <v>-5.4141620549232543E-2</v>
      </c>
      <c r="M66" s="34">
        <f t="shared" si="40"/>
        <v>-8.7195621310744528E-2</v>
      </c>
      <c r="N66" s="34">
        <f t="shared" si="40"/>
        <v>-0.58660853794944878</v>
      </c>
      <c r="O66" s="34">
        <f t="shared" si="40"/>
        <v>-0.9</v>
      </c>
      <c r="P66" s="24">
        <v>0</v>
      </c>
      <c r="Q66" s="24">
        <v>5</v>
      </c>
      <c r="R66" s="23" t="s">
        <v>241</v>
      </c>
      <c r="Z66" s="84" t="s">
        <v>254</v>
      </c>
    </row>
    <row r="67" spans="1:26" s="23" customFormat="1" ht="15" x14ac:dyDescent="0.2">
      <c r="A67" s="23" t="s">
        <v>196</v>
      </c>
      <c r="B67" s="24" t="s">
        <v>466</v>
      </c>
      <c r="C67" s="26"/>
      <c r="D67" s="23" t="str">
        <f>IF(Z67="","UC-UP_"&amp;A13,"\I: DISABLED")</f>
        <v>\I: DISABLED</v>
      </c>
      <c r="E67" s="23" t="str">
        <f t="shared" si="35"/>
        <v>RSDGAS</v>
      </c>
      <c r="F67" s="23" t="str">
        <f t="shared" si="36"/>
        <v>RSDSH_Att-AB,RSDSH_Att-C,RSDSH_Att-D,RSDSH_Att-E,RSDSH_Att-F,RSDSH_Att-G</v>
      </c>
      <c r="G67" s="38"/>
      <c r="H67" s="23" t="str">
        <f t="shared" si="37"/>
        <v>RSDSH_Att-AB,RSDSH_Att-C,RSDSH_Att-D,RSDSH_Att-E,RSDSH_Att-F,RSDSH_Att-G</v>
      </c>
      <c r="I67" s="24">
        <v>1</v>
      </c>
      <c r="J67" s="34" t="str">
        <f t="shared" ref="J67:O67" si="41">IF(L13="","",-L13)</f>
        <v/>
      </c>
      <c r="K67" s="34" t="str">
        <f t="shared" si="41"/>
        <v/>
      </c>
      <c r="L67" s="34" t="str">
        <f t="shared" si="41"/>
        <v/>
      </c>
      <c r="M67" s="34" t="str">
        <f t="shared" si="41"/>
        <v/>
      </c>
      <c r="N67" s="34" t="str">
        <f t="shared" si="41"/>
        <v/>
      </c>
      <c r="O67" s="34" t="str">
        <f t="shared" si="41"/>
        <v/>
      </c>
      <c r="P67" s="24">
        <v>0</v>
      </c>
      <c r="Q67" s="24">
        <v>5</v>
      </c>
      <c r="R67" s="23" t="s">
        <v>237</v>
      </c>
      <c r="Z67" s="84" t="s">
        <v>254</v>
      </c>
    </row>
    <row r="68" spans="1:26" s="23" customFormat="1" ht="15" x14ac:dyDescent="0.2">
      <c r="A68" s="23" t="s">
        <v>194</v>
      </c>
      <c r="B68" s="24" t="s">
        <v>466</v>
      </c>
      <c r="C68" s="26"/>
      <c r="D68" s="88" t="str">
        <f>IF(Z68="","UC-UP_"&amp;A10,"\I: DISABLED")</f>
        <v>\I: DISABLED</v>
      </c>
      <c r="E68" s="23" t="str">
        <f t="shared" si="35"/>
        <v>RSDELC</v>
      </c>
      <c r="F68" s="23" t="str">
        <f t="shared" si="36"/>
        <v>RSDSH_Att-AB,RSDSH_Att-C,RSDSH_Att-D,RSDSH_Att-E,RSDSH_Att-F,RSDSH_Att-G</v>
      </c>
      <c r="G68" s="23" t="s">
        <v>577</v>
      </c>
      <c r="H68" s="23" t="str">
        <f t="shared" si="37"/>
        <v>RSDSH_Att-AB,RSDSH_Att-C,RSDSH_Att-D,RSDSH_Att-E,RSDSH_Att-F,RSDSH_Att-G</v>
      </c>
      <c r="I68" s="24">
        <v>1</v>
      </c>
      <c r="J68" s="89">
        <f t="shared" ref="J68:O68" si="42">MAX(IF(L10+L11="","",-L10-L11),-$T$10)</f>
        <v>-7.578347684565441E-2</v>
      </c>
      <c r="K68" s="89">
        <f t="shared" si="42"/>
        <v>-8.3361824530219855E-2</v>
      </c>
      <c r="L68" s="89">
        <f t="shared" si="42"/>
        <v>-0.13425505202416446</v>
      </c>
      <c r="M68" s="89">
        <f t="shared" si="42"/>
        <v>-0.21286340238613322</v>
      </c>
      <c r="N68" s="89">
        <f t="shared" si="42"/>
        <v>-0.21286340238613322</v>
      </c>
      <c r="O68" s="89">
        <f t="shared" si="42"/>
        <v>-0.21286340238613322</v>
      </c>
      <c r="P68" s="24">
        <v>0</v>
      </c>
      <c r="Q68" s="24">
        <v>5</v>
      </c>
      <c r="R68" s="23" t="s">
        <v>234</v>
      </c>
      <c r="Z68" s="84" t="s">
        <v>254</v>
      </c>
    </row>
    <row r="69" spans="1:26" s="23" customFormat="1" ht="15.75" thickBot="1" x14ac:dyDescent="0.25">
      <c r="A69" s="23" t="s">
        <v>133</v>
      </c>
      <c r="B69" s="24" t="s">
        <v>466</v>
      </c>
      <c r="C69" s="26"/>
      <c r="D69" s="23" t="str">
        <f>IF(Z69="","UC-UP_"&amp;A6,"\I: DISABLED")</f>
        <v>\I: DISABLED</v>
      </c>
      <c r="E69" s="23" t="str">
        <f t="shared" si="35"/>
        <v>RSDCOA</v>
      </c>
      <c r="F69" s="23" t="str">
        <f t="shared" si="36"/>
        <v>RSDSH_Att-AB,RSDSH_Att-C,RSDSH_Att-D,RSDSH_Att-E,RSDSH_Att-F,RSDSH_Att-G</v>
      </c>
      <c r="H69" s="23" t="str">
        <f t="shared" si="37"/>
        <v>RSDSH_Att-AB,RSDSH_Att-C,RSDSH_Att-D,RSDSH_Att-E,RSDSH_Att-F,RSDSH_Att-G</v>
      </c>
      <c r="I69" s="24">
        <v>1</v>
      </c>
      <c r="J69" s="34">
        <f t="shared" ref="J69:O72" si="43">IF(L6="","",-L6)</f>
        <v>-0.13612771063364959</v>
      </c>
      <c r="K69" s="34">
        <f t="shared" si="43"/>
        <v>-0.13612771063364959</v>
      </c>
      <c r="L69" s="34">
        <f t="shared" si="43"/>
        <v>-0.13612771063364959</v>
      </c>
      <c r="M69" s="34">
        <f t="shared" si="43"/>
        <v>-0.13612771063364959</v>
      </c>
      <c r="N69" s="34">
        <f t="shared" si="43"/>
        <v>-0.13612771063364959</v>
      </c>
      <c r="O69" s="34">
        <f t="shared" si="43"/>
        <v>-0.13612771063364959</v>
      </c>
      <c r="P69" s="24">
        <v>0</v>
      </c>
      <c r="Q69" s="24">
        <v>5</v>
      </c>
      <c r="R69" s="23" t="s">
        <v>230</v>
      </c>
      <c r="Z69" s="84" t="s">
        <v>254</v>
      </c>
    </row>
    <row r="70" spans="1:26" s="23" customFormat="1" ht="15" x14ac:dyDescent="0.2">
      <c r="A70" s="23" t="s">
        <v>191</v>
      </c>
      <c r="B70" s="24" t="s">
        <v>466</v>
      </c>
      <c r="C70" s="26"/>
      <c r="D70" s="23" t="str">
        <f>IF(Z70="","UC-UP_"&amp;A7,"\I: DISABLED")</f>
        <v>\I: DISABLED</v>
      </c>
      <c r="E70" s="77" t="str">
        <f t="shared" si="35"/>
        <v>RSDBDL</v>
      </c>
      <c r="F70" s="77" t="str">
        <f t="shared" si="36"/>
        <v>RSDSH_Att-AB,RSDSH_Att-C,RSDSH_Att-D,RSDSH_Att-E,RSDSH_Att-F,RSDSH_Att-G</v>
      </c>
      <c r="H70" s="78" t="str">
        <f t="shared" si="37"/>
        <v>RSDSH_Att-AB,RSDSH_Att-C,RSDSH_Att-D,RSDSH_Att-E,RSDSH_Att-F,RSDSH_Att-G</v>
      </c>
      <c r="I70" s="77">
        <v>1</v>
      </c>
      <c r="J70" s="79">
        <f t="shared" si="43"/>
        <v>-1.15E-2</v>
      </c>
      <c r="K70" s="80">
        <f t="shared" si="43"/>
        <v>-1.3224999999999999E-2</v>
      </c>
      <c r="L70" s="80">
        <f t="shared" si="43"/>
        <v>-2.6600198804687482E-2</v>
      </c>
      <c r="M70" s="80">
        <f t="shared" si="43"/>
        <v>-5.3502501054737056E-2</v>
      </c>
      <c r="N70" s="80">
        <f t="shared" si="43"/>
        <v>-0.87565068412849112</v>
      </c>
      <c r="O70" s="80">
        <f t="shared" si="43"/>
        <v>-0.9</v>
      </c>
      <c r="P70" s="79">
        <v>0</v>
      </c>
      <c r="Q70" s="79">
        <v>5</v>
      </c>
      <c r="R70" s="79" t="s">
        <v>231</v>
      </c>
      <c r="Z70" s="84" t="s">
        <v>254</v>
      </c>
    </row>
    <row r="71" spans="1:26" s="23" customFormat="1" ht="15" x14ac:dyDescent="0.2">
      <c r="A71" s="23" t="s">
        <v>192</v>
      </c>
      <c r="B71" s="24" t="s">
        <v>466</v>
      </c>
      <c r="C71" s="26"/>
      <c r="D71" s="23" t="str">
        <f>IF(Z71="","UC-UP_"&amp;A8,"\I: DISABLED")</f>
        <v>\I: DISABLED</v>
      </c>
      <c r="E71" s="77" t="str">
        <f t="shared" ref="E71:E79" si="44">A71</f>
        <v>RSDETH</v>
      </c>
      <c r="F71" s="23" t="str">
        <f t="shared" ref="F71:F79" si="45">H71</f>
        <v>RSDSH_Att-AB,RSDSH_Att-C,RSDSH_Att-D,RSDSH_Att-E,RSDSH_Att-F,RSDSH_Att-G</v>
      </c>
      <c r="H71" s="23" t="str">
        <f t="shared" ref="H71:H79" si="46">B71</f>
        <v>RSDSH_Att-AB,RSDSH_Att-C,RSDSH_Att-D,RSDSH_Att-E,RSDSH_Att-F,RSDSH_Att-G</v>
      </c>
      <c r="I71" s="24">
        <v>1</v>
      </c>
      <c r="J71" s="34" t="str">
        <f t="shared" si="43"/>
        <v/>
      </c>
      <c r="K71" s="34" t="str">
        <f t="shared" si="43"/>
        <v/>
      </c>
      <c r="L71" s="34" t="str">
        <f t="shared" si="43"/>
        <v/>
      </c>
      <c r="M71" s="34" t="str">
        <f t="shared" si="43"/>
        <v/>
      </c>
      <c r="N71" s="34" t="str">
        <f t="shared" si="43"/>
        <v/>
      </c>
      <c r="O71" s="34" t="str">
        <f t="shared" si="43"/>
        <v/>
      </c>
      <c r="P71" s="24">
        <v>0</v>
      </c>
      <c r="Q71" s="24">
        <v>5</v>
      </c>
      <c r="R71" s="23" t="s">
        <v>232</v>
      </c>
      <c r="Z71" s="84" t="s">
        <v>254</v>
      </c>
    </row>
    <row r="72" spans="1:26" s="23" customFormat="1" ht="15" x14ac:dyDescent="0.2">
      <c r="A72" s="23" t="s">
        <v>193</v>
      </c>
      <c r="B72" s="24" t="s">
        <v>466</v>
      </c>
      <c r="C72" s="26"/>
      <c r="D72" s="23" t="str">
        <f>IF(Z72="","UC-UP_"&amp;A9,"\I: DISABLED")</f>
        <v>\I: DISABLED</v>
      </c>
      <c r="E72" s="23" t="str">
        <f t="shared" si="44"/>
        <v>RSDLPG</v>
      </c>
      <c r="F72" s="23" t="str">
        <f t="shared" si="45"/>
        <v>RSDSH_Att-AB,RSDSH_Att-C,RSDSH_Att-D,RSDSH_Att-E,RSDSH_Att-F,RSDSH_Att-G</v>
      </c>
      <c r="H72" s="23" t="str">
        <f t="shared" si="46"/>
        <v>RSDSH_Att-AB,RSDSH_Att-C,RSDSH_Att-D,RSDSH_Att-E,RSDSH_Att-F,RSDSH_Att-G</v>
      </c>
      <c r="I72" s="24">
        <v>1</v>
      </c>
      <c r="J72" s="34">
        <f t="shared" si="43"/>
        <v>-1.3281995070037899E-2</v>
      </c>
      <c r="K72" s="34">
        <f t="shared" si="43"/>
        <v>-1.461019457704169E-2</v>
      </c>
      <c r="L72" s="34">
        <f t="shared" si="43"/>
        <v>-2.3529864468271423E-2</v>
      </c>
      <c r="M72" s="34">
        <f t="shared" si="43"/>
        <v>-3.7895082024795815E-2</v>
      </c>
      <c r="N72" s="34">
        <f t="shared" si="43"/>
        <v>-0.25493916240150366</v>
      </c>
      <c r="O72" s="34">
        <f t="shared" si="43"/>
        <v>-0.9</v>
      </c>
      <c r="P72" s="24">
        <v>0</v>
      </c>
      <c r="Q72" s="24">
        <v>5</v>
      </c>
      <c r="R72" s="23" t="s">
        <v>233</v>
      </c>
      <c r="Z72" s="84" t="s">
        <v>254</v>
      </c>
    </row>
    <row r="73" spans="1:26" s="23" customFormat="1" ht="15" x14ac:dyDescent="0.2">
      <c r="A73" s="23" t="s">
        <v>194</v>
      </c>
      <c r="B73" s="24" t="s">
        <v>466</v>
      </c>
      <c r="C73" s="26"/>
      <c r="D73" s="23" t="str">
        <f>IF(Z73="","UC-UP_"&amp;A11,"\I: DISABLED")</f>
        <v>\I: DISABLED</v>
      </c>
      <c r="E73" s="23" t="str">
        <f t="shared" si="44"/>
        <v>RSDELC</v>
      </c>
      <c r="F73" s="23" t="str">
        <f t="shared" si="45"/>
        <v>RSDSH_Att-AB,RSDSH_Att-C,RSDSH_Att-D,RSDSH_Att-E,RSDSH_Att-F,RSDSH_Att-G</v>
      </c>
      <c r="H73" s="23" t="str">
        <f t="shared" si="46"/>
        <v>RSDSH_Att-AB,RSDSH_Att-C,RSDSH_Att-D,RSDSH_Att-E,RSDSH_Att-F,RSDSH_Att-G</v>
      </c>
      <c r="I73" s="24">
        <v>1</v>
      </c>
      <c r="J73" s="34">
        <f t="shared" ref="J73:O74" si="47">IF(L11="","",-L11)</f>
        <v>-2.8953528320705104E-2</v>
      </c>
      <c r="K73" s="34">
        <f t="shared" si="47"/>
        <v>-3.1848881152775614E-2</v>
      </c>
      <c r="L73" s="34">
        <f t="shared" si="47"/>
        <v>-5.1292941585356681E-2</v>
      </c>
      <c r="M73" s="34">
        <f t="shared" si="47"/>
        <v>-8.260779535263281E-2</v>
      </c>
      <c r="N73" s="34">
        <f t="shared" si="47"/>
        <v>-0.55574393904873753</v>
      </c>
      <c r="O73" s="34">
        <f t="shared" si="47"/>
        <v>-0.9</v>
      </c>
      <c r="P73" s="24">
        <v>0</v>
      </c>
      <c r="Q73" s="24">
        <v>5</v>
      </c>
      <c r="R73" s="23" t="s">
        <v>235</v>
      </c>
      <c r="Z73" s="84" t="s">
        <v>254</v>
      </c>
    </row>
    <row r="74" spans="1:26" s="23" customFormat="1" ht="15" x14ac:dyDescent="0.2">
      <c r="A74" s="23" t="s">
        <v>195</v>
      </c>
      <c r="B74" s="24" t="s">
        <v>466</v>
      </c>
      <c r="C74" s="26"/>
      <c r="D74" s="23" t="str">
        <f>IF(Z74="","UC-UP_"&amp;A12,"\I: DISABLED")</f>
        <v>\I: DISABLED</v>
      </c>
      <c r="E74" s="23" t="str">
        <f t="shared" si="44"/>
        <v>RSDKER</v>
      </c>
      <c r="F74" s="23" t="str">
        <f t="shared" si="45"/>
        <v>RSDSH_Att-AB,RSDSH_Att-C,RSDSH_Att-D,RSDSH_Att-E,RSDSH_Att-F,RSDSH_Att-G</v>
      </c>
      <c r="H74" s="23" t="str">
        <f t="shared" si="46"/>
        <v>RSDSH_Att-AB,RSDSH_Att-C,RSDSH_Att-D,RSDSH_Att-E,RSDSH_Att-F,RSDSH_Att-G</v>
      </c>
      <c r="I74" s="24">
        <v>1</v>
      </c>
      <c r="J74" s="34">
        <f t="shared" si="47"/>
        <v>-0.32293199085352298</v>
      </c>
      <c r="K74" s="34">
        <f t="shared" si="47"/>
        <v>-0.35522518993887531</v>
      </c>
      <c r="L74" s="34">
        <f t="shared" si="47"/>
        <v>-0.57209372064845831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236</v>
      </c>
      <c r="Z74" s="84" t="s">
        <v>254</v>
      </c>
    </row>
    <row r="75" spans="1:26" ht="15" x14ac:dyDescent="0.2">
      <c r="A75" s="23" t="s">
        <v>134</v>
      </c>
      <c r="B75" s="24" t="s">
        <v>466</v>
      </c>
      <c r="D75" s="23" t="str">
        <f>IF(Z75="","UC-UP_"&amp;A14,"\I: DISABLED")</f>
        <v>\I: DISABLED</v>
      </c>
      <c r="E75" s="23" t="str">
        <f t="shared" si="44"/>
        <v>RSDPEA</v>
      </c>
      <c r="F75" s="23" t="str">
        <f t="shared" si="45"/>
        <v>RSDSH_Att-AB,RSDSH_Att-C,RSDSH_Att-D,RSDSH_Att-E,RSDSH_Att-F,RSDSH_Att-G</v>
      </c>
      <c r="H75" s="23" t="str">
        <f t="shared" si="46"/>
        <v>RSDSH_Att-AB,RSDSH_Att-C,RSDSH_Att-D,RSDSH_Att-E,RSDSH_Att-F,RSDSH_Att-G</v>
      </c>
      <c r="I75" s="24">
        <v>1</v>
      </c>
      <c r="J75" s="34">
        <f t="shared" ref="J75:O79" si="48">IF(L14="","",-L14)</f>
        <v>-5.6547374232681892E-2</v>
      </c>
      <c r="K75" s="34">
        <f t="shared" si="48"/>
        <v>-6.2202111655950083E-2</v>
      </c>
      <c r="L75" s="34">
        <f t="shared" si="48"/>
        <v>-0.10017712284302421</v>
      </c>
      <c r="M75" s="34">
        <f t="shared" si="48"/>
        <v>-0.16133625810991897</v>
      </c>
      <c r="N75" s="34">
        <f t="shared" si="48"/>
        <v>-0.9</v>
      </c>
      <c r="O75" s="34">
        <f t="shared" si="48"/>
        <v>-0.9</v>
      </c>
      <c r="P75" s="24">
        <v>0</v>
      </c>
      <c r="Q75" s="24">
        <v>5</v>
      </c>
      <c r="R75" s="23" t="s">
        <v>238</v>
      </c>
      <c r="Z75" s="84" t="s">
        <v>254</v>
      </c>
    </row>
    <row r="76" spans="1:26" ht="15" x14ac:dyDescent="0.2">
      <c r="A76" s="56" t="s">
        <v>163</v>
      </c>
      <c r="B76" s="24" t="s">
        <v>466</v>
      </c>
      <c r="D76" s="23" t="str">
        <f>IF(Z76="","UC-UP_"&amp;A15,"\I: DISABLED")</f>
        <v>\I: DISABLED</v>
      </c>
      <c r="E76" s="23"/>
      <c r="F76" s="23" t="str">
        <f t="shared" si="45"/>
        <v>RSDSH_Att-AB,RSDSH_Att-C,RSDSH_Att-D,RSDSH_Att-E,RSDSH_Att-F,RSDSH_Att-G</v>
      </c>
      <c r="H76" s="23" t="str">
        <f t="shared" si="46"/>
        <v>RSDSH_Att-AB,RSDSH_Att-C,RSDSH_Att-D,RSDSH_Att-E,RSDSH_Att-F,RSDSH_Att-G</v>
      </c>
      <c r="I76" s="24">
        <v>1</v>
      </c>
      <c r="J76" s="34">
        <f t="shared" si="48"/>
        <v>-7.2411737806442666E-2</v>
      </c>
      <c r="K76" s="34">
        <f t="shared" si="48"/>
        <v>-7.9652911587086928E-2</v>
      </c>
      <c r="L76" s="34">
        <f t="shared" si="48"/>
        <v>-0.12828181064011943</v>
      </c>
      <c r="M76" s="34">
        <f t="shared" si="48"/>
        <v>-0.20659913885401879</v>
      </c>
      <c r="N76" s="34">
        <f t="shared" si="48"/>
        <v>-0.9</v>
      </c>
      <c r="O76" s="34">
        <f t="shared" si="48"/>
        <v>-0.9</v>
      </c>
      <c r="P76" s="24">
        <v>0</v>
      </c>
      <c r="Q76" s="24">
        <v>5</v>
      </c>
      <c r="R76" s="23" t="s">
        <v>239</v>
      </c>
      <c r="Z76" s="84" t="s">
        <v>254</v>
      </c>
    </row>
    <row r="77" spans="1:26" ht="15" x14ac:dyDescent="0.2">
      <c r="A77" s="23" t="s">
        <v>135</v>
      </c>
      <c r="B77" s="24" t="s">
        <v>466</v>
      </c>
      <c r="D77" s="23" t="str">
        <f>IF(Z77="","UC-UP_"&amp;A16,"\I: DISABLED")</f>
        <v>\I: DISABLED</v>
      </c>
      <c r="E77" s="23" t="str">
        <f t="shared" si="44"/>
        <v>RSDWOO</v>
      </c>
      <c r="F77" s="23" t="str">
        <f t="shared" si="45"/>
        <v>RSDSH_Att-AB,RSDSH_Att-C,RSDSH_Att-D,RSDSH_Att-E,RSDSH_Att-F,RSDSH_Att-G</v>
      </c>
      <c r="H77" s="23" t="str">
        <f t="shared" si="46"/>
        <v>RSDSH_Att-AB,RSDSH_Att-C,RSDSH_Att-D,RSDSH_Att-E,RSDSH_Att-F,RSDSH_Att-G</v>
      </c>
      <c r="I77" s="24">
        <v>1</v>
      </c>
      <c r="J77" s="34">
        <f t="shared" si="48"/>
        <v>-7.8364344850681156E-3</v>
      </c>
      <c r="K77" s="34">
        <f t="shared" si="48"/>
        <v>-8.6200779335749277E-3</v>
      </c>
      <c r="L77" s="34">
        <f t="shared" si="48"/>
        <v>-1.3882721712801764E-2</v>
      </c>
      <c r="M77" s="34">
        <f t="shared" si="48"/>
        <v>-2.2358262145684375E-2</v>
      </c>
      <c r="N77" s="34">
        <f t="shared" si="48"/>
        <v>-0.15041520745210032</v>
      </c>
      <c r="O77" s="34">
        <f t="shared" si="48"/>
        <v>-0.9</v>
      </c>
      <c r="P77" s="24">
        <v>0</v>
      </c>
      <c r="Q77" s="24">
        <v>5</v>
      </c>
      <c r="R77" s="23" t="s">
        <v>240</v>
      </c>
      <c r="Z77" s="84" t="s">
        <v>254</v>
      </c>
    </row>
    <row r="78" spans="1:26" ht="15" x14ac:dyDescent="0.2">
      <c r="A78" s="23" t="s">
        <v>136</v>
      </c>
      <c r="B78" s="24" t="s">
        <v>466</v>
      </c>
      <c r="D78" s="23" t="str">
        <f>IF(Z78="","UC-UP_"&amp;A17,"\I: DISABLED")</f>
        <v>\I: DISABLED</v>
      </c>
      <c r="E78" s="23" t="str">
        <f t="shared" si="44"/>
        <v>RSDHET</v>
      </c>
      <c r="F78" s="23" t="str">
        <f t="shared" si="45"/>
        <v>RSDSH_Att-AB,RSDSH_Att-C,RSDSH_Att-D,RSDSH_Att-E,RSDSH_Att-F,RSDSH_Att-G</v>
      </c>
      <c r="H78" s="23" t="str">
        <f t="shared" si="46"/>
        <v>RSDSH_Att-AB,RSDSH_Att-C,RSDSH_Att-D,RSDSH_Att-E,RSDSH_Att-F,RSDSH_Att-G</v>
      </c>
      <c r="I78" s="24">
        <v>1</v>
      </c>
      <c r="J78" s="34">
        <f t="shared" si="48"/>
        <v>-1.416936286098599E-3</v>
      </c>
      <c r="K78" s="34">
        <f>IF(M17="","",-M17)</f>
        <v>-1.5586299147084589E-3</v>
      </c>
      <c r="L78" s="34">
        <f t="shared" si="48"/>
        <v>-2.5101890639371211E-3</v>
      </c>
      <c r="M78" s="34">
        <f t="shared" si="48"/>
        <v>-4.0426845893613743E-3</v>
      </c>
      <c r="N78" s="34">
        <f t="shared" si="48"/>
        <v>-2.7197160370068064E-2</v>
      </c>
      <c r="O78" s="34">
        <f t="shared" si="48"/>
        <v>-0.18296889501143337</v>
      </c>
      <c r="P78" s="24">
        <v>0</v>
      </c>
      <c r="Q78" s="24">
        <v>5</v>
      </c>
      <c r="R78" s="23" t="s">
        <v>241</v>
      </c>
      <c r="Z78" s="84" t="s">
        <v>254</v>
      </c>
    </row>
    <row r="79" spans="1:26" ht="15.75" thickBot="1" x14ac:dyDescent="0.25">
      <c r="A79" s="53" t="s">
        <v>137</v>
      </c>
      <c r="B79" s="24" t="s">
        <v>466</v>
      </c>
      <c r="C79" s="58"/>
      <c r="D79" s="53" t="str">
        <f>IF(Z79="","UC-UP_"&amp;A18,"\I: DISABLED")</f>
        <v>\I: DISABLED</v>
      </c>
      <c r="E79" s="53" t="str">
        <f t="shared" si="44"/>
        <v>RSDGEO</v>
      </c>
      <c r="F79" s="53" t="str">
        <f t="shared" si="45"/>
        <v>RSDSH_Att-AB,RSDSH_Att-C,RSDSH_Att-D,RSDSH_Att-E,RSDSH_Att-F,RSDSH_Att-G</v>
      </c>
      <c r="G79" s="58"/>
      <c r="H79" s="53" t="str">
        <f t="shared" si="46"/>
        <v>RSDSH_Att-AB,RSDSH_Att-C,RSDSH_Att-D,RSDSH_Att-E,RSDSH_Att-F,RSDSH_Att-G</v>
      </c>
      <c r="I79" s="54">
        <v>1</v>
      </c>
      <c r="J79" s="59" t="str">
        <f t="shared" si="48"/>
        <v/>
      </c>
      <c r="K79" s="59" t="str">
        <f t="shared" si="48"/>
        <v/>
      </c>
      <c r="L79" s="59" t="str">
        <f t="shared" si="48"/>
        <v/>
      </c>
      <c r="M79" s="59" t="str">
        <f t="shared" si="48"/>
        <v/>
      </c>
      <c r="N79" s="59" t="str">
        <f t="shared" si="48"/>
        <v/>
      </c>
      <c r="O79" s="59" t="str">
        <f t="shared" si="48"/>
        <v/>
      </c>
      <c r="P79" s="54">
        <v>0</v>
      </c>
      <c r="Q79" s="54">
        <v>5</v>
      </c>
      <c r="R79" s="53" t="s">
        <v>242</v>
      </c>
      <c r="S79" s="58"/>
      <c r="T79" s="58"/>
      <c r="U79" s="58"/>
      <c r="V79" s="58"/>
      <c r="W79" s="58"/>
      <c r="X79" s="58"/>
      <c r="Y79" s="58"/>
      <c r="Z79" s="114" t="s">
        <v>254</v>
      </c>
    </row>
    <row r="80" spans="1:26" ht="15" x14ac:dyDescent="0.2">
      <c r="A80" s="26"/>
      <c r="B80" s="26"/>
      <c r="C80" s="93"/>
      <c r="D80" s="26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:21" ht="15" x14ac:dyDescent="0.2">
      <c r="A81" s="26"/>
      <c r="B81" s="26"/>
      <c r="D81" s="23"/>
      <c r="E81" s="26"/>
      <c r="F81" s="26"/>
      <c r="G81" s="93"/>
      <c r="H81" s="26"/>
      <c r="I81" s="63"/>
      <c r="J81" s="33"/>
      <c r="K81" s="33"/>
      <c r="L81" s="33"/>
      <c r="M81" s="33"/>
      <c r="N81" s="33"/>
      <c r="O81" s="33"/>
      <c r="P81" s="63"/>
      <c r="Q81" s="63"/>
      <c r="R81" s="26"/>
      <c r="S81" s="93"/>
      <c r="T81" s="93"/>
      <c r="U81" s="93"/>
    </row>
    <row r="82" spans="1:21" ht="15" x14ac:dyDescent="0.2">
      <c r="K82" s="34" t="str">
        <f t="shared" ref="K82" si="49">IF(L34="","",-L34)</f>
        <v/>
      </c>
      <c r="L82" s="34" t="str">
        <f t="shared" ref="L82:P82" si="50">IF(M34="","",-M34)</f>
        <v/>
      </c>
      <c r="M82" s="34" t="str">
        <f t="shared" si="50"/>
        <v/>
      </c>
      <c r="N82" s="34" t="str">
        <f t="shared" si="50"/>
        <v/>
      </c>
      <c r="O82" s="34" t="str">
        <f t="shared" si="50"/>
        <v/>
      </c>
      <c r="P82" s="34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abSelected="1" topLeftCell="A49" zoomScale="60" zoomScaleNormal="60" workbookViewId="0">
      <selection activeCell="AC62" sqref="AC62"/>
    </sheetView>
  </sheetViews>
  <sheetFormatPr defaultRowHeight="12.75" x14ac:dyDescent="0.2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15" width="12.7109375" style="38" customWidth="1"/>
    <col min="16" max="16" width="15.5703125" style="38" customWidth="1"/>
    <col min="17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 x14ac:dyDescent="0.2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 x14ac:dyDescent="0.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 x14ac:dyDescent="0.2">
      <c r="A3" s="41" t="s">
        <v>190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61" t="s">
        <v>128</v>
      </c>
      <c r="T3" s="161"/>
      <c r="U3" s="161"/>
      <c r="V3" s="161"/>
      <c r="Z3" s="161" t="s">
        <v>375</v>
      </c>
      <c r="AA3" s="161"/>
      <c r="AB3" s="161"/>
      <c r="AC3" s="161"/>
      <c r="AD3" s="161"/>
      <c r="AE3" s="161"/>
      <c r="AF3" s="161"/>
    </row>
    <row r="4" spans="1:32" ht="15.75" thickBot="1" x14ac:dyDescent="0.25">
      <c r="A4" s="43" t="s">
        <v>32</v>
      </c>
      <c r="B4" s="43"/>
      <c r="C4" s="26"/>
      <c r="D4" s="44" t="s">
        <v>37</v>
      </c>
      <c r="E4" s="162" t="s">
        <v>38</v>
      </c>
      <c r="F4" s="163"/>
      <c r="G4" s="163"/>
      <c r="H4" s="163"/>
      <c r="I4" s="163"/>
      <c r="J4" s="163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 x14ac:dyDescent="0.25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247</v>
      </c>
      <c r="T5" s="76" t="s">
        <v>248</v>
      </c>
    </row>
    <row r="6" spans="1:32" ht="15.75" thickBot="1" x14ac:dyDescent="0.25">
      <c r="A6" s="30" t="s">
        <v>94</v>
      </c>
      <c r="B6" s="30" t="s">
        <v>125</v>
      </c>
      <c r="C6" s="23"/>
      <c r="D6" s="52">
        <f>SUMIF(SharesElab!$B$2:$B$79,Det_RSD_share!$A6,SharesElab!C$2:C$79)+D15*Z8</f>
        <v>7.3170589775134576E-2</v>
      </c>
      <c r="E6" s="46">
        <f>IF($D6=0,"",MAX($D6*(1-$S$4)^($E$5-$D$5),S6))</f>
        <v>6.5853530797621115E-2</v>
      </c>
      <c r="F6" s="46">
        <f>IF($D6=0,"",MAX($D6*(1-$S$4)^($F$5-$D$5),S6))</f>
        <v>5.9268177717859014E-2</v>
      </c>
      <c r="G6" s="46">
        <f>IF($D6=0,"",MAX($D6*(1-$S$4)^($G$5-$D$5),S6))</f>
        <v>3.4997266260618574E-2</v>
      </c>
      <c r="H6" s="46">
        <f>IF($D6=0,"",MAX($D6*(1-$S$4)^($H$5-$D$5),S6))</f>
        <v>2.0665535754232668E-2</v>
      </c>
      <c r="I6" s="46">
        <f>IF($D6=0,"",MAX($D6*(1-$S$4)^($I$5-$D$5),S6))</f>
        <v>2.5124467023214074E-3</v>
      </c>
      <c r="J6" s="46">
        <f>IF($D6=0,"",MAX($D6*(1-$S$4)^($J$5-$D$5),S6))</f>
        <v>3.0545486490534491E-4</v>
      </c>
      <c r="K6" s="23"/>
      <c r="L6" s="47">
        <f>IF($D6=0,"",MIN($D6*(1+$S$4)^($L$5-$D$5),T6))</f>
        <v>7.7560825161642657E-2</v>
      </c>
      <c r="M6" s="47">
        <f>IF($D6=0,"",MIN($D6*(1+$S$4)^($M$5-$D$5),T6))</f>
        <v>7.7560825161642657E-2</v>
      </c>
      <c r="N6" s="47">
        <f>IF($D6=0,"",MIN($D6*(1+$S$4)^($N$5-$D$5),T6))</f>
        <v>7.7560825161642657E-2</v>
      </c>
      <c r="O6" s="47">
        <f>IF($D6=0,"",MIN($D6*(1+$S$4)^($O$5-$D$5),T6))</f>
        <v>7.7560825161642657E-2</v>
      </c>
      <c r="P6" s="47">
        <f>IF($D6=0,"",MIN($D6*(1+$S$4)^($P$5-$D$5),T6))</f>
        <v>7.7560825161642657E-2</v>
      </c>
      <c r="Q6" s="47">
        <f>IF($D6=0,"",MIN($D6*(1+$S$4)^($Q$5-$D$5),T6))</f>
        <v>7.7560825161642657E-2</v>
      </c>
      <c r="S6" s="81">
        <v>0</v>
      </c>
      <c r="T6" s="81">
        <f>D6*Z14</f>
        <v>7.7560825161642657E-2</v>
      </c>
    </row>
    <row r="7" spans="1:32" ht="15.75" thickBot="1" x14ac:dyDescent="0.25">
      <c r="A7" s="49" t="s">
        <v>95</v>
      </c>
      <c r="B7" s="49" t="s">
        <v>126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64" t="s">
        <v>251</v>
      </c>
      <c r="Z7" s="164"/>
    </row>
    <row r="8" spans="1:32" ht="15.75" thickBot="1" x14ac:dyDescent="0.25">
      <c r="A8" s="49" t="s">
        <v>96</v>
      </c>
      <c r="B8" s="49" t="s">
        <v>127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249</v>
      </c>
      <c r="Z8" s="83">
        <v>0.19400000000000001</v>
      </c>
    </row>
    <row r="9" spans="1:32" ht="15.75" thickBot="1" x14ac:dyDescent="0.25">
      <c r="A9" s="49" t="s">
        <v>97</v>
      </c>
      <c r="B9" s="49" t="s">
        <v>117</v>
      </c>
      <c r="C9" s="23"/>
      <c r="D9" s="52">
        <f>SUMIF(SharesElab!$B$2:$B$79,Det_RSD_share!$A9,SharesElab!C$2:C$79)</f>
        <v>2.8619867952141737E-2</v>
      </c>
      <c r="E9" s="46">
        <f t="shared" si="4"/>
        <v>2.5757881156927565E-2</v>
      </c>
      <c r="F9" s="46">
        <f t="shared" si="5"/>
        <v>2.3182093041234808E-2</v>
      </c>
      <c r="G9" s="46">
        <f t="shared" si="0"/>
        <v>1.3688794119918746E-2</v>
      </c>
      <c r="H9" s="46">
        <f t="shared" si="1"/>
        <v>8.0830960398708216E-3</v>
      </c>
      <c r="I9" s="46">
        <f t="shared" si="2"/>
        <v>9.8271577526177437E-4</v>
      </c>
      <c r="J9" s="46">
        <f t="shared" si="3"/>
        <v>1.1947529636970439E-4</v>
      </c>
      <c r="K9" s="23"/>
      <c r="L9" s="47">
        <f t="shared" si="6"/>
        <v>3.1481854747355917E-2</v>
      </c>
      <c r="M9" s="47">
        <f t="shared" si="7"/>
        <v>3.4630040222091506E-2</v>
      </c>
      <c r="N9" s="47">
        <f t="shared" si="8"/>
        <v>5.5772026078080621E-2</v>
      </c>
      <c r="O9" s="47">
        <f t="shared" si="9"/>
        <v>8.9821405719009637E-2</v>
      </c>
      <c r="P9" s="47">
        <f t="shared" si="10"/>
        <v>0.60427350242299227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250</v>
      </c>
      <c r="Z9" s="83">
        <v>0.74399999999999999</v>
      </c>
    </row>
    <row r="10" spans="1:32" ht="15.75" thickBot="1" x14ac:dyDescent="0.25">
      <c r="A10" s="49" t="s">
        <v>98</v>
      </c>
      <c r="B10" s="49" t="s">
        <v>34</v>
      </c>
      <c r="C10" s="23"/>
      <c r="D10" s="52">
        <f>SUMIF(SharesElab!$B$2:$B$79,Det_RSD_share!$A10,SharesElab!C$2:C$79)</f>
        <v>3.8328532462031203E-2</v>
      </c>
      <c r="E10" s="46">
        <f t="shared" si="4"/>
        <v>3.4495679215828086E-2</v>
      </c>
      <c r="F10" s="46">
        <f t="shared" si="5"/>
        <v>3.1046111294245275E-2</v>
      </c>
      <c r="G10" s="46">
        <f t="shared" si="0"/>
        <v>1.8332418258138899E-2</v>
      </c>
      <c r="H10" s="46">
        <f t="shared" si="1"/>
        <v>1.0825109657248441E-2</v>
      </c>
      <c r="I10" s="46">
        <f t="shared" si="2"/>
        <v>1.3160806177043309E-3</v>
      </c>
      <c r="J10" s="46">
        <f t="shared" si="3"/>
        <v>1.6000467867198268E-4</v>
      </c>
      <c r="K10" s="23"/>
      <c r="L10" s="47">
        <f t="shared" si="6"/>
        <v>4.2161385708234328E-2</v>
      </c>
      <c r="M10" s="47">
        <f t="shared" si="7"/>
        <v>4.6377524279057766E-2</v>
      </c>
      <c r="N10" s="47">
        <f t="shared" si="8"/>
        <v>7.4691466626665357E-2</v>
      </c>
      <c r="O10" s="47">
        <f t="shared" si="9"/>
        <v>0.12029135391691084</v>
      </c>
      <c r="P10" s="47">
        <f t="shared" si="10"/>
        <v>0.19164266231015603</v>
      </c>
      <c r="Q10" s="47">
        <f t="shared" si="12"/>
        <v>0.19164266231015603</v>
      </c>
      <c r="S10" s="81">
        <v>0</v>
      </c>
      <c r="T10" s="81">
        <f>D10*$Z$13</f>
        <v>0.19164266231015603</v>
      </c>
      <c r="Y10" s="76" t="s">
        <v>253</v>
      </c>
      <c r="Z10" s="83">
        <v>6.2E-2</v>
      </c>
    </row>
    <row r="11" spans="1:32" ht="15.75" thickBot="1" x14ac:dyDescent="0.25">
      <c r="A11" s="49" t="s">
        <v>99</v>
      </c>
      <c r="B11" s="49" t="s">
        <v>34</v>
      </c>
      <c r="C11" s="23"/>
      <c r="D11" s="52">
        <f>SUMIF(SharesElab!$B$2:$B$79,Det_RSD_share!$A11,SharesElab!C$2:C$79)</f>
        <v>1.7344762693162541E-2</v>
      </c>
      <c r="E11" s="46">
        <f t="shared" si="4"/>
        <v>1.5610286423846287E-2</v>
      </c>
      <c r="F11" s="46">
        <f t="shared" si="5"/>
        <v>1.4049257781461658E-2</v>
      </c>
      <c r="G11" s="46">
        <f t="shared" si="0"/>
        <v>8.2959462273752976E-3</v>
      </c>
      <c r="H11" s="46">
        <f t="shared" si="1"/>
        <v>4.8986732878028407E-3</v>
      </c>
      <c r="I11" s="46">
        <f t="shared" si="2"/>
        <v>5.955643102632549E-4</v>
      </c>
      <c r="J11" s="46">
        <f t="shared" si="3"/>
        <v>7.2406716435346457E-5</v>
      </c>
      <c r="K11" s="23"/>
      <c r="L11" s="47">
        <f t="shared" si="6"/>
        <v>1.9079238962478796E-2</v>
      </c>
      <c r="M11" s="47">
        <f t="shared" si="7"/>
        <v>2.0987162858726677E-2</v>
      </c>
      <c r="N11" s="47">
        <f t="shared" si="8"/>
        <v>3.3800035655607914E-2</v>
      </c>
      <c r="O11" s="47">
        <f t="shared" si="9"/>
        <v>5.4435295423713122E-2</v>
      </c>
      <c r="P11" s="47">
        <f t="shared" si="10"/>
        <v>0.36621344720455457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 x14ac:dyDescent="0.25">
      <c r="A12" s="49" t="s">
        <v>100</v>
      </c>
      <c r="B12" s="49" t="s">
        <v>118</v>
      </c>
      <c r="C12" s="23"/>
      <c r="D12" s="52">
        <f>SUMIF(SharesElab!$B$2:$B$79,Det_RSD_share!$A12,SharesElab!C$2:C$79)</f>
        <v>0.6217301268774712</v>
      </c>
      <c r="E12" s="46">
        <f t="shared" si="4"/>
        <v>0.55955711418972409</v>
      </c>
      <c r="F12" s="46">
        <f t="shared" si="5"/>
        <v>0.50360140277075172</v>
      </c>
      <c r="G12" s="46">
        <f t="shared" si="0"/>
        <v>0.29737159232210125</v>
      </c>
      <c r="H12" s="46">
        <f t="shared" si="1"/>
        <v>0.1755949515502776</v>
      </c>
      <c r="I12" s="46">
        <f t="shared" si="2"/>
        <v>2.1348246772475873E-2</v>
      </c>
      <c r="J12" s="46">
        <f t="shared" si="3"/>
        <v>2.5954484239715373E-3</v>
      </c>
      <c r="K12" s="23"/>
      <c r="L12" s="47">
        <f t="shared" si="6"/>
        <v>0.68390313956521842</v>
      </c>
      <c r="M12" s="47">
        <f t="shared" si="7"/>
        <v>0.75229345352174026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64" t="s">
        <v>372</v>
      </c>
      <c r="Z12" s="164"/>
    </row>
    <row r="13" spans="1:32" ht="15.75" thickBot="1" x14ac:dyDescent="0.25">
      <c r="A13" s="49" t="s">
        <v>461</v>
      </c>
      <c r="B13" s="49" t="s">
        <v>119</v>
      </c>
      <c r="C13" s="23"/>
      <c r="D13" s="52">
        <f>SUMIF(SharesElab!$B$2:$B$79,Det_RSD_share!$A13,SharesElab!C$2:C$79)</f>
        <v>0</v>
      </c>
      <c r="E13" s="46" t="str">
        <f t="shared" si="4"/>
        <v/>
      </c>
      <c r="F13" s="46" t="str">
        <f t="shared" si="5"/>
        <v/>
      </c>
      <c r="G13" s="46" t="str">
        <f t="shared" si="0"/>
        <v/>
      </c>
      <c r="H13" s="46" t="str">
        <f t="shared" si="1"/>
        <v/>
      </c>
      <c r="I13" s="46" t="str">
        <f t="shared" si="2"/>
        <v/>
      </c>
      <c r="J13" s="46" t="str">
        <f t="shared" si="3"/>
        <v/>
      </c>
      <c r="K13" s="23"/>
      <c r="L13" s="47" t="str">
        <f t="shared" si="6"/>
        <v/>
      </c>
      <c r="M13" s="47" t="str">
        <f t="shared" si="7"/>
        <v/>
      </c>
      <c r="N13" s="47" t="str">
        <f t="shared" si="8"/>
        <v/>
      </c>
      <c r="O13" s="47" t="str">
        <f t="shared" si="9"/>
        <v/>
      </c>
      <c r="P13" s="47" t="str">
        <f t="shared" si="10"/>
        <v/>
      </c>
      <c r="Q13" s="47" t="str">
        <f t="shared" si="12"/>
        <v/>
      </c>
      <c r="S13" s="81">
        <v>0</v>
      </c>
      <c r="T13" s="145">
        <f>(RSDCK_share!S38*D13*2+RSDCK_share!S39*RSDCK_share!Z15)/SUM(RSDCK_share!S38:S39)</f>
        <v>7.2453092477748018E-2</v>
      </c>
      <c r="Y13" s="76" t="s">
        <v>371</v>
      </c>
      <c r="Z13" s="108">
        <v>5</v>
      </c>
    </row>
    <row r="14" spans="1:32" ht="15.75" thickBot="1" x14ac:dyDescent="0.25">
      <c r="A14" s="49" t="s">
        <v>101</v>
      </c>
      <c r="B14" s="49" t="s">
        <v>120</v>
      </c>
      <c r="C14" s="23"/>
      <c r="D14" s="52">
        <f>SUMIF(SharesElab!$B$2:$B$79,Det_RSD_share!$A14,SharesElab!C$2:C$79)+D15*Z9</f>
        <v>8.7070260157195933E-2</v>
      </c>
      <c r="E14" s="46">
        <f t="shared" si="4"/>
        <v>7.8363234141476348E-2</v>
      </c>
      <c r="F14" s="46">
        <f t="shared" si="5"/>
        <v>7.0526910727328709E-2</v>
      </c>
      <c r="G14" s="46">
        <f t="shared" si="0"/>
        <v>4.1645435515380337E-2</v>
      </c>
      <c r="H14" s="46">
        <f t="shared" si="1"/>
        <v>2.4591213217476943E-2</v>
      </c>
      <c r="I14" s="46">
        <f t="shared" si="2"/>
        <v>2.9897174353042395E-3</v>
      </c>
      <c r="J14" s="46">
        <f t="shared" si="3"/>
        <v>3.6347984395538658E-4</v>
      </c>
      <c r="K14" s="23"/>
      <c r="L14" s="47">
        <f t="shared" si="6"/>
        <v>9.5777286172915532E-2</v>
      </c>
      <c r="M14" s="47">
        <f t="shared" si="7"/>
        <v>0.10535501479020709</v>
      </c>
      <c r="N14" s="47">
        <f t="shared" si="8"/>
        <v>0.1696753048697765</v>
      </c>
      <c r="O14" s="47">
        <f t="shared" si="9"/>
        <v>0.27326377524582385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249</v>
      </c>
      <c r="Z14" s="111">
        <v>1.06</v>
      </c>
    </row>
    <row r="15" spans="1:32" ht="15.75" thickBot="1" x14ac:dyDescent="0.25">
      <c r="A15" s="49" t="s">
        <v>102</v>
      </c>
      <c r="B15" s="49" t="s">
        <v>121</v>
      </c>
      <c r="C15" s="23"/>
      <c r="D15" s="96">
        <f>SUMIF(SharesElab!$B$2:$B$79,Det_RSD_share!$A15,SharesElab!C$2:C$79)</f>
        <v>0.1096697648953695</v>
      </c>
      <c r="E15" s="46">
        <f t="shared" si="4"/>
        <v>9.8702788405832562E-2</v>
      </c>
      <c r="F15" s="46">
        <f t="shared" si="5"/>
        <v>8.883250956524931E-2</v>
      </c>
      <c r="G15" s="46">
        <f t="shared" si="0"/>
        <v>5.2454708573184072E-2</v>
      </c>
      <c r="H15" s="46">
        <f t="shared" si="1"/>
        <v>3.0973980865379471E-2</v>
      </c>
      <c r="I15" s="46">
        <f t="shared" si="2"/>
        <v>3.765712972965146E-3</v>
      </c>
      <c r="J15" s="46">
        <f t="shared" si="3"/>
        <v>4.5782278540140985E-4</v>
      </c>
      <c r="K15" s="23"/>
      <c r="L15" s="47">
        <f t="shared" si="6"/>
        <v>0.12063674138490646</v>
      </c>
      <c r="M15" s="47">
        <f t="shared" si="7"/>
        <v>0.13270041552339712</v>
      </c>
      <c r="N15" s="47">
        <f t="shared" si="8"/>
        <v>0.2137153462045864</v>
      </c>
      <c r="O15" s="47">
        <f t="shared" si="9"/>
        <v>0.3441907022159485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64" t="s">
        <v>373</v>
      </c>
      <c r="Z15" s="164"/>
    </row>
    <row r="16" spans="1:32" ht="15.75" thickBot="1" x14ac:dyDescent="0.25">
      <c r="A16" s="49" t="s">
        <v>103</v>
      </c>
      <c r="B16" s="49" t="s">
        <v>122</v>
      </c>
      <c r="C16" s="23"/>
      <c r="D16" s="52">
        <f>SUMIF(SharesElab!$B$2:$B$79,Det_RSD_share!$A16,SharesElab!C$2:C$79)+D15*Z10</f>
        <v>1.5522954760608637E-2</v>
      </c>
      <c r="E16" s="46">
        <f t="shared" si="4"/>
        <v>1.3970659284547774E-2</v>
      </c>
      <c r="F16" s="46">
        <f t="shared" si="5"/>
        <v>1.2573593356092996E-2</v>
      </c>
      <c r="G16" s="46">
        <f t="shared" si="0"/>
        <v>7.4245811408393553E-3</v>
      </c>
      <c r="H16" s="46">
        <f t="shared" si="1"/>
        <v>4.3841409178542326E-3</v>
      </c>
      <c r="I16" s="46">
        <f t="shared" si="2"/>
        <v>5.3300918604634595E-4</v>
      </c>
      <c r="J16" s="46">
        <f t="shared" si="3"/>
        <v>6.4801473705557153E-5</v>
      </c>
      <c r="K16" s="23"/>
      <c r="L16" s="47">
        <f t="shared" si="6"/>
        <v>1.7075250236669504E-2</v>
      </c>
      <c r="M16" s="47">
        <f t="shared" si="7"/>
        <v>1.8782775260336455E-2</v>
      </c>
      <c r="N16" s="47">
        <f t="shared" si="8"/>
        <v>3.0249847384524475E-2</v>
      </c>
      <c r="O16" s="47">
        <f t="shared" si="9"/>
        <v>4.8717681711250523E-2</v>
      </c>
      <c r="P16" s="47">
        <f t="shared" si="10"/>
        <v>0.32774820124369908</v>
      </c>
      <c r="Q16" s="47">
        <f t="shared" si="12"/>
        <v>0.9</v>
      </c>
      <c r="S16" s="81">
        <v>0</v>
      </c>
      <c r="T16" s="81">
        <v>0.9</v>
      </c>
      <c r="Y16" s="76" t="s">
        <v>374</v>
      </c>
      <c r="Z16" s="109">
        <v>0.01</v>
      </c>
    </row>
    <row r="17" spans="1:22" ht="15.75" thickBot="1" x14ac:dyDescent="0.25">
      <c r="A17" s="49" t="s">
        <v>104</v>
      </c>
      <c r="B17" s="49" t="s">
        <v>123</v>
      </c>
      <c r="C17" s="23"/>
      <c r="D17" s="52">
        <f>SUMIF(SharesElab!$B$2:$B$79,Det_RSD_share!$A17,SharesElab!C$2:C$79)</f>
        <v>2.7028103078526045E-3</v>
      </c>
      <c r="E17" s="46">
        <f t="shared" si="4"/>
        <v>2.432529277067344E-3</v>
      </c>
      <c r="F17" s="46">
        <f t="shared" si="5"/>
        <v>2.1892763493606099E-3</v>
      </c>
      <c r="G17" s="46">
        <f t="shared" si="0"/>
        <v>1.2927457915339468E-3</v>
      </c>
      <c r="H17" s="46">
        <f t="shared" si="1"/>
        <v>7.6335346244288046E-4</v>
      </c>
      <c r="I17" s="46">
        <f t="shared" si="2"/>
        <v>9.2805960233933264E-5</v>
      </c>
      <c r="J17" s="46">
        <f t="shared" si="3"/>
        <v>1.1283038171307026E-5</v>
      </c>
      <c r="K17" s="23"/>
      <c r="L17" s="47">
        <f t="shared" si="6"/>
        <v>2.9730913386378653E-3</v>
      </c>
      <c r="M17" s="47">
        <f t="shared" si="7"/>
        <v>3.2704004725016521E-3</v>
      </c>
      <c r="N17" s="47">
        <f t="shared" si="8"/>
        <v>5.267012664968638E-3</v>
      </c>
      <c r="O17" s="47">
        <f t="shared" si="9"/>
        <v>8.4825765670586434E-3</v>
      </c>
      <c r="P17" s="47">
        <f t="shared" si="10"/>
        <v>0.05</v>
      </c>
      <c r="Q17" s="47">
        <f t="shared" si="12"/>
        <v>0.05</v>
      </c>
      <c r="S17" s="81">
        <v>0</v>
      </c>
      <c r="T17" s="81">
        <v>0.05</v>
      </c>
      <c r="V17" s="76" t="s">
        <v>252</v>
      </c>
    </row>
    <row r="18" spans="1:22" ht="15" x14ac:dyDescent="0.2">
      <c r="A18" s="49" t="s">
        <v>105</v>
      </c>
      <c r="B18" s="49" t="s">
        <v>124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0.88448990498559832</v>
      </c>
    </row>
    <row r="19" spans="1:22" ht="15" x14ac:dyDescent="0.2">
      <c r="A19" s="43" t="s">
        <v>31</v>
      </c>
      <c r="B19" s="43"/>
      <c r="C19" s="23"/>
      <c r="D19" s="44" t="s">
        <v>37</v>
      </c>
      <c r="E19" s="163" t="s">
        <v>38</v>
      </c>
      <c r="F19" s="163"/>
      <c r="G19" s="163"/>
      <c r="H19" s="163"/>
      <c r="I19" s="163"/>
      <c r="J19" s="51"/>
      <c r="K19" s="23"/>
      <c r="L19" s="163" t="s">
        <v>39</v>
      </c>
      <c r="M19" s="163"/>
      <c r="N19" s="163"/>
      <c r="O19" s="163"/>
      <c r="P19" s="163"/>
    </row>
    <row r="20" spans="1:22" ht="15.75" thickBot="1" x14ac:dyDescent="0.25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247</v>
      </c>
      <c r="T20" s="76" t="s">
        <v>248</v>
      </c>
    </row>
    <row r="21" spans="1:22" ht="15.75" thickBot="1" x14ac:dyDescent="0.25">
      <c r="A21" s="30" t="s">
        <v>106</v>
      </c>
      <c r="B21" s="30" t="s">
        <v>125</v>
      </c>
      <c r="C21" s="23"/>
      <c r="D21" s="45" t="e">
        <f>SUMIF(SharesElab!$B$2:$B$79,Det_RSD_share!$A21,SharesElab!C$2:C$79)+D30*Z8</f>
        <v>#N/A</v>
      </c>
      <c r="E21" s="46" t="e">
        <f>IF($D21=0,"",MAX($D21*(1-$S$4)^($E$5-$D$5),S21))</f>
        <v>#N/A</v>
      </c>
      <c r="F21" s="46" t="e">
        <f>IF($D21=0,"",MAX($D21*(1-$S$4)^($F$5-$D$5),S21))</f>
        <v>#N/A</v>
      </c>
      <c r="G21" s="46" t="e">
        <f>IF($D21=0,"",MAX($D21*(1-$S$4)^($G$5-$D$5),S21))</f>
        <v>#N/A</v>
      </c>
      <c r="H21" s="46" t="e">
        <f>IF($D21=0,"",MAX($D21*(1-$S$4)^($H$5-$D$5),S21))</f>
        <v>#N/A</v>
      </c>
      <c r="I21" s="46" t="e">
        <f>IF($D21=0,"",MAX($D21*(1-$S$4)^($I$5-$D$5),S21))</f>
        <v>#N/A</v>
      </c>
      <c r="J21" s="46" t="e">
        <f>IF($D21=0,"",MAX($D21*(1-$S$4)^($J$5-$D$5),S21))</f>
        <v>#N/A</v>
      </c>
      <c r="K21" s="23"/>
      <c r="L21" s="47" t="e">
        <f>IF($D21=0,"",MIN($D21*(1+$S$4)^($L$5-$D$5),T21))</f>
        <v>#N/A</v>
      </c>
      <c r="M21" s="47" t="e">
        <f>IF($D21=0,"",MIN($D21*(1+$S$4)^($M$5-$D$5),T21))</f>
        <v>#N/A</v>
      </c>
      <c r="N21" s="47" t="e">
        <f>IF($D21=0,"",MIN($D21*(1+$S$4)^($N$5-$D$5),T21))</f>
        <v>#N/A</v>
      </c>
      <c r="O21" s="47" t="e">
        <f>IF($D21=0,"",MIN($D21*(1+$S$4)^($O$5-$D$5),T21))</f>
        <v>#N/A</v>
      </c>
      <c r="P21" s="47" t="e">
        <f>IF($D21=0,"",MIN($D21*(1+$S$4)^($P$5-$D$5),T21))</f>
        <v>#N/A</v>
      </c>
      <c r="Q21" s="47" t="e">
        <f>IF($D21=0,"",MIN($D21*(1+$S$4)^($Q$5-$D$5),T21))</f>
        <v>#N/A</v>
      </c>
      <c r="S21" s="81">
        <v>0</v>
      </c>
      <c r="T21" s="110" t="e">
        <f>D21*Z14</f>
        <v>#N/A</v>
      </c>
    </row>
    <row r="22" spans="1:22" ht="15.75" thickBot="1" x14ac:dyDescent="0.25">
      <c r="A22" s="49" t="s">
        <v>107</v>
      </c>
      <c r="B22" s="49" t="s">
        <v>126</v>
      </c>
      <c r="C22" s="23"/>
      <c r="D22" s="45" t="e">
        <f>SUMIF(SharesElab!$B$2:$B$79,Det_RSD_share!$A22,SharesElab!C$2:C$79)</f>
        <v>#N/A</v>
      </c>
      <c r="E22" s="46" t="e">
        <f t="shared" ref="E22:E33" si="13">IF($D22=0,"",MAX($D22*(1-$S$4)^($E$5-$D$5),S22))</f>
        <v>#N/A</v>
      </c>
      <c r="F22" s="46" t="e">
        <f t="shared" ref="F22:F33" si="14">IF($D22=0,"",MAX($D22*(1-$S$4)^($F$5-$D$5),S22))</f>
        <v>#N/A</v>
      </c>
      <c r="G22" s="46" t="e">
        <f t="shared" ref="G22:G33" si="15">IF($D22=0,"",MAX($D22*(1-$S$4)^($G$5-$D$5),S22))</f>
        <v>#N/A</v>
      </c>
      <c r="H22" s="46" t="e">
        <f t="shared" ref="H22:H33" si="16">IF($D22=0,"",MAX($D22*(1-$S$4)^($H$5-$D$5),S22))</f>
        <v>#N/A</v>
      </c>
      <c r="I22" s="46" t="e">
        <f t="shared" ref="I22:I33" si="17">IF($D22=0,"",MAX($D22*(1-$S$4)^($I$5-$D$5),S22))</f>
        <v>#N/A</v>
      </c>
      <c r="J22" s="46" t="e">
        <f t="shared" ref="J22:J33" si="18">IF($D22=0,"",MAX($D22*(1-$S$4)^($J$5-$D$5),S22))</f>
        <v>#N/A</v>
      </c>
      <c r="K22" s="23"/>
      <c r="L22" s="47" t="e">
        <f t="shared" ref="L22:L33" si="19">IF($D22=0,"",MIN($D22*(1+$S$4)^($L$5-$D$5),T22))</f>
        <v>#N/A</v>
      </c>
      <c r="M22" s="47" t="e">
        <f t="shared" ref="M22:M33" si="20">IF($D22=0,"",MIN($D22*(1+$S$4)^($M$5-$D$5),T22))</f>
        <v>#N/A</v>
      </c>
      <c r="N22" s="47" t="e">
        <f t="shared" ref="N22:N33" si="21">IF($D22=0,"",MIN($D22*(1+$S$4)^($N$5-$D$5),T22))</f>
        <v>#N/A</v>
      </c>
      <c r="O22" s="47" t="e">
        <f t="shared" ref="O22:O33" si="22">IF($D22=0,"",MIN($D22*(1+$S$4)^($O$5-$D$5),T22))</f>
        <v>#N/A</v>
      </c>
      <c r="P22" s="47" t="e">
        <f t="shared" ref="P22:P33" si="23">IF($D22=0,"",MIN($D22*(1+$S$4)^($P$5-$D$5),T22))</f>
        <v>#N/A</v>
      </c>
      <c r="Q22" s="47" t="e">
        <f t="shared" ref="Q22:Q33" si="24">IF($D22=0,"",MIN($D22*(1+$S$4)^($Q$5-$D$5),T22))</f>
        <v>#N/A</v>
      </c>
      <c r="S22" s="81">
        <v>0</v>
      </c>
      <c r="T22" s="81">
        <v>0.9</v>
      </c>
    </row>
    <row r="23" spans="1:22" ht="15.75" thickBot="1" x14ac:dyDescent="0.25">
      <c r="A23" s="49" t="s">
        <v>108</v>
      </c>
      <c r="B23" s="49" t="s">
        <v>127</v>
      </c>
      <c r="C23" s="23"/>
      <c r="D23" s="45" t="e">
        <f>SUMIF(SharesElab!$B$2:$B$79,Det_RSD_share!$A23,SharesElab!C$2:C$79)</f>
        <v>#N/A</v>
      </c>
      <c r="E23" s="46" t="e">
        <f t="shared" si="13"/>
        <v>#N/A</v>
      </c>
      <c r="F23" s="46" t="e">
        <f t="shared" si="14"/>
        <v>#N/A</v>
      </c>
      <c r="G23" s="46" t="e">
        <f t="shared" si="15"/>
        <v>#N/A</v>
      </c>
      <c r="H23" s="46" t="e">
        <f t="shared" si="16"/>
        <v>#N/A</v>
      </c>
      <c r="I23" s="46" t="e">
        <f t="shared" si="17"/>
        <v>#N/A</v>
      </c>
      <c r="J23" s="46" t="e">
        <f t="shared" si="18"/>
        <v>#N/A</v>
      </c>
      <c r="K23" s="23"/>
      <c r="L23" s="47" t="e">
        <f t="shared" si="19"/>
        <v>#N/A</v>
      </c>
      <c r="M23" s="47" t="e">
        <f t="shared" si="20"/>
        <v>#N/A</v>
      </c>
      <c r="N23" s="47" t="e">
        <f t="shared" si="21"/>
        <v>#N/A</v>
      </c>
      <c r="O23" s="47" t="e">
        <f t="shared" si="22"/>
        <v>#N/A</v>
      </c>
      <c r="P23" s="47" t="e">
        <f t="shared" si="23"/>
        <v>#N/A</v>
      </c>
      <c r="Q23" s="47" t="e">
        <f t="shared" si="24"/>
        <v>#N/A</v>
      </c>
      <c r="S23" s="81">
        <v>0</v>
      </c>
      <c r="T23" s="81">
        <v>0.9</v>
      </c>
    </row>
    <row r="24" spans="1:22" ht="15.75" thickBot="1" x14ac:dyDescent="0.25">
      <c r="A24" s="49" t="s">
        <v>109</v>
      </c>
      <c r="B24" s="49" t="s">
        <v>117</v>
      </c>
      <c r="C24" s="23"/>
      <c r="D24" s="45" t="e">
        <f>SUMIF(SharesElab!$B$2:$B$79,Det_RSD_share!$A24,SharesElab!C$2:C$79)</f>
        <v>#N/A</v>
      </c>
      <c r="E24" s="46" t="e">
        <f t="shared" si="13"/>
        <v>#N/A</v>
      </c>
      <c r="F24" s="46" t="e">
        <f t="shared" si="14"/>
        <v>#N/A</v>
      </c>
      <c r="G24" s="46" t="e">
        <f t="shared" si="15"/>
        <v>#N/A</v>
      </c>
      <c r="H24" s="46" t="e">
        <f t="shared" si="16"/>
        <v>#N/A</v>
      </c>
      <c r="I24" s="46" t="e">
        <f t="shared" si="17"/>
        <v>#N/A</v>
      </c>
      <c r="J24" s="46" t="e">
        <f t="shared" si="18"/>
        <v>#N/A</v>
      </c>
      <c r="K24" s="23"/>
      <c r="L24" s="47" t="e">
        <f t="shared" si="19"/>
        <v>#N/A</v>
      </c>
      <c r="M24" s="47" t="e">
        <f t="shared" si="20"/>
        <v>#N/A</v>
      </c>
      <c r="N24" s="47" t="e">
        <f t="shared" si="21"/>
        <v>#N/A</v>
      </c>
      <c r="O24" s="47" t="e">
        <f t="shared" si="22"/>
        <v>#N/A</v>
      </c>
      <c r="P24" s="47" t="e">
        <f t="shared" si="23"/>
        <v>#N/A</v>
      </c>
      <c r="Q24" s="47" t="e">
        <f t="shared" si="24"/>
        <v>#N/A</v>
      </c>
      <c r="S24" s="81">
        <v>0</v>
      </c>
      <c r="T24" s="81">
        <v>0.9</v>
      </c>
    </row>
    <row r="25" spans="1:22" ht="15.75" thickBot="1" x14ac:dyDescent="0.25">
      <c r="A25" s="49" t="s">
        <v>110</v>
      </c>
      <c r="B25" s="49" t="s">
        <v>34</v>
      </c>
      <c r="C25" s="23"/>
      <c r="D25" s="45" t="e">
        <f>SUMIF(SharesElab!$B$2:$B$79,Det_RSD_share!$A25,SharesElab!C$2:C$79)</f>
        <v>#N/A</v>
      </c>
      <c r="E25" s="46" t="e">
        <f t="shared" si="13"/>
        <v>#N/A</v>
      </c>
      <c r="F25" s="46" t="e">
        <f t="shared" si="14"/>
        <v>#N/A</v>
      </c>
      <c r="G25" s="46" t="e">
        <f t="shared" si="15"/>
        <v>#N/A</v>
      </c>
      <c r="H25" s="46" t="e">
        <f t="shared" si="16"/>
        <v>#N/A</v>
      </c>
      <c r="I25" s="46" t="e">
        <f t="shared" si="17"/>
        <v>#N/A</v>
      </c>
      <c r="J25" s="46" t="e">
        <f t="shared" si="18"/>
        <v>#N/A</v>
      </c>
      <c r="K25" s="23"/>
      <c r="L25" s="47" t="e">
        <f t="shared" si="19"/>
        <v>#N/A</v>
      </c>
      <c r="M25" s="47" t="e">
        <f t="shared" si="20"/>
        <v>#N/A</v>
      </c>
      <c r="N25" s="47" t="e">
        <f t="shared" si="21"/>
        <v>#N/A</v>
      </c>
      <c r="O25" s="47" t="e">
        <f t="shared" si="22"/>
        <v>#N/A</v>
      </c>
      <c r="P25" s="47" t="e">
        <f t="shared" si="23"/>
        <v>#N/A</v>
      </c>
      <c r="Q25" s="47" t="e">
        <f t="shared" si="24"/>
        <v>#N/A</v>
      </c>
      <c r="S25" s="81">
        <v>0</v>
      </c>
      <c r="T25" s="81" t="e">
        <f>D25*$Z$13</f>
        <v>#N/A</v>
      </c>
    </row>
    <row r="26" spans="1:22" ht="15.75" thickBot="1" x14ac:dyDescent="0.25">
      <c r="A26" s="49" t="s">
        <v>111</v>
      </c>
      <c r="B26" s="49" t="s">
        <v>34</v>
      </c>
      <c r="C26" s="23"/>
      <c r="D26" s="45" t="e">
        <f>SUMIF(SharesElab!$B$2:$B$79,Det_RSD_share!$A26,SharesElab!C$2:C$79)</f>
        <v>#N/A</v>
      </c>
      <c r="E26" s="46" t="e">
        <f t="shared" si="13"/>
        <v>#N/A</v>
      </c>
      <c r="F26" s="46" t="e">
        <f t="shared" si="14"/>
        <v>#N/A</v>
      </c>
      <c r="G26" s="46" t="e">
        <f t="shared" si="15"/>
        <v>#N/A</v>
      </c>
      <c r="H26" s="46" t="e">
        <f t="shared" si="16"/>
        <v>#N/A</v>
      </c>
      <c r="I26" s="46" t="e">
        <f t="shared" si="17"/>
        <v>#N/A</v>
      </c>
      <c r="J26" s="46" t="e">
        <f t="shared" si="18"/>
        <v>#N/A</v>
      </c>
      <c r="K26" s="23"/>
      <c r="L26" s="47" t="e">
        <f t="shared" si="19"/>
        <v>#N/A</v>
      </c>
      <c r="M26" s="47" t="e">
        <f t="shared" si="20"/>
        <v>#N/A</v>
      </c>
      <c r="N26" s="47" t="e">
        <f t="shared" si="21"/>
        <v>#N/A</v>
      </c>
      <c r="O26" s="47" t="e">
        <f t="shared" si="22"/>
        <v>#N/A</v>
      </c>
      <c r="P26" s="47" t="e">
        <f t="shared" si="23"/>
        <v>#N/A</v>
      </c>
      <c r="Q26" s="47" t="e">
        <f t="shared" si="24"/>
        <v>#N/A</v>
      </c>
      <c r="S26" s="90">
        <f>S25</f>
        <v>0</v>
      </c>
      <c r="T26" s="90">
        <v>0.9</v>
      </c>
    </row>
    <row r="27" spans="1:22" ht="15.75" thickBot="1" x14ac:dyDescent="0.25">
      <c r="A27" s="49" t="s">
        <v>112</v>
      </c>
      <c r="B27" s="49" t="s">
        <v>118</v>
      </c>
      <c r="C27" s="23"/>
      <c r="D27" s="45" t="e">
        <f>SUMIF(SharesElab!$B$2:$B$79,Det_RSD_share!$A27,SharesElab!C$2:C$79)</f>
        <v>#N/A</v>
      </c>
      <c r="E27" s="46" t="e">
        <f t="shared" si="13"/>
        <v>#N/A</v>
      </c>
      <c r="F27" s="46" t="e">
        <f t="shared" si="14"/>
        <v>#N/A</v>
      </c>
      <c r="G27" s="46" t="e">
        <f t="shared" si="15"/>
        <v>#N/A</v>
      </c>
      <c r="H27" s="46" t="e">
        <f t="shared" si="16"/>
        <v>#N/A</v>
      </c>
      <c r="I27" s="46" t="e">
        <f t="shared" si="17"/>
        <v>#N/A</v>
      </c>
      <c r="J27" s="46" t="e">
        <f t="shared" si="18"/>
        <v>#N/A</v>
      </c>
      <c r="K27" s="23"/>
      <c r="L27" s="47" t="e">
        <f t="shared" si="19"/>
        <v>#N/A</v>
      </c>
      <c r="M27" s="47" t="e">
        <f t="shared" si="20"/>
        <v>#N/A</v>
      </c>
      <c r="N27" s="47" t="e">
        <f t="shared" si="21"/>
        <v>#N/A</v>
      </c>
      <c r="O27" s="47" t="e">
        <f t="shared" si="22"/>
        <v>#N/A</v>
      </c>
      <c r="P27" s="47" t="e">
        <f t="shared" si="23"/>
        <v>#N/A</v>
      </c>
      <c r="Q27" s="47" t="e">
        <f t="shared" si="24"/>
        <v>#N/A</v>
      </c>
      <c r="S27" s="81">
        <v>0</v>
      </c>
      <c r="T27" s="81">
        <v>0.9</v>
      </c>
    </row>
    <row r="28" spans="1:22" ht="15.75" thickBot="1" x14ac:dyDescent="0.25">
      <c r="A28" s="49" t="s">
        <v>464</v>
      </c>
      <c r="B28" s="49" t="s">
        <v>119</v>
      </c>
      <c r="C28" s="23"/>
      <c r="D28" s="45" t="e">
        <f>SUMIF(SharesElab!$B$2:$B$79,Det_RSD_share!$A28,SharesElab!C$2:C$79)</f>
        <v>#N/A</v>
      </c>
      <c r="E28" s="46" t="e">
        <f t="shared" si="13"/>
        <v>#N/A</v>
      </c>
      <c r="F28" s="46" t="e">
        <f t="shared" si="14"/>
        <v>#N/A</v>
      </c>
      <c r="G28" s="46" t="e">
        <f t="shared" si="15"/>
        <v>#N/A</v>
      </c>
      <c r="H28" s="46" t="e">
        <f t="shared" si="16"/>
        <v>#N/A</v>
      </c>
      <c r="I28" s="46" t="e">
        <f t="shared" si="17"/>
        <v>#N/A</v>
      </c>
      <c r="J28" s="46" t="e">
        <f t="shared" si="18"/>
        <v>#N/A</v>
      </c>
      <c r="K28" s="23"/>
      <c r="L28" s="47" t="e">
        <f t="shared" si="19"/>
        <v>#N/A</v>
      </c>
      <c r="M28" s="47" t="e">
        <f t="shared" si="20"/>
        <v>#N/A</v>
      </c>
      <c r="N28" s="47" t="e">
        <f t="shared" si="21"/>
        <v>#N/A</v>
      </c>
      <c r="O28" s="47" t="e">
        <f t="shared" si="22"/>
        <v>#N/A</v>
      </c>
      <c r="P28" s="47" t="e">
        <f t="shared" si="23"/>
        <v>#N/A</v>
      </c>
      <c r="Q28" s="47" t="e">
        <f t="shared" si="24"/>
        <v>#N/A</v>
      </c>
      <c r="S28" s="81">
        <v>0</v>
      </c>
      <c r="T28" s="145" t="e">
        <f>(RSDCK_share!S38*D28*2+RSDCK_share!S39*RSDCK_share!Z15)/SUM(RSDCK_share!S38:S39)</f>
        <v>#N/A</v>
      </c>
    </row>
    <row r="29" spans="1:22" ht="15.75" thickBot="1" x14ac:dyDescent="0.25">
      <c r="A29" s="49" t="s">
        <v>113</v>
      </c>
      <c r="B29" s="49" t="s">
        <v>120</v>
      </c>
      <c r="C29" s="23"/>
      <c r="D29" s="45" t="e">
        <f>SUMIF(SharesElab!$B$2:$B$79,Det_RSD_share!$A29,SharesElab!C$2:C$79)+D30*Z9</f>
        <v>#N/A</v>
      </c>
      <c r="E29" s="46" t="e">
        <f t="shared" si="13"/>
        <v>#N/A</v>
      </c>
      <c r="F29" s="46" t="e">
        <f t="shared" si="14"/>
        <v>#N/A</v>
      </c>
      <c r="G29" s="46" t="e">
        <f t="shared" si="15"/>
        <v>#N/A</v>
      </c>
      <c r="H29" s="46" t="e">
        <f t="shared" si="16"/>
        <v>#N/A</v>
      </c>
      <c r="I29" s="46" t="e">
        <f t="shared" si="17"/>
        <v>#N/A</v>
      </c>
      <c r="J29" s="46" t="e">
        <f t="shared" si="18"/>
        <v>#N/A</v>
      </c>
      <c r="K29" s="23"/>
      <c r="L29" s="47" t="e">
        <f t="shared" si="19"/>
        <v>#N/A</v>
      </c>
      <c r="M29" s="47" t="e">
        <f t="shared" si="20"/>
        <v>#N/A</v>
      </c>
      <c r="N29" s="47" t="e">
        <f t="shared" si="21"/>
        <v>#N/A</v>
      </c>
      <c r="O29" s="47" t="e">
        <f t="shared" si="22"/>
        <v>#N/A</v>
      </c>
      <c r="P29" s="47" t="e">
        <f t="shared" si="23"/>
        <v>#N/A</v>
      </c>
      <c r="Q29" s="47" t="e">
        <f t="shared" si="24"/>
        <v>#N/A</v>
      </c>
      <c r="S29" s="81">
        <v>0</v>
      </c>
      <c r="T29" s="81">
        <v>0.9</v>
      </c>
    </row>
    <row r="30" spans="1:22" ht="15.75" thickBot="1" x14ac:dyDescent="0.25">
      <c r="A30" s="49" t="s">
        <v>114</v>
      </c>
      <c r="B30" s="49" t="s">
        <v>121</v>
      </c>
      <c r="C30" s="23"/>
      <c r="D30" s="45" t="e">
        <f>SUMIF(SharesElab!$B$2:$B$79,Det_RSD_share!$A30,SharesElab!C$2:C$79)</f>
        <v>#N/A</v>
      </c>
      <c r="E30" s="46" t="e">
        <f t="shared" si="13"/>
        <v>#N/A</v>
      </c>
      <c r="F30" s="46" t="e">
        <f t="shared" si="14"/>
        <v>#N/A</v>
      </c>
      <c r="G30" s="46" t="e">
        <f t="shared" si="15"/>
        <v>#N/A</v>
      </c>
      <c r="H30" s="46" t="e">
        <f t="shared" si="16"/>
        <v>#N/A</v>
      </c>
      <c r="I30" s="46" t="e">
        <f t="shared" si="17"/>
        <v>#N/A</v>
      </c>
      <c r="J30" s="46" t="e">
        <f t="shared" si="18"/>
        <v>#N/A</v>
      </c>
      <c r="K30" s="23"/>
      <c r="L30" s="47" t="e">
        <f t="shared" si="19"/>
        <v>#N/A</v>
      </c>
      <c r="M30" s="47" t="e">
        <f t="shared" si="20"/>
        <v>#N/A</v>
      </c>
      <c r="N30" s="47" t="e">
        <f t="shared" si="21"/>
        <v>#N/A</v>
      </c>
      <c r="O30" s="47" t="e">
        <f t="shared" si="22"/>
        <v>#N/A</v>
      </c>
      <c r="P30" s="47" t="e">
        <f t="shared" si="23"/>
        <v>#N/A</v>
      </c>
      <c r="Q30" s="47" t="e">
        <f t="shared" si="24"/>
        <v>#N/A</v>
      </c>
      <c r="S30" s="81">
        <v>0</v>
      </c>
      <c r="T30" s="81">
        <v>0.9</v>
      </c>
    </row>
    <row r="31" spans="1:22" ht="15.75" thickBot="1" x14ac:dyDescent="0.25">
      <c r="A31" s="49" t="s">
        <v>115</v>
      </c>
      <c r="B31" s="49" t="s">
        <v>122</v>
      </c>
      <c r="C31" s="23"/>
      <c r="D31" s="45" t="e">
        <f>SUMIF(SharesElab!$B$2:$B$79,Det_RSD_share!$A31,SharesElab!C$2:C$79)+D30*Z10</f>
        <v>#N/A</v>
      </c>
      <c r="E31" s="46" t="e">
        <f t="shared" si="13"/>
        <v>#N/A</v>
      </c>
      <c r="F31" s="46" t="e">
        <f t="shared" si="14"/>
        <v>#N/A</v>
      </c>
      <c r="G31" s="46" t="e">
        <f t="shared" si="15"/>
        <v>#N/A</v>
      </c>
      <c r="H31" s="46" t="e">
        <f t="shared" si="16"/>
        <v>#N/A</v>
      </c>
      <c r="I31" s="46" t="e">
        <f t="shared" si="17"/>
        <v>#N/A</v>
      </c>
      <c r="J31" s="46" t="e">
        <f t="shared" si="18"/>
        <v>#N/A</v>
      </c>
      <c r="K31" s="23"/>
      <c r="L31" s="47" t="e">
        <f t="shared" si="19"/>
        <v>#N/A</v>
      </c>
      <c r="M31" s="47" t="e">
        <f t="shared" si="20"/>
        <v>#N/A</v>
      </c>
      <c r="N31" s="47" t="e">
        <f t="shared" si="21"/>
        <v>#N/A</v>
      </c>
      <c r="O31" s="47" t="e">
        <f t="shared" si="22"/>
        <v>#N/A</v>
      </c>
      <c r="P31" s="47" t="e">
        <f t="shared" si="23"/>
        <v>#N/A</v>
      </c>
      <c r="Q31" s="47" t="e">
        <f t="shared" si="24"/>
        <v>#N/A</v>
      </c>
      <c r="S31" s="81">
        <v>0</v>
      </c>
      <c r="T31" s="81">
        <v>0.9</v>
      </c>
    </row>
    <row r="32" spans="1:22" ht="15.75" thickBot="1" x14ac:dyDescent="0.25">
      <c r="A32" s="49" t="s">
        <v>116</v>
      </c>
      <c r="B32" s="49" t="s">
        <v>123</v>
      </c>
      <c r="C32" s="23"/>
      <c r="D32" s="45" t="e">
        <f>SUMIF(SharesElab!$B$2:$B$79,Det_RSD_share!$A32,SharesElab!C$2:C$79)</f>
        <v>#N/A</v>
      </c>
      <c r="E32" s="46" t="e">
        <f t="shared" si="13"/>
        <v>#N/A</v>
      </c>
      <c r="F32" s="46" t="e">
        <f t="shared" si="14"/>
        <v>#N/A</v>
      </c>
      <c r="G32" s="46" t="e">
        <f t="shared" si="15"/>
        <v>#N/A</v>
      </c>
      <c r="H32" s="46" t="e">
        <f t="shared" si="16"/>
        <v>#N/A</v>
      </c>
      <c r="I32" s="46" t="e">
        <f t="shared" si="17"/>
        <v>#N/A</v>
      </c>
      <c r="J32" s="46" t="e">
        <f t="shared" si="18"/>
        <v>#N/A</v>
      </c>
      <c r="K32" s="23"/>
      <c r="L32" s="47" t="e">
        <f t="shared" si="19"/>
        <v>#N/A</v>
      </c>
      <c r="M32" s="47" t="e">
        <f t="shared" si="20"/>
        <v>#N/A</v>
      </c>
      <c r="N32" s="47" t="e">
        <f t="shared" si="21"/>
        <v>#N/A</v>
      </c>
      <c r="O32" s="47" t="e">
        <f t="shared" si="22"/>
        <v>#N/A</v>
      </c>
      <c r="P32" s="47" t="e">
        <f t="shared" si="23"/>
        <v>#N/A</v>
      </c>
      <c r="Q32" s="47" t="e">
        <f t="shared" si="24"/>
        <v>#N/A</v>
      </c>
      <c r="S32" s="81">
        <v>0</v>
      </c>
      <c r="T32" s="81">
        <v>0.05</v>
      </c>
      <c r="V32" s="76" t="s">
        <v>252</v>
      </c>
    </row>
    <row r="33" spans="1:26" ht="15" x14ac:dyDescent="0.2">
      <c r="A33" s="49" t="s">
        <v>213</v>
      </c>
      <c r="B33" s="49" t="s">
        <v>129</v>
      </c>
      <c r="C33" s="23"/>
      <c r="D33" s="45" t="e">
        <f>SUMIF(SharesElab!$B$2:$B$79,Det_RSD_share!$A33,SharesElab!C$2:C$79)</f>
        <v>#N/A</v>
      </c>
      <c r="E33" s="46" t="e">
        <f t="shared" si="13"/>
        <v>#N/A</v>
      </c>
      <c r="F33" s="46" t="e">
        <f t="shared" si="14"/>
        <v>#N/A</v>
      </c>
      <c r="G33" s="46" t="e">
        <f t="shared" si="15"/>
        <v>#N/A</v>
      </c>
      <c r="H33" s="46" t="e">
        <f t="shared" si="16"/>
        <v>#N/A</v>
      </c>
      <c r="I33" s="46" t="e">
        <f t="shared" si="17"/>
        <v>#N/A</v>
      </c>
      <c r="J33" s="46" t="e">
        <f t="shared" si="18"/>
        <v>#N/A</v>
      </c>
      <c r="K33" s="23"/>
      <c r="L33" s="47" t="e">
        <f t="shared" si="19"/>
        <v>#N/A</v>
      </c>
      <c r="M33" s="47" t="e">
        <f t="shared" si="20"/>
        <v>#N/A</v>
      </c>
      <c r="N33" s="47" t="e">
        <f t="shared" si="21"/>
        <v>#N/A</v>
      </c>
      <c r="O33" s="47" t="e">
        <f t="shared" si="22"/>
        <v>#N/A</v>
      </c>
      <c r="P33" s="47" t="e">
        <f t="shared" si="23"/>
        <v>#N/A</v>
      </c>
      <c r="Q33" s="47" t="e">
        <f t="shared" si="24"/>
        <v>#N/A</v>
      </c>
      <c r="S33" s="81">
        <v>0</v>
      </c>
      <c r="T33" s="81">
        <v>0.5</v>
      </c>
      <c r="V33" s="82" t="e">
        <f>SUM(D21:D33)-D30</f>
        <v>#N/A</v>
      </c>
    </row>
    <row r="34" spans="1:26" ht="15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20" t="s">
        <v>12</v>
      </c>
    </row>
    <row r="40" spans="1:26" ht="15" x14ac:dyDescent="0.2">
      <c r="D40" s="20" t="s">
        <v>28</v>
      </c>
    </row>
    <row r="42" spans="1:26" ht="23.25" x14ac:dyDescent="0.2">
      <c r="A42" s="5" t="s">
        <v>140</v>
      </c>
    </row>
    <row r="44" spans="1:26" s="23" customFormat="1" ht="15" x14ac:dyDescent="0.2">
      <c r="H44" s="20" t="s">
        <v>269</v>
      </c>
    </row>
    <row r="45" spans="1:26" s="23" customFormat="1" ht="31.5" customHeight="1" thickBot="1" x14ac:dyDescent="0.25">
      <c r="A45" s="23" t="s">
        <v>25</v>
      </c>
      <c r="B45" s="23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85" t="s">
        <v>255</v>
      </c>
    </row>
    <row r="46" spans="1:26" s="23" customFormat="1" ht="15.75" thickBot="1" x14ac:dyDescent="0.25">
      <c r="A46" s="23" t="s">
        <v>133</v>
      </c>
      <c r="B46" s="24" t="s">
        <v>467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RSDSH_Det-AB,RSDSH_Det-C,RSDSH_Det-D,RSDSH_Det-E,RSDSH_Det-F,RSDSH_Det-G</v>
      </c>
      <c r="G46" s="29"/>
      <c r="H46" s="23" t="str">
        <f t="shared" ref="H46:H72" si="27">B46</f>
        <v>RSDSH_Det-AB,RSDSH_Det-C,RSDSH_Det-D,RSDSH_Det-E,RSDSH_Det-F,RSDSH_Det-G</v>
      </c>
      <c r="I46" s="24">
        <v>1</v>
      </c>
      <c r="J46" s="32">
        <f t="shared" ref="J46:J58" si="28">IF(E6="","",-E6)</f>
        <v>-6.5853530797621115E-2</v>
      </c>
      <c r="K46" s="32">
        <f t="shared" ref="K46:K58" si="29">IF(F6="","",-F6)</f>
        <v>-5.9268177717859014E-2</v>
      </c>
      <c r="L46" s="32">
        <f t="shared" ref="L46:L58" si="30">IF(G6="","",-G6)</f>
        <v>-3.4997266260618574E-2</v>
      </c>
      <c r="M46" s="32">
        <f t="shared" ref="M46:M58" si="31">IF(H6="","",-H6)</f>
        <v>-2.0665535754232668E-2</v>
      </c>
      <c r="N46" s="32">
        <f t="shared" ref="N46:N58" si="32">IF(I6="","",-I6)</f>
        <v>-2.5124467023214074E-3</v>
      </c>
      <c r="O46" s="32">
        <f t="shared" ref="O46:O58" si="33">IF(J6="","",-J6)</f>
        <v>-3.0545486490534491E-4</v>
      </c>
      <c r="P46" s="24">
        <v>0</v>
      </c>
      <c r="Q46" s="24">
        <v>5</v>
      </c>
      <c r="R46" s="23" t="s">
        <v>302</v>
      </c>
      <c r="Z46" s="84" t="s">
        <v>254</v>
      </c>
    </row>
    <row r="47" spans="1:26" s="23" customFormat="1" ht="15.75" thickBot="1" x14ac:dyDescent="0.25">
      <c r="A47" s="23" t="s">
        <v>191</v>
      </c>
      <c r="B47" s="24" t="s">
        <v>467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RSDSH_Det-AB,RSDSH_Det-C,RSDSH_Det-D,RSDSH_Det-E,RSDSH_Det-F,RSDSH_Det-G</v>
      </c>
      <c r="G47" s="26"/>
      <c r="H47" s="23" t="str">
        <f t="shared" si="27"/>
        <v>RSDSH_Det-AB,RSDSH_Det-C,RSDSH_Det-D,RSDSH_Det-E,RSDSH_Det-F,RSDSH_Det-G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303</v>
      </c>
      <c r="Z47" s="84" t="s">
        <v>254</v>
      </c>
    </row>
    <row r="48" spans="1:26" s="23" customFormat="1" ht="15.75" thickBot="1" x14ac:dyDescent="0.25">
      <c r="A48" s="23" t="s">
        <v>192</v>
      </c>
      <c r="B48" s="24" t="s">
        <v>467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RSDSH_Det-AB,RSDSH_Det-C,RSDSH_Det-D,RSDSH_Det-E,RSDSH_Det-F,RSDSH_Det-G</v>
      </c>
      <c r="G48" s="26"/>
      <c r="H48" s="23" t="str">
        <f t="shared" si="27"/>
        <v>RSDSH_Det-AB,RSDSH_Det-C,RSDSH_Det-D,RSDSH_Det-E,RSDSH_Det-F,RSDSH_Det-G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304</v>
      </c>
      <c r="Z48" s="84" t="s">
        <v>254</v>
      </c>
    </row>
    <row r="49" spans="1:26" s="23" customFormat="1" ht="15.75" thickBot="1" x14ac:dyDescent="0.25">
      <c r="A49" s="23" t="s">
        <v>193</v>
      </c>
      <c r="B49" s="24" t="s">
        <v>467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RSDSH_Det-AB,RSDSH_Det-C,RSDSH_Det-D,RSDSH_Det-E,RSDSH_Det-F,RSDSH_Det-G</v>
      </c>
      <c r="G49" s="26"/>
      <c r="H49" s="23" t="str">
        <f t="shared" si="27"/>
        <v>RSDSH_Det-AB,RSDSH_Det-C,RSDSH_Det-D,RSDSH_Det-E,RSDSH_Det-F,RSDSH_Det-G</v>
      </c>
      <c r="I49" s="24">
        <v>1</v>
      </c>
      <c r="J49" s="32">
        <f t="shared" si="28"/>
        <v>-2.5757881156927565E-2</v>
      </c>
      <c r="K49" s="32">
        <f t="shared" si="29"/>
        <v>-2.3182093041234808E-2</v>
      </c>
      <c r="L49" s="32">
        <f t="shared" si="30"/>
        <v>-1.3688794119918746E-2</v>
      </c>
      <c r="M49" s="32">
        <f t="shared" si="31"/>
        <v>-8.0830960398708216E-3</v>
      </c>
      <c r="N49" s="32">
        <f t="shared" si="32"/>
        <v>-9.8271577526177437E-4</v>
      </c>
      <c r="O49" s="32">
        <f t="shared" si="33"/>
        <v>-1.1947529636970439E-4</v>
      </c>
      <c r="P49" s="24">
        <v>0</v>
      </c>
      <c r="Q49" s="24">
        <v>5</v>
      </c>
      <c r="R49" s="23" t="s">
        <v>305</v>
      </c>
      <c r="Z49" s="84" t="s">
        <v>254</v>
      </c>
    </row>
    <row r="50" spans="1:26" s="23" customFormat="1" ht="15.75" thickBot="1" x14ac:dyDescent="0.25">
      <c r="A50" s="23" t="s">
        <v>194</v>
      </c>
      <c r="B50" s="24" t="s">
        <v>467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RSDSH_Det-AB,RSDSH_Det-C,RSDSH_Det-D,RSDSH_Det-E,RSDSH_Det-F,RSDSH_Det-G</v>
      </c>
      <c r="G50" s="26"/>
      <c r="H50" s="23" t="str">
        <f t="shared" si="27"/>
        <v>RSDSH_Det-AB,RSDSH_Det-C,RSDSH_Det-D,RSDSH_Det-E,RSDSH_Det-F,RSDSH_Det-G</v>
      </c>
      <c r="I50" s="24">
        <v>1</v>
      </c>
      <c r="J50" s="86">
        <f>MAX(IF(IF(E10="",0,E10)+IF(E11="",0,E11)=0,"",IF(E10="",0,-E10)+IF(E11="",0,-E11)),-$T$10)</f>
        <v>-5.0105965639674371E-2</v>
      </c>
      <c r="K50" s="86">
        <f t="shared" ref="K50:O50" si="35">MAX(IF(IF(F10="",0,F10)+IF(F11="",0,F11)=0,"",IF(F10="",0,-F10)+IF(F11="",0,-F11)),-$T$10)</f>
        <v>-4.5095369075706937E-2</v>
      </c>
      <c r="L50" s="86">
        <f t="shared" si="35"/>
        <v>-2.6628364485514196E-2</v>
      </c>
      <c r="M50" s="86">
        <f t="shared" si="35"/>
        <v>-1.5723782945051282E-2</v>
      </c>
      <c r="N50" s="86">
        <f t="shared" si="35"/>
        <v>-1.9116449279675857E-3</v>
      </c>
      <c r="O50" s="86">
        <f t="shared" si="35"/>
        <v>-2.3241139510732915E-4</v>
      </c>
      <c r="P50" s="24">
        <v>0</v>
      </c>
      <c r="Q50" s="24">
        <v>5</v>
      </c>
      <c r="R50" s="23" t="s">
        <v>306</v>
      </c>
      <c r="Z50" s="84" t="s">
        <v>254</v>
      </c>
    </row>
    <row r="51" spans="1:26" s="23" customFormat="1" ht="15.75" thickBot="1" x14ac:dyDescent="0.25">
      <c r="A51" s="23" t="s">
        <v>194</v>
      </c>
      <c r="B51" s="24" t="s">
        <v>467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RSDSH_Det-AB,RSDSH_Det-C,RSDSH_Det-D,RSDSH_Det-E,RSDSH_Det-F,RSDSH_Det-G</v>
      </c>
      <c r="G51" s="26"/>
      <c r="H51" s="23" t="str">
        <f t="shared" si="27"/>
        <v>RSDSH_Det-AB,RSDSH_Det-C,RSDSH_Det-D,RSDSH_Det-E,RSDSH_Det-F,RSDSH_Det-G</v>
      </c>
      <c r="I51" s="24">
        <v>1</v>
      </c>
      <c r="J51" s="32">
        <f t="shared" si="28"/>
        <v>-1.5610286423846287E-2</v>
      </c>
      <c r="K51" s="32">
        <f t="shared" si="29"/>
        <v>-1.4049257781461658E-2</v>
      </c>
      <c r="L51" s="32">
        <f t="shared" si="30"/>
        <v>-8.2959462273752976E-3</v>
      </c>
      <c r="M51" s="32">
        <f t="shared" si="31"/>
        <v>-4.8986732878028407E-3</v>
      </c>
      <c r="N51" s="32">
        <f t="shared" si="32"/>
        <v>-5.955643102632549E-4</v>
      </c>
      <c r="O51" s="32">
        <f t="shared" si="33"/>
        <v>-7.2406716435346457E-5</v>
      </c>
      <c r="P51" s="24">
        <v>0</v>
      </c>
      <c r="Q51" s="24">
        <v>5</v>
      </c>
      <c r="R51" s="23" t="s">
        <v>307</v>
      </c>
      <c r="Z51" s="84" t="s">
        <v>254</v>
      </c>
    </row>
    <row r="52" spans="1:26" s="23" customFormat="1" ht="15.75" thickBot="1" x14ac:dyDescent="0.25">
      <c r="A52" s="23" t="s">
        <v>195</v>
      </c>
      <c r="B52" s="24" t="s">
        <v>467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RSDSH_Det-AB,RSDSH_Det-C,RSDSH_Det-D,RSDSH_Det-E,RSDSH_Det-F,RSDSH_Det-G</v>
      </c>
      <c r="G52" s="26"/>
      <c r="H52" s="23" t="str">
        <f t="shared" si="27"/>
        <v>RSDSH_Det-AB,RSDSH_Det-C,RSDSH_Det-D,RSDSH_Det-E,RSDSH_Det-F,RSDSH_Det-G</v>
      </c>
      <c r="I52" s="24">
        <v>1</v>
      </c>
      <c r="J52" s="32">
        <f t="shared" si="28"/>
        <v>-0.55955711418972409</v>
      </c>
      <c r="K52" s="32">
        <f t="shared" si="29"/>
        <v>-0.50360140277075172</v>
      </c>
      <c r="L52" s="32">
        <f t="shared" si="30"/>
        <v>-0.29737159232210125</v>
      </c>
      <c r="M52" s="32">
        <f t="shared" si="31"/>
        <v>-0.1755949515502776</v>
      </c>
      <c r="N52" s="32">
        <f t="shared" si="32"/>
        <v>-2.1348246772475873E-2</v>
      </c>
      <c r="O52" s="32">
        <f t="shared" si="33"/>
        <v>-2.5954484239715373E-3</v>
      </c>
      <c r="P52" s="24">
        <v>0</v>
      </c>
      <c r="Q52" s="24">
        <v>5</v>
      </c>
      <c r="R52" s="23" t="s">
        <v>308</v>
      </c>
      <c r="Z52" s="84" t="s">
        <v>254</v>
      </c>
    </row>
    <row r="53" spans="1:26" s="23" customFormat="1" ht="15.75" thickBot="1" x14ac:dyDescent="0.25">
      <c r="A53" s="23" t="s">
        <v>196</v>
      </c>
      <c r="B53" s="24" t="s">
        <v>467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RSDSH_Det-AB,RSDSH_Det-C,RSDSH_Det-D,RSDSH_Det-E,RSDSH_Det-F,RSDSH_Det-G</v>
      </c>
      <c r="G53" s="26"/>
      <c r="H53" s="23" t="str">
        <f t="shared" si="27"/>
        <v>RSDSH_Det-AB,RSDSH_Det-C,RSDSH_Det-D,RSDSH_Det-E,RSDSH_Det-F,RSDSH_Det-G</v>
      </c>
      <c r="I53" s="24">
        <v>1</v>
      </c>
      <c r="J53" s="32" t="str">
        <f t="shared" si="28"/>
        <v/>
      </c>
      <c r="K53" s="32" t="str">
        <f t="shared" si="29"/>
        <v/>
      </c>
      <c r="L53" s="32" t="str">
        <f t="shared" si="30"/>
        <v/>
      </c>
      <c r="M53" s="32" t="str">
        <f t="shared" si="31"/>
        <v/>
      </c>
      <c r="N53" s="32" t="str">
        <f t="shared" si="32"/>
        <v/>
      </c>
      <c r="O53" s="32" t="str">
        <f t="shared" si="33"/>
        <v/>
      </c>
      <c r="P53" s="24">
        <v>0</v>
      </c>
      <c r="Q53" s="24">
        <v>5</v>
      </c>
      <c r="R53" s="23" t="s">
        <v>309</v>
      </c>
      <c r="Z53" s="84" t="s">
        <v>254</v>
      </c>
    </row>
    <row r="54" spans="1:26" s="23" customFormat="1" ht="15.75" thickBot="1" x14ac:dyDescent="0.25">
      <c r="A54" s="23" t="s">
        <v>134</v>
      </c>
      <c r="B54" s="24" t="s">
        <v>467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RSDSH_Det-AB,RSDSH_Det-C,RSDSH_Det-D,RSDSH_Det-E,RSDSH_Det-F,RSDSH_Det-G</v>
      </c>
      <c r="G54" s="26"/>
      <c r="H54" s="23" t="str">
        <f t="shared" si="27"/>
        <v>RSDSH_Det-AB,RSDSH_Det-C,RSDSH_Det-D,RSDSH_Det-E,RSDSH_Det-F,RSDSH_Det-G</v>
      </c>
      <c r="I54" s="24">
        <v>1</v>
      </c>
      <c r="J54" s="32">
        <f t="shared" si="28"/>
        <v>-7.8363234141476348E-2</v>
      </c>
      <c r="K54" s="32">
        <f t="shared" si="29"/>
        <v>-7.0526910727328709E-2</v>
      </c>
      <c r="L54" s="32">
        <f t="shared" si="30"/>
        <v>-4.1645435515380337E-2</v>
      </c>
      <c r="M54" s="32">
        <f t="shared" si="31"/>
        <v>-2.4591213217476943E-2</v>
      </c>
      <c r="N54" s="32">
        <f t="shared" si="32"/>
        <v>-2.9897174353042395E-3</v>
      </c>
      <c r="O54" s="32">
        <f t="shared" si="33"/>
        <v>-3.6347984395538658E-4</v>
      </c>
      <c r="P54" s="24">
        <v>0</v>
      </c>
      <c r="Q54" s="24">
        <v>5</v>
      </c>
      <c r="R54" s="23" t="s">
        <v>310</v>
      </c>
      <c r="Z54" s="84" t="s">
        <v>254</v>
      </c>
    </row>
    <row r="55" spans="1:26" s="23" customFormat="1" ht="15.75" thickBot="1" x14ac:dyDescent="0.25">
      <c r="A55" s="56" t="s">
        <v>163</v>
      </c>
      <c r="B55" s="24" t="s">
        <v>467</v>
      </c>
      <c r="D55" s="23" t="str">
        <f t="shared" si="25"/>
        <v>\I: DISABLED</v>
      </c>
      <c r="F55" s="23" t="str">
        <f t="shared" si="26"/>
        <v>RSDSH_Det-AB,RSDSH_Det-C,RSDSH_Det-D,RSDSH_Det-E,RSDSH_Det-F,RSDSH_Det-G</v>
      </c>
      <c r="G55" s="26"/>
      <c r="H55" s="23" t="str">
        <f t="shared" si="27"/>
        <v>RSDSH_Det-AB,RSDSH_Det-C,RSDSH_Det-D,RSDSH_Det-E,RSDSH_Det-F,RSDSH_Det-G</v>
      </c>
      <c r="I55" s="24">
        <v>1</v>
      </c>
      <c r="J55" s="32">
        <f t="shared" si="28"/>
        <v>-9.8702788405832562E-2</v>
      </c>
      <c r="K55" s="32">
        <f t="shared" si="29"/>
        <v>-8.883250956524931E-2</v>
      </c>
      <c r="L55" s="32">
        <f t="shared" si="30"/>
        <v>-5.2454708573184072E-2</v>
      </c>
      <c r="M55" s="32">
        <f t="shared" si="31"/>
        <v>-3.0973980865379471E-2</v>
      </c>
      <c r="N55" s="32">
        <f t="shared" si="32"/>
        <v>-3.765712972965146E-3</v>
      </c>
      <c r="O55" s="32">
        <f t="shared" si="33"/>
        <v>-4.5782278540140985E-4</v>
      </c>
      <c r="P55" s="24">
        <v>0</v>
      </c>
      <c r="Q55" s="24">
        <v>5</v>
      </c>
      <c r="R55" s="23" t="s">
        <v>311</v>
      </c>
      <c r="Z55" s="84" t="s">
        <v>254</v>
      </c>
    </row>
    <row r="56" spans="1:26" s="23" customFormat="1" ht="15.75" thickBot="1" x14ac:dyDescent="0.25">
      <c r="A56" s="23" t="s">
        <v>135</v>
      </c>
      <c r="B56" s="24" t="s">
        <v>467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RSDSH_Det-AB,RSDSH_Det-C,RSDSH_Det-D,RSDSH_Det-E,RSDSH_Det-F,RSDSH_Det-G</v>
      </c>
      <c r="G56" s="26"/>
      <c r="H56" s="23" t="str">
        <f t="shared" si="27"/>
        <v>RSDSH_Det-AB,RSDSH_Det-C,RSDSH_Det-D,RSDSH_Det-E,RSDSH_Det-F,RSDSH_Det-G</v>
      </c>
      <c r="I56" s="24">
        <v>1</v>
      </c>
      <c r="J56" s="32">
        <f>IF(E16="","",-E16)</f>
        <v>-1.3970659284547774E-2</v>
      </c>
      <c r="K56" s="32">
        <f t="shared" si="29"/>
        <v>-1.2573593356092996E-2</v>
      </c>
      <c r="L56" s="32">
        <f t="shared" si="30"/>
        <v>-7.4245811408393553E-3</v>
      </c>
      <c r="M56" s="32">
        <f t="shared" si="31"/>
        <v>-4.3841409178542326E-3</v>
      </c>
      <c r="N56" s="32">
        <f t="shared" si="32"/>
        <v>-5.3300918604634595E-4</v>
      </c>
      <c r="O56" s="32">
        <f t="shared" si="33"/>
        <v>-6.4801473705557153E-5</v>
      </c>
      <c r="P56" s="24">
        <v>0</v>
      </c>
      <c r="Q56" s="24">
        <v>5</v>
      </c>
      <c r="R56" s="23" t="s">
        <v>312</v>
      </c>
      <c r="Z56" s="84" t="s">
        <v>254</v>
      </c>
    </row>
    <row r="57" spans="1:26" s="23" customFormat="1" ht="15.75" thickBot="1" x14ac:dyDescent="0.25">
      <c r="A57" s="23" t="s">
        <v>136</v>
      </c>
      <c r="B57" s="24" t="s">
        <v>467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RSDSH_Det-AB,RSDSH_Det-C,RSDSH_Det-D,RSDSH_Det-E,RSDSH_Det-F,RSDSH_Det-G</v>
      </c>
      <c r="G57" s="26"/>
      <c r="H57" s="23" t="str">
        <f t="shared" si="27"/>
        <v>RSDSH_Det-AB,RSDSH_Det-C,RSDSH_Det-D,RSDSH_Det-E,RSDSH_Det-F,RSDSH_Det-G</v>
      </c>
      <c r="I57" s="24">
        <v>1</v>
      </c>
      <c r="J57" s="32">
        <f t="shared" si="28"/>
        <v>-2.432529277067344E-3</v>
      </c>
      <c r="K57" s="32">
        <f t="shared" si="29"/>
        <v>-2.1892763493606099E-3</v>
      </c>
      <c r="L57" s="32">
        <f t="shared" si="30"/>
        <v>-1.2927457915339468E-3</v>
      </c>
      <c r="M57" s="32">
        <f t="shared" si="31"/>
        <v>-7.6335346244288046E-4</v>
      </c>
      <c r="N57" s="32">
        <f t="shared" si="32"/>
        <v>-9.2805960233933264E-5</v>
      </c>
      <c r="O57" s="32">
        <f t="shared" si="33"/>
        <v>-1.1283038171307026E-5</v>
      </c>
      <c r="P57" s="24">
        <v>0</v>
      </c>
      <c r="Q57" s="24">
        <v>5</v>
      </c>
      <c r="R57" s="23" t="s">
        <v>313</v>
      </c>
      <c r="Z57" s="84" t="s">
        <v>254</v>
      </c>
    </row>
    <row r="58" spans="1:26" s="23" customFormat="1" ht="15.75" thickBot="1" x14ac:dyDescent="0.25">
      <c r="A58" s="53" t="s">
        <v>137</v>
      </c>
      <c r="B58" s="24" t="s">
        <v>467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RSDSH_Det-AB,RSDSH_Det-C,RSDSH_Det-D,RSDSH_Det-E,RSDSH_Det-F,RSDSH_Det-G</v>
      </c>
      <c r="G58" s="53"/>
      <c r="H58" s="53" t="str">
        <f t="shared" si="27"/>
        <v>RSDSH_Det-AB,RSDSH_Det-C,RSDSH_Det-D,RSDSH_Det-E,RSDSH_Det-F,RSDSH_Det-G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314</v>
      </c>
      <c r="Z58" s="84" t="s">
        <v>254</v>
      </c>
    </row>
    <row r="59" spans="1:26" s="23" customFormat="1" ht="15" x14ac:dyDescent="0.2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254</v>
      </c>
    </row>
    <row r="60" spans="1:26" s="23" customFormat="1" ht="15.75" thickBot="1" x14ac:dyDescent="0.25">
      <c r="A60" s="23" t="s">
        <v>133</v>
      </c>
      <c r="B60" s="26" t="s">
        <v>245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 t="e">
        <f t="shared" ref="J60:O63" si="38">IF(E21="","",-E21)</f>
        <v>#N/A</v>
      </c>
      <c r="K60" s="33" t="e">
        <f t="shared" si="38"/>
        <v>#N/A</v>
      </c>
      <c r="L60" s="33" t="e">
        <f t="shared" si="38"/>
        <v>#N/A</v>
      </c>
      <c r="M60" s="33" t="e">
        <f t="shared" si="38"/>
        <v>#N/A</v>
      </c>
      <c r="N60" s="33" t="e">
        <f t="shared" si="38"/>
        <v>#N/A</v>
      </c>
      <c r="O60" s="33" t="e">
        <f t="shared" si="38"/>
        <v>#N/A</v>
      </c>
      <c r="P60" s="24">
        <v>0</v>
      </c>
      <c r="Q60" s="24">
        <v>5</v>
      </c>
      <c r="R60" s="23" t="s">
        <v>315</v>
      </c>
      <c r="Z60" s="84" t="s">
        <v>254</v>
      </c>
    </row>
    <row r="61" spans="1:26" s="23" customFormat="1" ht="15.75" thickBot="1" x14ac:dyDescent="0.25">
      <c r="A61" s="23" t="s">
        <v>191</v>
      </c>
      <c r="B61" s="26" t="s">
        <v>245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 t="e">
        <f t="shared" si="38"/>
        <v>#N/A</v>
      </c>
      <c r="K61" s="80" t="e">
        <f t="shared" si="38"/>
        <v>#N/A</v>
      </c>
      <c r="L61" s="80" t="e">
        <f t="shared" si="38"/>
        <v>#N/A</v>
      </c>
      <c r="M61" s="80" t="e">
        <f t="shared" si="38"/>
        <v>#N/A</v>
      </c>
      <c r="N61" s="80" t="e">
        <f t="shared" si="38"/>
        <v>#N/A</v>
      </c>
      <c r="O61" s="80" t="e">
        <f t="shared" si="38"/>
        <v>#N/A</v>
      </c>
      <c r="P61" s="79">
        <v>0</v>
      </c>
      <c r="Q61" s="79">
        <v>5</v>
      </c>
      <c r="R61" s="79" t="s">
        <v>316</v>
      </c>
      <c r="Z61" s="84" t="s">
        <v>254</v>
      </c>
    </row>
    <row r="62" spans="1:26" s="23" customFormat="1" ht="15" x14ac:dyDescent="0.2">
      <c r="A62" s="23" t="s">
        <v>192</v>
      </c>
      <c r="B62" s="26" t="s">
        <v>245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 t="e">
        <f t="shared" si="38"/>
        <v>#N/A</v>
      </c>
      <c r="K62" s="80" t="e">
        <f t="shared" si="38"/>
        <v>#N/A</v>
      </c>
      <c r="L62" s="80" t="e">
        <f t="shared" si="38"/>
        <v>#N/A</v>
      </c>
      <c r="M62" s="80" t="e">
        <f t="shared" si="38"/>
        <v>#N/A</v>
      </c>
      <c r="N62" s="80" t="e">
        <f t="shared" si="38"/>
        <v>#N/A</v>
      </c>
      <c r="O62" s="80" t="e">
        <f t="shared" si="38"/>
        <v>#N/A</v>
      </c>
      <c r="P62" s="79">
        <v>0</v>
      </c>
      <c r="Q62" s="79">
        <v>5</v>
      </c>
      <c r="R62" s="79" t="s">
        <v>317</v>
      </c>
      <c r="Z62" s="84" t="s">
        <v>254</v>
      </c>
    </row>
    <row r="63" spans="1:26" s="23" customFormat="1" ht="15" x14ac:dyDescent="0.2">
      <c r="A63" s="23" t="s">
        <v>193</v>
      </c>
      <c r="B63" s="26" t="s">
        <v>245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 t="e">
        <f t="shared" si="38"/>
        <v>#N/A</v>
      </c>
      <c r="K63" s="33" t="e">
        <f t="shared" si="38"/>
        <v>#N/A</v>
      </c>
      <c r="L63" s="33" t="e">
        <f t="shared" si="38"/>
        <v>#N/A</v>
      </c>
      <c r="M63" s="33" t="e">
        <f t="shared" si="38"/>
        <v>#N/A</v>
      </c>
      <c r="N63" s="33" t="e">
        <f t="shared" si="38"/>
        <v>#N/A</v>
      </c>
      <c r="O63" s="33" t="e">
        <f t="shared" si="38"/>
        <v>#N/A</v>
      </c>
      <c r="P63" s="24">
        <v>0</v>
      </c>
      <c r="Q63" s="24">
        <v>5</v>
      </c>
      <c r="R63" s="23" t="s">
        <v>318</v>
      </c>
      <c r="Z63" s="84" t="s">
        <v>254</v>
      </c>
    </row>
    <row r="64" spans="1:26" s="23" customFormat="1" ht="15" x14ac:dyDescent="0.2">
      <c r="A64" s="23" t="s">
        <v>194</v>
      </c>
      <c r="B64" s="26" t="s">
        <v>245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 t="e">
        <f>MAX(IF(E25+E26="","",-E25-E26),-$T$25)</f>
        <v>#N/A</v>
      </c>
      <c r="K64" s="87" t="e">
        <f t="shared" ref="K64:O64" si="39">MAX(IF(F25+F26="","",-F25-F26),-$T$25)</f>
        <v>#N/A</v>
      </c>
      <c r="L64" s="87" t="e">
        <f t="shared" si="39"/>
        <v>#N/A</v>
      </c>
      <c r="M64" s="87" t="e">
        <f t="shared" si="39"/>
        <v>#N/A</v>
      </c>
      <c r="N64" s="87" t="e">
        <f t="shared" si="39"/>
        <v>#N/A</v>
      </c>
      <c r="O64" s="87" t="e">
        <f t="shared" si="39"/>
        <v>#N/A</v>
      </c>
      <c r="P64" s="24">
        <v>0</v>
      </c>
      <c r="Q64" s="24">
        <v>5</v>
      </c>
      <c r="R64" s="23" t="s">
        <v>319</v>
      </c>
      <c r="Z64" s="84" t="s">
        <v>254</v>
      </c>
    </row>
    <row r="65" spans="1:26" s="23" customFormat="1" ht="15" x14ac:dyDescent="0.2">
      <c r="A65" s="23" t="s">
        <v>194</v>
      </c>
      <c r="B65" s="26" t="s">
        <v>245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 t="e">
        <f t="shared" ref="J65:O72" si="40">IF(E26="","",-E26)</f>
        <v>#N/A</v>
      </c>
      <c r="K65" s="33" t="e">
        <f t="shared" si="40"/>
        <v>#N/A</v>
      </c>
      <c r="L65" s="33" t="e">
        <f t="shared" si="40"/>
        <v>#N/A</v>
      </c>
      <c r="M65" s="33" t="e">
        <f t="shared" si="40"/>
        <v>#N/A</v>
      </c>
      <c r="N65" s="33" t="e">
        <f t="shared" si="40"/>
        <v>#N/A</v>
      </c>
      <c r="O65" s="33" t="e">
        <f t="shared" si="40"/>
        <v>#N/A</v>
      </c>
      <c r="P65" s="24">
        <v>0</v>
      </c>
      <c r="Q65" s="24">
        <v>5</v>
      </c>
      <c r="R65" s="23" t="s">
        <v>320</v>
      </c>
      <c r="Z65" s="84" t="s">
        <v>254</v>
      </c>
    </row>
    <row r="66" spans="1:26" s="23" customFormat="1" ht="15" x14ac:dyDescent="0.2">
      <c r="A66" s="23" t="s">
        <v>195</v>
      </c>
      <c r="B66" s="26" t="s">
        <v>245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 t="e">
        <f t="shared" si="40"/>
        <v>#N/A</v>
      </c>
      <c r="K66" s="33" t="e">
        <f t="shared" si="40"/>
        <v>#N/A</v>
      </c>
      <c r="L66" s="33" t="e">
        <f t="shared" si="40"/>
        <v>#N/A</v>
      </c>
      <c r="M66" s="33" t="e">
        <f t="shared" si="40"/>
        <v>#N/A</v>
      </c>
      <c r="N66" s="33" t="e">
        <f t="shared" si="40"/>
        <v>#N/A</v>
      </c>
      <c r="O66" s="33" t="e">
        <f t="shared" si="40"/>
        <v>#N/A</v>
      </c>
      <c r="P66" s="24">
        <v>0</v>
      </c>
      <c r="Q66" s="24">
        <v>5</v>
      </c>
      <c r="R66" s="23" t="s">
        <v>321</v>
      </c>
      <c r="Z66" s="84" t="s">
        <v>254</v>
      </c>
    </row>
    <row r="67" spans="1:26" s="23" customFormat="1" ht="15" x14ac:dyDescent="0.2">
      <c r="A67" s="23" t="s">
        <v>196</v>
      </c>
      <c r="B67" s="26" t="s">
        <v>245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 t="e">
        <f t="shared" si="40"/>
        <v>#N/A</v>
      </c>
      <c r="K67" s="33" t="e">
        <f t="shared" si="40"/>
        <v>#N/A</v>
      </c>
      <c r="L67" s="33" t="e">
        <f t="shared" si="40"/>
        <v>#N/A</v>
      </c>
      <c r="M67" s="33" t="e">
        <f t="shared" si="40"/>
        <v>#N/A</v>
      </c>
      <c r="N67" s="33" t="e">
        <f t="shared" si="40"/>
        <v>#N/A</v>
      </c>
      <c r="O67" s="33" t="e">
        <f t="shared" si="40"/>
        <v>#N/A</v>
      </c>
      <c r="P67" s="24">
        <v>0</v>
      </c>
      <c r="Q67" s="24">
        <v>5</v>
      </c>
      <c r="R67" s="23" t="s">
        <v>322</v>
      </c>
      <c r="Z67" s="84" t="s">
        <v>254</v>
      </c>
    </row>
    <row r="68" spans="1:26" s="23" customFormat="1" ht="15" x14ac:dyDescent="0.2">
      <c r="A68" s="23" t="s">
        <v>134</v>
      </c>
      <c r="B68" s="26" t="s">
        <v>245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 t="e">
        <f t="shared" si="40"/>
        <v>#N/A</v>
      </c>
      <c r="K68" s="33" t="e">
        <f t="shared" si="40"/>
        <v>#N/A</v>
      </c>
      <c r="L68" s="33" t="e">
        <f t="shared" si="40"/>
        <v>#N/A</v>
      </c>
      <c r="M68" s="33" t="e">
        <f t="shared" si="40"/>
        <v>#N/A</v>
      </c>
      <c r="N68" s="33" t="e">
        <f t="shared" si="40"/>
        <v>#N/A</v>
      </c>
      <c r="O68" s="33" t="e">
        <f t="shared" si="40"/>
        <v>#N/A</v>
      </c>
      <c r="P68" s="24">
        <v>0</v>
      </c>
      <c r="Q68" s="24">
        <v>5</v>
      </c>
      <c r="R68" s="23" t="s">
        <v>323</v>
      </c>
      <c r="Z68" s="84" t="s">
        <v>254</v>
      </c>
    </row>
    <row r="69" spans="1:26" s="23" customFormat="1" ht="15" x14ac:dyDescent="0.2">
      <c r="A69" s="56" t="s">
        <v>163</v>
      </c>
      <c r="B69" s="26" t="s">
        <v>245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 t="e">
        <f t="shared" si="40"/>
        <v>#N/A</v>
      </c>
      <c r="K69" s="33" t="e">
        <f t="shared" si="40"/>
        <v>#N/A</v>
      </c>
      <c r="L69" s="33" t="e">
        <f t="shared" si="40"/>
        <v>#N/A</v>
      </c>
      <c r="M69" s="33" t="e">
        <f t="shared" si="40"/>
        <v>#N/A</v>
      </c>
      <c r="N69" s="33" t="e">
        <f t="shared" si="40"/>
        <v>#N/A</v>
      </c>
      <c r="O69" s="33" t="e">
        <f t="shared" si="40"/>
        <v>#N/A</v>
      </c>
      <c r="P69" s="24">
        <v>0</v>
      </c>
      <c r="Q69" s="24">
        <v>5</v>
      </c>
      <c r="R69" s="23" t="s">
        <v>324</v>
      </c>
      <c r="Z69" s="84" t="s">
        <v>254</v>
      </c>
    </row>
    <row r="70" spans="1:26" s="23" customFormat="1" ht="15" x14ac:dyDescent="0.2">
      <c r="A70" s="23" t="s">
        <v>135</v>
      </c>
      <c r="B70" s="26" t="s">
        <v>245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 t="e">
        <f t="shared" si="40"/>
        <v>#N/A</v>
      </c>
      <c r="K70" s="33" t="e">
        <f t="shared" si="40"/>
        <v>#N/A</v>
      </c>
      <c r="L70" s="33" t="e">
        <f t="shared" si="40"/>
        <v>#N/A</v>
      </c>
      <c r="M70" s="33" t="e">
        <f t="shared" si="40"/>
        <v>#N/A</v>
      </c>
      <c r="N70" s="33" t="e">
        <f t="shared" si="40"/>
        <v>#N/A</v>
      </c>
      <c r="O70" s="33" t="e">
        <f t="shared" si="40"/>
        <v>#N/A</v>
      </c>
      <c r="P70" s="25">
        <v>0</v>
      </c>
      <c r="Q70" s="25">
        <v>5</v>
      </c>
      <c r="R70" s="23" t="s">
        <v>325</v>
      </c>
      <c r="Z70" s="84" t="s">
        <v>254</v>
      </c>
    </row>
    <row r="71" spans="1:26" s="23" customFormat="1" ht="15" x14ac:dyDescent="0.2">
      <c r="A71" s="23" t="s">
        <v>136</v>
      </c>
      <c r="B71" s="26" t="s">
        <v>245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 t="e">
        <f t="shared" si="40"/>
        <v>#N/A</v>
      </c>
      <c r="K71" s="33" t="e">
        <f t="shared" si="40"/>
        <v>#N/A</v>
      </c>
      <c r="L71" s="33" t="e">
        <f t="shared" si="40"/>
        <v>#N/A</v>
      </c>
      <c r="M71" s="33" t="e">
        <f t="shared" si="40"/>
        <v>#N/A</v>
      </c>
      <c r="N71" s="33" t="e">
        <f t="shared" si="40"/>
        <v>#N/A</v>
      </c>
      <c r="O71" s="33" t="e">
        <f t="shared" si="40"/>
        <v>#N/A</v>
      </c>
      <c r="P71" s="24">
        <v>0</v>
      </c>
      <c r="Q71" s="24">
        <v>5</v>
      </c>
      <c r="R71" s="23" t="s">
        <v>326</v>
      </c>
      <c r="Z71" s="84" t="s">
        <v>254</v>
      </c>
    </row>
    <row r="72" spans="1:26" s="23" customFormat="1" ht="15" x14ac:dyDescent="0.2">
      <c r="A72" s="26" t="s">
        <v>138</v>
      </c>
      <c r="B72" s="26" t="s">
        <v>245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 t="e">
        <f t="shared" si="40"/>
        <v>#N/A</v>
      </c>
      <c r="K72" s="33" t="e">
        <f t="shared" si="40"/>
        <v>#N/A</v>
      </c>
      <c r="L72" s="33" t="e">
        <f t="shared" si="40"/>
        <v>#N/A</v>
      </c>
      <c r="M72" s="33" t="e">
        <f t="shared" si="40"/>
        <v>#N/A</v>
      </c>
      <c r="N72" s="33" t="e">
        <f t="shared" si="40"/>
        <v>#N/A</v>
      </c>
      <c r="O72" s="33" t="e">
        <f t="shared" si="40"/>
        <v>#N/A</v>
      </c>
      <c r="P72" s="25">
        <v>0</v>
      </c>
      <c r="Q72" s="25">
        <v>5</v>
      </c>
      <c r="R72" s="23" t="s">
        <v>327</v>
      </c>
      <c r="Z72" s="84" t="s">
        <v>254</v>
      </c>
    </row>
    <row r="73" spans="1:26" s="23" customFormat="1" ht="15" x14ac:dyDescent="0.2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 x14ac:dyDescent="0.2">
      <c r="C74" s="26"/>
      <c r="H74" s="20" t="s">
        <v>256</v>
      </c>
      <c r="I74" s="24"/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 x14ac:dyDescent="0.25">
      <c r="A75" s="26" t="s">
        <v>25</v>
      </c>
      <c r="B75" s="26" t="s">
        <v>26</v>
      </c>
      <c r="C75" s="26"/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85" t="s">
        <v>255</v>
      </c>
    </row>
    <row r="76" spans="1:26" s="23" customFormat="1" ht="15" x14ac:dyDescent="0.2">
      <c r="A76" s="23" t="s">
        <v>196</v>
      </c>
      <c r="B76" s="24" t="s">
        <v>467</v>
      </c>
      <c r="C76" s="26"/>
      <c r="D76" s="23" t="str">
        <f>IF(Z76="","UC-UP_"&amp;A13,"\I: DISABLED")</f>
        <v>\I: DISABLED</v>
      </c>
      <c r="E76" s="23" t="str">
        <f t="shared" ref="E76:E79" si="41">A76</f>
        <v>RSDGAS</v>
      </c>
      <c r="F76" s="23" t="str">
        <f t="shared" ref="F76:F79" si="42">H76</f>
        <v>RSDSH_Det-AB,RSDSH_Det-C,RSDSH_Det-D,RSDSH_Det-E,RSDSH_Det-F,RSDSH_Det-G</v>
      </c>
      <c r="G76" s="38"/>
      <c r="H76" s="23" t="str">
        <f t="shared" ref="H76:H79" si="43">B76</f>
        <v>RSDSH_Det-AB,RSDSH_Det-C,RSDSH_Det-D,RSDSH_Det-E,RSDSH_Det-F,RSDSH_Det-G</v>
      </c>
      <c r="I76" s="24">
        <v>1</v>
      </c>
      <c r="J76" s="34" t="str">
        <f t="shared" ref="J76:O76" si="44">IF(L13="","",-L13)</f>
        <v/>
      </c>
      <c r="K76" s="34" t="str">
        <f t="shared" si="44"/>
        <v/>
      </c>
      <c r="L76" s="34" t="str">
        <f t="shared" si="44"/>
        <v/>
      </c>
      <c r="M76" s="34" t="str">
        <f t="shared" si="44"/>
        <v/>
      </c>
      <c r="N76" s="34" t="str">
        <f t="shared" si="44"/>
        <v/>
      </c>
      <c r="O76" s="34" t="str">
        <f t="shared" si="44"/>
        <v/>
      </c>
      <c r="P76" s="24">
        <v>0</v>
      </c>
      <c r="Q76" s="24">
        <v>5</v>
      </c>
      <c r="R76" s="23" t="s">
        <v>330</v>
      </c>
      <c r="Z76" s="84" t="s">
        <v>254</v>
      </c>
    </row>
    <row r="77" spans="1:26" s="23" customFormat="1" ht="15" x14ac:dyDescent="0.2">
      <c r="A77" s="23" t="s">
        <v>194</v>
      </c>
      <c r="B77" s="24" t="s">
        <v>467</v>
      </c>
      <c r="C77" s="26"/>
      <c r="D77" s="88" t="str">
        <f>IF(Z77="","UC-UP_"&amp;A10,"\I: DISABLED")</f>
        <v>\I: DISABLED</v>
      </c>
      <c r="E77" s="23" t="str">
        <f t="shared" si="41"/>
        <v>RSDELC</v>
      </c>
      <c r="F77" s="23" t="str">
        <f t="shared" si="42"/>
        <v>RSDSH_Det-AB,RSDSH_Det-C,RSDSH_Det-D,RSDSH_Det-E,RSDSH_Det-F,RSDSH_Det-G</v>
      </c>
      <c r="G77" s="23" t="s">
        <v>578</v>
      </c>
      <c r="H77" s="23" t="str">
        <f t="shared" si="43"/>
        <v>RSDSH_Det-AB,RSDSH_Det-C,RSDSH_Det-D,RSDSH_Det-E,RSDSH_Det-F,RSDSH_Det-G</v>
      </c>
      <c r="I77" s="24">
        <v>1</v>
      </c>
      <c r="J77" s="115">
        <f t="shared" ref="J77:O77" si="45">MAX(IF(IF(L10="",0,L10)+IF(L11="",0,L11)=0,"",IF(L10="",0,-L10)+IF(L11="",0,-L11)),-$T$10)</f>
        <v>-6.1240624670713124E-2</v>
      </c>
      <c r="K77" s="115">
        <f t="shared" si="45"/>
        <v>-6.7364687137784443E-2</v>
      </c>
      <c r="L77" s="115">
        <f t="shared" si="45"/>
        <v>-0.10849150228227328</v>
      </c>
      <c r="M77" s="115">
        <f t="shared" si="45"/>
        <v>-0.17472664934062396</v>
      </c>
      <c r="N77" s="115">
        <f t="shared" si="45"/>
        <v>-0.19164266231015603</v>
      </c>
      <c r="O77" s="115">
        <f t="shared" si="45"/>
        <v>-0.19164266231015603</v>
      </c>
      <c r="P77" s="24">
        <v>0</v>
      </c>
      <c r="Q77" s="24">
        <v>5</v>
      </c>
      <c r="R77" s="23" t="s">
        <v>335</v>
      </c>
      <c r="Z77" s="84" t="s">
        <v>254</v>
      </c>
    </row>
    <row r="78" spans="1:26" s="23" customFormat="1" ht="15" x14ac:dyDescent="0.2">
      <c r="A78" s="23" t="s">
        <v>133</v>
      </c>
      <c r="B78" s="24" t="s">
        <v>467</v>
      </c>
      <c r="C78" s="26"/>
      <c r="D78" s="23" t="str">
        <f>IF(Z78="","UC-UP_"&amp;A6,"\I: DISABLED")</f>
        <v>\I: DISABLED</v>
      </c>
      <c r="E78" s="23" t="str">
        <f t="shared" si="41"/>
        <v>RSDCOA</v>
      </c>
      <c r="F78" s="23" t="str">
        <f t="shared" si="42"/>
        <v>RSDSH_Det-AB,RSDSH_Det-C,RSDSH_Det-D,RSDSH_Det-E,RSDSH_Det-F,RSDSH_Det-G</v>
      </c>
      <c r="H78" s="23" t="str">
        <f t="shared" si="43"/>
        <v>RSDSH_Det-AB,RSDSH_Det-C,RSDSH_Det-D,RSDSH_Det-E,RSDSH_Det-F,RSDSH_Det-G</v>
      </c>
      <c r="I78" s="24">
        <v>1</v>
      </c>
      <c r="J78" s="34">
        <f t="shared" ref="J78:O81" si="46">IF(L6="","",-L6)</f>
        <v>-7.7560825161642657E-2</v>
      </c>
      <c r="K78" s="34">
        <f t="shared" si="46"/>
        <v>-7.7560825161642657E-2</v>
      </c>
      <c r="L78" s="34">
        <f t="shared" si="46"/>
        <v>-7.7560825161642657E-2</v>
      </c>
      <c r="M78" s="34">
        <f t="shared" si="46"/>
        <v>-7.7560825161642657E-2</v>
      </c>
      <c r="N78" s="34">
        <f t="shared" si="46"/>
        <v>-7.7560825161642657E-2</v>
      </c>
      <c r="O78" s="34">
        <f t="shared" si="46"/>
        <v>-7.7560825161642657E-2</v>
      </c>
      <c r="P78" s="24">
        <v>0</v>
      </c>
      <c r="Q78" s="24">
        <v>5</v>
      </c>
      <c r="R78" s="23" t="s">
        <v>331</v>
      </c>
      <c r="Z78" s="84" t="s">
        <v>254</v>
      </c>
    </row>
    <row r="79" spans="1:26" s="23" customFormat="1" ht="15" x14ac:dyDescent="0.2">
      <c r="A79" s="23" t="s">
        <v>191</v>
      </c>
      <c r="B79" s="24" t="s">
        <v>467</v>
      </c>
      <c r="C79" s="26"/>
      <c r="D79" s="23" t="str">
        <f>IF(Z79="","UC-UP_"&amp;A7,"\I: DISABLED")</f>
        <v>\I: DISABLED</v>
      </c>
      <c r="E79" s="77" t="str">
        <f t="shared" si="41"/>
        <v>RSDBDL</v>
      </c>
      <c r="F79" s="23" t="str">
        <f t="shared" si="42"/>
        <v>RSDSH_Det-AB,RSDSH_Det-C,RSDSH_Det-D,RSDSH_Det-E,RSDSH_Det-F,RSDSH_Det-G</v>
      </c>
      <c r="H79" s="23" t="str">
        <f t="shared" si="43"/>
        <v>RSDSH_Det-AB,RSDSH_Det-C,RSDSH_Det-D,RSDSH_Det-E,RSDSH_Det-F,RSDSH_Det-G</v>
      </c>
      <c r="I79" s="24">
        <v>1</v>
      </c>
      <c r="J79" s="34">
        <f t="shared" si="46"/>
        <v>-1.15E-2</v>
      </c>
      <c r="K79" s="34">
        <f t="shared" si="46"/>
        <v>-1.3224999999999999E-2</v>
      </c>
      <c r="L79" s="34">
        <f t="shared" si="46"/>
        <v>-2.6600198804687482E-2</v>
      </c>
      <c r="M79" s="34">
        <f t="shared" si="46"/>
        <v>-5.3502501054737056E-2</v>
      </c>
      <c r="N79" s="34">
        <f t="shared" si="46"/>
        <v>-0.87565068412849112</v>
      </c>
      <c r="O79" s="34">
        <f t="shared" si="46"/>
        <v>-0.9</v>
      </c>
      <c r="P79" s="24">
        <v>0</v>
      </c>
      <c r="Q79" s="24">
        <v>5</v>
      </c>
      <c r="R79" s="23" t="s">
        <v>332</v>
      </c>
      <c r="Z79" s="84" t="s">
        <v>254</v>
      </c>
    </row>
    <row r="80" spans="1:26" s="23" customFormat="1" ht="15" x14ac:dyDescent="0.2">
      <c r="A80" s="23" t="s">
        <v>192</v>
      </c>
      <c r="B80" s="24" t="s">
        <v>467</v>
      </c>
      <c r="C80" s="26"/>
      <c r="D80" s="23" t="str">
        <f>IF(Z80="","UC-UP_"&amp;A8,"\I: DISABLED")</f>
        <v>\I: DISABLED</v>
      </c>
      <c r="E80" s="77" t="str">
        <f t="shared" ref="E80:E101" si="47">A80</f>
        <v>RSDETH</v>
      </c>
      <c r="F80" s="23" t="str">
        <f t="shared" ref="F80:F101" si="48">H80</f>
        <v>RSDSH_Det-AB,RSDSH_Det-C,RSDSH_Det-D,RSDSH_Det-E,RSDSH_Det-F,RSDSH_Det-G</v>
      </c>
      <c r="H80" s="23" t="str">
        <f t="shared" ref="H80:H101" si="49">B80</f>
        <v>RSDSH_Det-AB,RSDSH_Det-C,RSDSH_Det-D,RSDSH_Det-E,RSDSH_Det-F,RSDSH_Det-G</v>
      </c>
      <c r="I80" s="24">
        <v>1</v>
      </c>
      <c r="J80" s="34" t="str">
        <f t="shared" si="46"/>
        <v/>
      </c>
      <c r="K80" s="34" t="str">
        <f t="shared" si="46"/>
        <v/>
      </c>
      <c r="L80" s="34" t="str">
        <f t="shared" si="46"/>
        <v/>
      </c>
      <c r="M80" s="34" t="str">
        <f t="shared" si="46"/>
        <v/>
      </c>
      <c r="N80" s="34" t="str">
        <f t="shared" si="46"/>
        <v/>
      </c>
      <c r="O80" s="34" t="str">
        <f t="shared" si="46"/>
        <v/>
      </c>
      <c r="P80" s="24">
        <v>0</v>
      </c>
      <c r="Q80" s="24">
        <v>5</v>
      </c>
      <c r="R80" s="23" t="s">
        <v>333</v>
      </c>
      <c r="Z80" s="84" t="s">
        <v>254</v>
      </c>
    </row>
    <row r="81" spans="1:26" s="23" customFormat="1" ht="15" x14ac:dyDescent="0.2">
      <c r="A81" s="23" t="s">
        <v>193</v>
      </c>
      <c r="B81" s="24" t="s">
        <v>467</v>
      </c>
      <c r="C81" s="26"/>
      <c r="D81" s="23" t="str">
        <f>IF(Z81="","UC-UP_"&amp;A9,"\I: DISABLED")</f>
        <v>\I: DISABLED</v>
      </c>
      <c r="E81" s="23" t="str">
        <f t="shared" si="47"/>
        <v>RSDLPG</v>
      </c>
      <c r="F81" s="23" t="str">
        <f t="shared" si="48"/>
        <v>RSDSH_Det-AB,RSDSH_Det-C,RSDSH_Det-D,RSDSH_Det-E,RSDSH_Det-F,RSDSH_Det-G</v>
      </c>
      <c r="H81" s="23" t="str">
        <f t="shared" si="49"/>
        <v>RSDSH_Det-AB,RSDSH_Det-C,RSDSH_Det-D,RSDSH_Det-E,RSDSH_Det-F,RSDSH_Det-G</v>
      </c>
      <c r="I81" s="24">
        <v>1</v>
      </c>
      <c r="J81" s="34">
        <f t="shared" si="46"/>
        <v>-3.1481854747355917E-2</v>
      </c>
      <c r="K81" s="34">
        <f t="shared" si="46"/>
        <v>-3.4630040222091506E-2</v>
      </c>
      <c r="L81" s="34">
        <f t="shared" si="46"/>
        <v>-5.5772026078080621E-2</v>
      </c>
      <c r="M81" s="34">
        <f t="shared" si="46"/>
        <v>-8.9821405719009637E-2</v>
      </c>
      <c r="N81" s="34">
        <f t="shared" si="46"/>
        <v>-0.60427350242299227</v>
      </c>
      <c r="O81" s="34">
        <f t="shared" si="46"/>
        <v>-0.9</v>
      </c>
      <c r="P81" s="24">
        <v>0</v>
      </c>
      <c r="Q81" s="24">
        <v>5</v>
      </c>
      <c r="R81" s="23" t="s">
        <v>334</v>
      </c>
      <c r="Z81" s="84" t="s">
        <v>254</v>
      </c>
    </row>
    <row r="82" spans="1:26" s="23" customFormat="1" ht="15" x14ac:dyDescent="0.2">
      <c r="A82" s="23" t="s">
        <v>194</v>
      </c>
      <c r="B82" s="24" t="s">
        <v>467</v>
      </c>
      <c r="C82" s="26"/>
      <c r="D82" s="23" t="str">
        <f>IF(Z82="","UC-UP_"&amp;A11,"\I: DISABLED")</f>
        <v>\I: DISABLED</v>
      </c>
      <c r="E82" s="23" t="str">
        <f>A82</f>
        <v>RSDELC</v>
      </c>
      <c r="F82" s="23" t="str">
        <f>H82</f>
        <v>RSDSH_Det-AB,RSDSH_Det-C,RSDSH_Det-D,RSDSH_Det-E,RSDSH_Det-F,RSDSH_Det-G</v>
      </c>
      <c r="H82" s="23" t="str">
        <f>B82</f>
        <v>RSDSH_Det-AB,RSDSH_Det-C,RSDSH_Det-D,RSDSH_Det-E,RSDSH_Det-F,RSDSH_Det-G</v>
      </c>
      <c r="I82" s="24">
        <v>1</v>
      </c>
      <c r="J82" s="34">
        <f t="shared" ref="J82:O83" si="50">IF(L11="","",-L11)</f>
        <v>-1.9079238962478796E-2</v>
      </c>
      <c r="K82" s="34">
        <f t="shared" si="50"/>
        <v>-2.0987162858726677E-2</v>
      </c>
      <c r="L82" s="34">
        <f t="shared" si="50"/>
        <v>-3.3800035655607914E-2</v>
      </c>
      <c r="M82" s="34">
        <f t="shared" si="50"/>
        <v>-5.4435295423713122E-2</v>
      </c>
      <c r="N82" s="34">
        <f t="shared" si="50"/>
        <v>-0.36621344720455457</v>
      </c>
      <c r="O82" s="34">
        <f t="shared" si="50"/>
        <v>-0.9</v>
      </c>
      <c r="P82" s="24">
        <v>0</v>
      </c>
      <c r="Q82" s="24">
        <v>5</v>
      </c>
      <c r="R82" s="23" t="s">
        <v>336</v>
      </c>
      <c r="Z82" s="84" t="s">
        <v>254</v>
      </c>
    </row>
    <row r="83" spans="1:26" s="23" customFormat="1" ht="15" x14ac:dyDescent="0.2">
      <c r="A83" s="23" t="s">
        <v>195</v>
      </c>
      <c r="B83" s="24" t="s">
        <v>467</v>
      </c>
      <c r="C83" s="26"/>
      <c r="D83" s="23" t="str">
        <f>IF(Z83="","UC-UP_"&amp;A12,"\I: DISABLED")</f>
        <v>\I: DISABLED</v>
      </c>
      <c r="E83" s="23" t="str">
        <f t="shared" si="47"/>
        <v>RSDKER</v>
      </c>
      <c r="F83" s="23" t="str">
        <f t="shared" si="48"/>
        <v>RSDSH_Det-AB,RSDSH_Det-C,RSDSH_Det-D,RSDSH_Det-E,RSDSH_Det-F,RSDSH_Det-G</v>
      </c>
      <c r="H83" s="23" t="str">
        <f t="shared" si="49"/>
        <v>RSDSH_Det-AB,RSDSH_Det-C,RSDSH_Det-D,RSDSH_Det-E,RSDSH_Det-F,RSDSH_Det-G</v>
      </c>
      <c r="I83" s="24">
        <v>1</v>
      </c>
      <c r="J83" s="34">
        <f t="shared" si="50"/>
        <v>-0.68390313956521842</v>
      </c>
      <c r="K83" s="34">
        <f t="shared" si="50"/>
        <v>-0.75229345352174026</v>
      </c>
      <c r="L83" s="34">
        <f t="shared" si="50"/>
        <v>-0.9</v>
      </c>
      <c r="M83" s="34">
        <f t="shared" si="50"/>
        <v>-0.9</v>
      </c>
      <c r="N83" s="34">
        <f t="shared" si="50"/>
        <v>-0.9</v>
      </c>
      <c r="O83" s="34">
        <f t="shared" si="50"/>
        <v>-0.9</v>
      </c>
      <c r="P83" s="24">
        <v>0</v>
      </c>
      <c r="Q83" s="24">
        <v>5</v>
      </c>
      <c r="R83" s="23" t="s">
        <v>337</v>
      </c>
      <c r="Z83" s="84" t="s">
        <v>254</v>
      </c>
    </row>
    <row r="84" spans="1:26" ht="15" x14ac:dyDescent="0.2">
      <c r="A84" s="23" t="s">
        <v>134</v>
      </c>
      <c r="B84" s="24" t="s">
        <v>467</v>
      </c>
      <c r="D84" s="23" t="str">
        <f>IF(Z84="","UC-UP_"&amp;A14,"\I: DISABLED")</f>
        <v>\I: DISABLED</v>
      </c>
      <c r="E84" s="23" t="str">
        <f t="shared" si="47"/>
        <v>RSDPEA</v>
      </c>
      <c r="F84" s="23" t="str">
        <f t="shared" si="48"/>
        <v>RSDSH_Det-AB,RSDSH_Det-C,RSDSH_Det-D,RSDSH_Det-E,RSDSH_Det-F,RSDSH_Det-G</v>
      </c>
      <c r="H84" s="23" t="str">
        <f t="shared" si="49"/>
        <v>RSDSH_Det-AB,RSDSH_Det-C,RSDSH_Det-D,RSDSH_Det-E,RSDSH_Det-F,RSDSH_Det-G</v>
      </c>
      <c r="I84" s="24">
        <v>1</v>
      </c>
      <c r="J84" s="34">
        <f t="shared" ref="J84:O88" si="51">IF(L14="","",-L14)</f>
        <v>-9.5777286172915532E-2</v>
      </c>
      <c r="K84" s="34">
        <f t="shared" si="51"/>
        <v>-0.10535501479020709</v>
      </c>
      <c r="L84" s="34">
        <f t="shared" si="51"/>
        <v>-0.1696753048697765</v>
      </c>
      <c r="M84" s="34">
        <f t="shared" si="51"/>
        <v>-0.27326377524582385</v>
      </c>
      <c r="N84" s="34">
        <f t="shared" si="51"/>
        <v>-0.9</v>
      </c>
      <c r="O84" s="34">
        <f t="shared" si="51"/>
        <v>-0.9</v>
      </c>
      <c r="P84" s="24">
        <v>0</v>
      </c>
      <c r="Q84" s="24">
        <v>5</v>
      </c>
      <c r="R84" s="23" t="s">
        <v>338</v>
      </c>
      <c r="Z84" s="84" t="s">
        <v>254</v>
      </c>
    </row>
    <row r="85" spans="1:26" ht="15" x14ac:dyDescent="0.2">
      <c r="A85" s="56" t="s">
        <v>163</v>
      </c>
      <c r="B85" s="24" t="s">
        <v>467</v>
      </c>
      <c r="D85" s="23" t="str">
        <f>IF(Z85="","UC-UP_"&amp;A15,"\I: DISABLED")</f>
        <v>\I: DISABLED</v>
      </c>
      <c r="E85" s="23"/>
      <c r="F85" s="23" t="str">
        <f t="shared" si="48"/>
        <v>RSDSH_Det-AB,RSDSH_Det-C,RSDSH_Det-D,RSDSH_Det-E,RSDSH_Det-F,RSDSH_Det-G</v>
      </c>
      <c r="H85" s="23" t="str">
        <f t="shared" si="49"/>
        <v>RSDSH_Det-AB,RSDSH_Det-C,RSDSH_Det-D,RSDSH_Det-E,RSDSH_Det-F,RSDSH_Det-G</v>
      </c>
      <c r="I85" s="24">
        <v>1</v>
      </c>
      <c r="J85" s="34">
        <f t="shared" si="51"/>
        <v>-0.12063674138490646</v>
      </c>
      <c r="K85" s="34">
        <f t="shared" si="51"/>
        <v>-0.13270041552339712</v>
      </c>
      <c r="L85" s="34">
        <f t="shared" si="51"/>
        <v>-0.2137153462045864</v>
      </c>
      <c r="M85" s="34">
        <f t="shared" si="51"/>
        <v>-0.3441907022159485</v>
      </c>
      <c r="N85" s="34">
        <f t="shared" si="51"/>
        <v>-0.9</v>
      </c>
      <c r="O85" s="34">
        <f t="shared" si="51"/>
        <v>-0.9</v>
      </c>
      <c r="P85" s="24">
        <v>0</v>
      </c>
      <c r="Q85" s="24">
        <v>5</v>
      </c>
      <c r="R85" s="23" t="s">
        <v>339</v>
      </c>
      <c r="Z85" s="84" t="s">
        <v>254</v>
      </c>
    </row>
    <row r="86" spans="1:26" ht="15" x14ac:dyDescent="0.2">
      <c r="A86" s="23" t="s">
        <v>135</v>
      </c>
      <c r="B86" s="24" t="s">
        <v>467</v>
      </c>
      <c r="D86" s="23" t="str">
        <f>IF(Z86="","UC-UP_"&amp;A16,"\I: DISABLED")</f>
        <v>\I: DISABLED</v>
      </c>
      <c r="E86" s="23" t="str">
        <f t="shared" si="47"/>
        <v>RSDWOO</v>
      </c>
      <c r="F86" s="23" t="str">
        <f t="shared" si="48"/>
        <v>RSDSH_Det-AB,RSDSH_Det-C,RSDSH_Det-D,RSDSH_Det-E,RSDSH_Det-F,RSDSH_Det-G</v>
      </c>
      <c r="H86" s="23" t="str">
        <f t="shared" si="49"/>
        <v>RSDSH_Det-AB,RSDSH_Det-C,RSDSH_Det-D,RSDSH_Det-E,RSDSH_Det-F,RSDSH_Det-G</v>
      </c>
      <c r="I86" s="24">
        <v>1</v>
      </c>
      <c r="J86" s="34">
        <f t="shared" si="51"/>
        <v>-1.7075250236669504E-2</v>
      </c>
      <c r="K86" s="34">
        <f t="shared" si="51"/>
        <v>-1.8782775260336455E-2</v>
      </c>
      <c r="L86" s="34">
        <f t="shared" si="51"/>
        <v>-3.0249847384524475E-2</v>
      </c>
      <c r="M86" s="34">
        <f t="shared" si="51"/>
        <v>-4.8717681711250523E-2</v>
      </c>
      <c r="N86" s="34">
        <f t="shared" si="51"/>
        <v>-0.32774820124369908</v>
      </c>
      <c r="O86" s="34">
        <f t="shared" si="51"/>
        <v>-0.9</v>
      </c>
      <c r="P86" s="24">
        <v>0</v>
      </c>
      <c r="Q86" s="24">
        <v>5</v>
      </c>
      <c r="R86" s="23" t="s">
        <v>340</v>
      </c>
      <c r="Z86" s="84" t="s">
        <v>254</v>
      </c>
    </row>
    <row r="87" spans="1:26" ht="15" x14ac:dyDescent="0.2">
      <c r="A87" s="23" t="s">
        <v>136</v>
      </c>
      <c r="B87" s="24" t="s">
        <v>467</v>
      </c>
      <c r="D87" s="23" t="str">
        <f>IF(Z87="","UC-UP_"&amp;A17,"\I: DISABLED")</f>
        <v>\I: DISABLED</v>
      </c>
      <c r="E87" s="23" t="str">
        <f t="shared" si="47"/>
        <v>RSDHET</v>
      </c>
      <c r="F87" s="23" t="str">
        <f t="shared" si="48"/>
        <v>RSDSH_Det-AB,RSDSH_Det-C,RSDSH_Det-D,RSDSH_Det-E,RSDSH_Det-F,RSDSH_Det-G</v>
      </c>
      <c r="H87" s="23" t="str">
        <f t="shared" si="49"/>
        <v>RSDSH_Det-AB,RSDSH_Det-C,RSDSH_Det-D,RSDSH_Det-E,RSDSH_Det-F,RSDSH_Det-G</v>
      </c>
      <c r="I87" s="24">
        <v>1</v>
      </c>
      <c r="J87" s="34">
        <f t="shared" si="51"/>
        <v>-2.9730913386378653E-3</v>
      </c>
      <c r="K87" s="34">
        <f t="shared" si="51"/>
        <v>-3.2704004725016521E-3</v>
      </c>
      <c r="L87" s="34">
        <f>IF(N17="","",-N17)</f>
        <v>-5.267012664968638E-3</v>
      </c>
      <c r="M87" s="34">
        <f t="shared" si="51"/>
        <v>-8.4825765670586434E-3</v>
      </c>
      <c r="N87" s="34">
        <f t="shared" si="51"/>
        <v>-0.05</v>
      </c>
      <c r="O87" s="34">
        <f t="shared" si="51"/>
        <v>-0.05</v>
      </c>
      <c r="P87" s="24">
        <v>0</v>
      </c>
      <c r="Q87" s="24">
        <v>5</v>
      </c>
      <c r="R87" s="23" t="s">
        <v>341</v>
      </c>
      <c r="Z87" s="84" t="s">
        <v>254</v>
      </c>
    </row>
    <row r="88" spans="1:26" ht="15.75" thickBot="1" x14ac:dyDescent="0.25">
      <c r="A88" s="53" t="s">
        <v>137</v>
      </c>
      <c r="B88" s="24" t="s">
        <v>467</v>
      </c>
      <c r="C88" s="58"/>
      <c r="D88" s="53" t="str">
        <f>IF(Z88="","UC-UP_"&amp;A18,"\I: DISABLED")</f>
        <v>\I: DISABLED</v>
      </c>
      <c r="E88" s="53" t="str">
        <f t="shared" si="47"/>
        <v>RSDGEO</v>
      </c>
      <c r="F88" s="53" t="str">
        <f t="shared" si="48"/>
        <v>RSDSH_Det-AB,RSDSH_Det-C,RSDSH_Det-D,RSDSH_Det-E,RSDSH_Det-F,RSDSH_Det-G</v>
      </c>
      <c r="G88" s="58"/>
      <c r="H88" s="53" t="str">
        <f t="shared" si="49"/>
        <v>RSDSH_Det-AB,RSDSH_Det-C,RSDSH_Det-D,RSDSH_Det-E,RSDSH_Det-F,RSDSH_Det-G</v>
      </c>
      <c r="I88" s="54">
        <v>1</v>
      </c>
      <c r="J88" s="59" t="str">
        <f t="shared" si="51"/>
        <v/>
      </c>
      <c r="K88" s="59" t="str">
        <f t="shared" si="51"/>
        <v/>
      </c>
      <c r="L88" s="59" t="str">
        <f t="shared" si="51"/>
        <v/>
      </c>
      <c r="M88" s="59" t="str">
        <f t="shared" si="51"/>
        <v/>
      </c>
      <c r="N88" s="59" t="str">
        <f t="shared" si="51"/>
        <v/>
      </c>
      <c r="O88" s="59" t="str">
        <f t="shared" si="51"/>
        <v/>
      </c>
      <c r="P88" s="54">
        <v>0</v>
      </c>
      <c r="Q88" s="54">
        <v>5</v>
      </c>
      <c r="R88" s="53" t="s">
        <v>342</v>
      </c>
      <c r="S88" s="58"/>
      <c r="T88" s="58"/>
      <c r="U88" s="58"/>
      <c r="V88" s="58"/>
      <c r="W88" s="58"/>
      <c r="X88" s="58"/>
      <c r="Y88" s="58"/>
      <c r="Z88" s="114" t="s">
        <v>254</v>
      </c>
    </row>
    <row r="89" spans="1:26" ht="15" x14ac:dyDescent="0.2">
      <c r="A89" s="26" t="s">
        <v>138</v>
      </c>
      <c r="B89" s="26" t="s">
        <v>245</v>
      </c>
      <c r="D89" s="23" t="str">
        <f>IF(Z89="","UC-UP_"&amp;A33,"\I: DISABLED")</f>
        <v>\I: DISABLED</v>
      </c>
      <c r="E89" s="23" t="str">
        <f>A89</f>
        <v>RSDSOL</v>
      </c>
      <c r="F89" s="23" t="str">
        <f>H89</f>
        <v>RSDWH_Det</v>
      </c>
      <c r="H89" s="23" t="str">
        <f>B89</f>
        <v>RSDWH_Det</v>
      </c>
      <c r="I89" s="24">
        <v>1</v>
      </c>
      <c r="J89" s="34" t="e">
        <f t="shared" ref="J89:O89" si="52">IF(L33="","",-L33)</f>
        <v>#N/A</v>
      </c>
      <c r="K89" s="34" t="e">
        <f t="shared" si="52"/>
        <v>#N/A</v>
      </c>
      <c r="L89" s="34" t="e">
        <f t="shared" si="52"/>
        <v>#N/A</v>
      </c>
      <c r="M89" s="34" t="e">
        <f t="shared" si="52"/>
        <v>#N/A</v>
      </c>
      <c r="N89" s="34" t="e">
        <f t="shared" si="52"/>
        <v>#N/A</v>
      </c>
      <c r="O89" s="34" t="e">
        <f t="shared" si="52"/>
        <v>#N/A</v>
      </c>
      <c r="P89" s="24">
        <v>0</v>
      </c>
      <c r="Q89" s="24">
        <v>5</v>
      </c>
      <c r="R89" s="23" t="s">
        <v>328</v>
      </c>
      <c r="Z89" s="84" t="s">
        <v>254</v>
      </c>
    </row>
    <row r="90" spans="1:26" ht="15" x14ac:dyDescent="0.2">
      <c r="A90" s="23" t="s">
        <v>196</v>
      </c>
      <c r="B90" s="26" t="s">
        <v>245</v>
      </c>
      <c r="D90" s="23" t="str">
        <f>IF(Z90="","UC-UP_"&amp;A28,"\I: DISABLED")</f>
        <v>\I: DISABLED</v>
      </c>
      <c r="E90" s="23" t="str">
        <f>A90</f>
        <v>RSDGAS</v>
      </c>
      <c r="F90" s="23" t="str">
        <f>H90</f>
        <v>RSDWH_Det</v>
      </c>
      <c r="H90" s="23" t="str">
        <f>B90</f>
        <v>RSDWH_Det</v>
      </c>
      <c r="I90" s="24">
        <v>1</v>
      </c>
      <c r="J90" s="34" t="e">
        <f t="shared" ref="J90:O90" si="53">IF(L28="","",-L28)</f>
        <v>#N/A</v>
      </c>
      <c r="K90" s="34" t="e">
        <f t="shared" si="53"/>
        <v>#N/A</v>
      </c>
      <c r="L90" s="34" t="e">
        <f t="shared" si="53"/>
        <v>#N/A</v>
      </c>
      <c r="M90" s="34" t="e">
        <f t="shared" si="53"/>
        <v>#N/A</v>
      </c>
      <c r="N90" s="34" t="e">
        <f t="shared" si="53"/>
        <v>#N/A</v>
      </c>
      <c r="O90" s="34" t="e">
        <f t="shared" si="53"/>
        <v>#N/A</v>
      </c>
      <c r="P90" s="24">
        <v>0</v>
      </c>
      <c r="Q90" s="24">
        <v>5</v>
      </c>
      <c r="R90" s="23" t="s">
        <v>329</v>
      </c>
      <c r="Z90" s="84" t="s">
        <v>254</v>
      </c>
    </row>
    <row r="91" spans="1:26" ht="15.75" thickBot="1" x14ac:dyDescent="0.25">
      <c r="A91" s="23" t="s">
        <v>133</v>
      </c>
      <c r="B91" s="26" t="s">
        <v>245</v>
      </c>
      <c r="D91" s="23" t="str">
        <f t="shared" ref="D91:D97" si="54">IF(Z91="","UC-UP_"&amp;A21,"\I: DISABLED")</f>
        <v>\I: DISABLED</v>
      </c>
      <c r="E91" s="23" t="str">
        <f t="shared" si="47"/>
        <v>RSDCOA</v>
      </c>
      <c r="F91" s="23" t="str">
        <f t="shared" si="48"/>
        <v>RSDWH_Det</v>
      </c>
      <c r="G91" s="38" t="str">
        <f>LEFT(A21,12)&amp;"*"</f>
        <v>R-WH_Det_COA*</v>
      </c>
      <c r="H91" s="23" t="str">
        <f t="shared" si="49"/>
        <v>RSDWH_Det</v>
      </c>
      <c r="I91" s="24">
        <v>1</v>
      </c>
      <c r="J91" s="34" t="e">
        <f t="shared" ref="J91:J97" si="55">IF(L21="","",-L21)</f>
        <v>#N/A</v>
      </c>
      <c r="K91" s="34" t="e">
        <f t="shared" ref="K91:K97" si="56">IF(M21="","",-M21)</f>
        <v>#N/A</v>
      </c>
      <c r="L91" s="34" t="e">
        <f t="shared" ref="L91:L97" si="57">IF(N21="","",-N21)</f>
        <v>#N/A</v>
      </c>
      <c r="M91" s="34" t="e">
        <f t="shared" ref="M91:M97" si="58">IF(O21="","",-O21)</f>
        <v>#N/A</v>
      </c>
      <c r="N91" s="34" t="e">
        <f t="shared" ref="N91:N97" si="59">IF(P21="","",-P21)</f>
        <v>#N/A</v>
      </c>
      <c r="O91" s="34" t="e">
        <f t="shared" ref="O91:O97" si="60">IF(Q21="","",-Q21)</f>
        <v>#N/A</v>
      </c>
      <c r="P91" s="24">
        <v>0</v>
      </c>
      <c r="Q91" s="24">
        <v>5</v>
      </c>
      <c r="R91" s="23" t="s">
        <v>343</v>
      </c>
      <c r="Z91" s="84" t="s">
        <v>254</v>
      </c>
    </row>
    <row r="92" spans="1:26" ht="15.75" thickBot="1" x14ac:dyDescent="0.25">
      <c r="A92" s="23" t="s">
        <v>191</v>
      </c>
      <c r="B92" s="26" t="s">
        <v>245</v>
      </c>
      <c r="D92" s="23" t="str">
        <f t="shared" si="54"/>
        <v>\I: DISABLED</v>
      </c>
      <c r="E92" s="77" t="str">
        <f t="shared" si="47"/>
        <v>RSDBDL</v>
      </c>
      <c r="F92" s="77" t="str">
        <f t="shared" si="48"/>
        <v>RSDWH_Det</v>
      </c>
      <c r="G92" s="38" t="str">
        <f t="shared" ref="G92:G97" si="61">LEFT(A22,12)&amp;"*"</f>
        <v>R-WH_Det_BDL*</v>
      </c>
      <c r="H92" s="78" t="str">
        <f t="shared" si="49"/>
        <v>RSDWH_Det</v>
      </c>
      <c r="I92" s="77">
        <v>1</v>
      </c>
      <c r="J92" s="79" t="e">
        <f t="shared" si="55"/>
        <v>#N/A</v>
      </c>
      <c r="K92" s="80" t="e">
        <f t="shared" si="56"/>
        <v>#N/A</v>
      </c>
      <c r="L92" s="80" t="e">
        <f t="shared" si="57"/>
        <v>#N/A</v>
      </c>
      <c r="M92" s="80" t="e">
        <f t="shared" si="58"/>
        <v>#N/A</v>
      </c>
      <c r="N92" s="80" t="e">
        <f t="shared" si="59"/>
        <v>#N/A</v>
      </c>
      <c r="O92" s="80" t="e">
        <f t="shared" si="60"/>
        <v>#N/A</v>
      </c>
      <c r="P92" s="79">
        <v>0</v>
      </c>
      <c r="Q92" s="79">
        <v>5</v>
      </c>
      <c r="R92" s="79" t="s">
        <v>344</v>
      </c>
      <c r="Z92" s="84" t="s">
        <v>254</v>
      </c>
    </row>
    <row r="93" spans="1:26" ht="15" x14ac:dyDescent="0.2">
      <c r="A93" s="23" t="s">
        <v>192</v>
      </c>
      <c r="B93" s="26" t="s">
        <v>245</v>
      </c>
      <c r="D93" s="23" t="str">
        <f t="shared" si="54"/>
        <v>\I: DISABLED</v>
      </c>
      <c r="E93" s="77" t="str">
        <f t="shared" si="47"/>
        <v>RSDETH</v>
      </c>
      <c r="F93" s="77" t="str">
        <f t="shared" si="48"/>
        <v>RSDWH_Det</v>
      </c>
      <c r="G93" s="38" t="str">
        <f t="shared" si="61"/>
        <v>R-WH_Det_ETH*</v>
      </c>
      <c r="H93" s="78" t="str">
        <f t="shared" si="49"/>
        <v>RSDWH_Det</v>
      </c>
      <c r="I93" s="77">
        <v>1</v>
      </c>
      <c r="J93" s="79" t="e">
        <f t="shared" si="55"/>
        <v>#N/A</v>
      </c>
      <c r="K93" s="80" t="e">
        <f t="shared" si="56"/>
        <v>#N/A</v>
      </c>
      <c r="L93" s="80" t="e">
        <f t="shared" si="57"/>
        <v>#N/A</v>
      </c>
      <c r="M93" s="80" t="e">
        <f t="shared" si="58"/>
        <v>#N/A</v>
      </c>
      <c r="N93" s="80" t="e">
        <f t="shared" si="59"/>
        <v>#N/A</v>
      </c>
      <c r="O93" s="80" t="e">
        <f t="shared" si="60"/>
        <v>#N/A</v>
      </c>
      <c r="P93" s="79">
        <v>0</v>
      </c>
      <c r="Q93" s="79">
        <v>5</v>
      </c>
      <c r="R93" s="79" t="s">
        <v>345</v>
      </c>
      <c r="Z93" s="84" t="s">
        <v>254</v>
      </c>
    </row>
    <row r="94" spans="1:26" ht="15" x14ac:dyDescent="0.2">
      <c r="A94" s="23" t="s">
        <v>193</v>
      </c>
      <c r="B94" s="26" t="s">
        <v>245</v>
      </c>
      <c r="D94" s="23" t="str">
        <f t="shared" si="54"/>
        <v>\I: DISABLED</v>
      </c>
      <c r="E94" s="23" t="str">
        <f t="shared" si="47"/>
        <v>RSDLPG</v>
      </c>
      <c r="F94" s="23" t="str">
        <f t="shared" si="48"/>
        <v>RSDWH_Det</v>
      </c>
      <c r="G94" s="38" t="str">
        <f t="shared" si="61"/>
        <v>R-WH_Det_LPG*</v>
      </c>
      <c r="H94" s="23" t="str">
        <f t="shared" si="49"/>
        <v>RSDWH_Det</v>
      </c>
      <c r="I94" s="24">
        <v>1</v>
      </c>
      <c r="J94" s="34" t="e">
        <f t="shared" si="55"/>
        <v>#N/A</v>
      </c>
      <c r="K94" s="34" t="e">
        <f t="shared" si="56"/>
        <v>#N/A</v>
      </c>
      <c r="L94" s="34" t="e">
        <f t="shared" si="57"/>
        <v>#N/A</v>
      </c>
      <c r="M94" s="34" t="e">
        <f t="shared" si="58"/>
        <v>#N/A</v>
      </c>
      <c r="N94" s="34" t="e">
        <f t="shared" si="59"/>
        <v>#N/A</v>
      </c>
      <c r="O94" s="34" t="e">
        <f t="shared" si="60"/>
        <v>#N/A</v>
      </c>
      <c r="P94" s="24">
        <v>0</v>
      </c>
      <c r="Q94" s="24">
        <v>5</v>
      </c>
      <c r="R94" s="23" t="s">
        <v>346</v>
      </c>
      <c r="Z94" s="84" t="s">
        <v>254</v>
      </c>
    </row>
    <row r="95" spans="1:26" ht="15" x14ac:dyDescent="0.2">
      <c r="A95" s="23" t="s">
        <v>194</v>
      </c>
      <c r="B95" s="26" t="s">
        <v>245</v>
      </c>
      <c r="D95" s="88" t="str">
        <f t="shared" si="54"/>
        <v>\I: DISABLED</v>
      </c>
      <c r="E95" s="23" t="str">
        <f t="shared" si="47"/>
        <v>RSDELC</v>
      </c>
      <c r="F95" s="23" t="str">
        <f t="shared" si="48"/>
        <v>RSDWH_Det</v>
      </c>
      <c r="G95" s="38" t="str">
        <f t="shared" si="61"/>
        <v>R-WH_Det_ELC*</v>
      </c>
      <c r="H95" s="23" t="str">
        <f t="shared" si="49"/>
        <v>RSDWH_Det</v>
      </c>
      <c r="I95" s="24">
        <v>1</v>
      </c>
      <c r="J95" s="89" t="e">
        <f>MAX(IF(L25+L26="","",-L25-L26),-$T$25)</f>
        <v>#N/A</v>
      </c>
      <c r="K95" s="89" t="e">
        <f t="shared" ref="K95:O95" si="62">MAX(IF(M25+M26="","",-M25-M26),-$T$25)</f>
        <v>#N/A</v>
      </c>
      <c r="L95" s="89" t="e">
        <f t="shared" si="62"/>
        <v>#N/A</v>
      </c>
      <c r="M95" s="89" t="e">
        <f t="shared" si="62"/>
        <v>#N/A</v>
      </c>
      <c r="N95" s="89" t="e">
        <f t="shared" si="62"/>
        <v>#N/A</v>
      </c>
      <c r="O95" s="89" t="e">
        <f t="shared" si="62"/>
        <v>#N/A</v>
      </c>
      <c r="P95" s="24">
        <v>0</v>
      </c>
      <c r="Q95" s="24">
        <v>5</v>
      </c>
      <c r="R95" s="23" t="s">
        <v>347</v>
      </c>
      <c r="Z95" s="84" t="s">
        <v>254</v>
      </c>
    </row>
    <row r="96" spans="1:26" ht="15" x14ac:dyDescent="0.2">
      <c r="A96" s="23" t="s">
        <v>194</v>
      </c>
      <c r="B96" s="26" t="s">
        <v>245</v>
      </c>
      <c r="D96" s="23" t="str">
        <f t="shared" si="54"/>
        <v>\I: DISABLED</v>
      </c>
      <c r="E96" s="23" t="str">
        <f t="shared" si="47"/>
        <v>RSDELC</v>
      </c>
      <c r="F96" s="23" t="str">
        <f t="shared" si="48"/>
        <v>RSDWH_Det</v>
      </c>
      <c r="G96" s="38" t="str">
        <f t="shared" si="61"/>
        <v>R-WH_Det_ELC*</v>
      </c>
      <c r="H96" s="23" t="str">
        <f t="shared" si="49"/>
        <v>RSDWH_Det</v>
      </c>
      <c r="I96" s="24">
        <v>1</v>
      </c>
      <c r="J96" s="34" t="e">
        <f t="shared" si="55"/>
        <v>#N/A</v>
      </c>
      <c r="K96" s="34" t="e">
        <f t="shared" si="56"/>
        <v>#N/A</v>
      </c>
      <c r="L96" s="34" t="e">
        <f t="shared" si="57"/>
        <v>#N/A</v>
      </c>
      <c r="M96" s="34" t="e">
        <f t="shared" si="58"/>
        <v>#N/A</v>
      </c>
      <c r="N96" s="34" t="e">
        <f t="shared" si="59"/>
        <v>#N/A</v>
      </c>
      <c r="O96" s="34" t="e">
        <f t="shared" si="60"/>
        <v>#N/A</v>
      </c>
      <c r="P96" s="24">
        <v>0</v>
      </c>
      <c r="Q96" s="24">
        <v>5</v>
      </c>
      <c r="R96" s="23" t="s">
        <v>348</v>
      </c>
      <c r="Z96" s="84" t="s">
        <v>254</v>
      </c>
    </row>
    <row r="97" spans="1:26" ht="15" x14ac:dyDescent="0.2">
      <c r="A97" s="23" t="s">
        <v>195</v>
      </c>
      <c r="B97" s="26" t="s">
        <v>245</v>
      </c>
      <c r="D97" s="23" t="str">
        <f t="shared" si="54"/>
        <v>\I: DISABLED</v>
      </c>
      <c r="E97" s="23" t="str">
        <f t="shared" si="47"/>
        <v>RSDKER</v>
      </c>
      <c r="F97" s="23" t="str">
        <f t="shared" si="48"/>
        <v>RSDWH_Det</v>
      </c>
      <c r="G97" s="38" t="str">
        <f t="shared" si="61"/>
        <v>R-WH_Det_KER*</v>
      </c>
      <c r="H97" s="23" t="str">
        <f t="shared" si="49"/>
        <v>RSDWH_Det</v>
      </c>
      <c r="I97" s="24">
        <v>1</v>
      </c>
      <c r="J97" s="34" t="e">
        <f t="shared" si="55"/>
        <v>#N/A</v>
      </c>
      <c r="K97" s="34" t="e">
        <f t="shared" si="56"/>
        <v>#N/A</v>
      </c>
      <c r="L97" s="34" t="e">
        <f t="shared" si="57"/>
        <v>#N/A</v>
      </c>
      <c r="M97" s="34" t="e">
        <f t="shared" si="58"/>
        <v>#N/A</v>
      </c>
      <c r="N97" s="34" t="e">
        <f t="shared" si="59"/>
        <v>#N/A</v>
      </c>
      <c r="O97" s="34" t="e">
        <f t="shared" si="60"/>
        <v>#N/A</v>
      </c>
      <c r="P97" s="24">
        <v>0</v>
      </c>
      <c r="Q97" s="24">
        <v>5</v>
      </c>
      <c r="R97" s="23" t="s">
        <v>349</v>
      </c>
      <c r="Z97" s="84" t="s">
        <v>254</v>
      </c>
    </row>
    <row r="98" spans="1:26" ht="15" x14ac:dyDescent="0.2">
      <c r="A98" s="23" t="s">
        <v>134</v>
      </c>
      <c r="B98" s="26" t="s">
        <v>245</v>
      </c>
      <c r="D98" s="23" t="str">
        <f>IF(Z98="","UC-UP_"&amp;A29,"\I: DISABLED")</f>
        <v>\I: DISABLED</v>
      </c>
      <c r="E98" s="23" t="str">
        <f t="shared" si="47"/>
        <v>RSDPEA</v>
      </c>
      <c r="F98" s="23" t="str">
        <f t="shared" si="48"/>
        <v>RSDWH_Det</v>
      </c>
      <c r="G98" s="38" t="str">
        <f>LEFT(A29,12)&amp;"*"</f>
        <v>R-WH_Det_PEA*</v>
      </c>
      <c r="H98" s="23" t="str">
        <f t="shared" si="49"/>
        <v>RSDWH_Det</v>
      </c>
      <c r="I98" s="24">
        <v>1</v>
      </c>
      <c r="J98" s="34" t="e">
        <f t="shared" ref="J98:O101" si="63">IF(L29="","",-L29)</f>
        <v>#N/A</v>
      </c>
      <c r="K98" s="34" t="e">
        <f t="shared" si="63"/>
        <v>#N/A</v>
      </c>
      <c r="L98" s="34" t="e">
        <f t="shared" si="63"/>
        <v>#N/A</v>
      </c>
      <c r="M98" s="34" t="e">
        <f t="shared" si="63"/>
        <v>#N/A</v>
      </c>
      <c r="N98" s="34" t="e">
        <f t="shared" si="63"/>
        <v>#N/A</v>
      </c>
      <c r="O98" s="34" t="e">
        <f t="shared" si="63"/>
        <v>#N/A</v>
      </c>
      <c r="P98" s="24">
        <v>0</v>
      </c>
      <c r="Q98" s="24">
        <v>5</v>
      </c>
      <c r="R98" s="23" t="s">
        <v>350</v>
      </c>
      <c r="Z98" s="84" t="s">
        <v>254</v>
      </c>
    </row>
    <row r="99" spans="1:26" ht="15" x14ac:dyDescent="0.2">
      <c r="A99" s="56" t="s">
        <v>163</v>
      </c>
      <c r="B99" s="26" t="s">
        <v>245</v>
      </c>
      <c r="D99" s="23" t="str">
        <f>IF(Z99="","UC-UP_"&amp;A30,"\I: DISABLED")</f>
        <v>\I: DISABLED</v>
      </c>
      <c r="E99" s="23"/>
      <c r="F99" s="23" t="str">
        <f t="shared" si="48"/>
        <v>RSDWH_Det</v>
      </c>
      <c r="H99" s="23" t="str">
        <f t="shared" si="49"/>
        <v>RSDWH_Det</v>
      </c>
      <c r="I99" s="24">
        <v>1</v>
      </c>
      <c r="J99" s="34" t="e">
        <f t="shared" si="63"/>
        <v>#N/A</v>
      </c>
      <c r="K99" s="34" t="e">
        <f t="shared" si="63"/>
        <v>#N/A</v>
      </c>
      <c r="L99" s="34" t="e">
        <f t="shared" si="63"/>
        <v>#N/A</v>
      </c>
      <c r="M99" s="34" t="e">
        <f t="shared" si="63"/>
        <v>#N/A</v>
      </c>
      <c r="N99" s="34" t="e">
        <f t="shared" si="63"/>
        <v>#N/A</v>
      </c>
      <c r="O99" s="34" t="e">
        <f t="shared" si="63"/>
        <v>#N/A</v>
      </c>
      <c r="P99" s="24">
        <v>0</v>
      </c>
      <c r="Q99" s="24">
        <v>5</v>
      </c>
      <c r="R99" s="23" t="s">
        <v>351</v>
      </c>
      <c r="Z99" s="84" t="s">
        <v>254</v>
      </c>
    </row>
    <row r="100" spans="1:26" ht="15" x14ac:dyDescent="0.2">
      <c r="A100" s="23" t="s">
        <v>135</v>
      </c>
      <c r="B100" s="26" t="s">
        <v>245</v>
      </c>
      <c r="D100" s="23" t="str">
        <f>IF(Z100="","UC-UP_"&amp;A31,"\I: DISABLED")</f>
        <v>\I: DISABLED</v>
      </c>
      <c r="E100" s="23" t="str">
        <f t="shared" si="47"/>
        <v>RSDWOO</v>
      </c>
      <c r="F100" s="23" t="str">
        <f t="shared" si="48"/>
        <v>RSDWH_Det</v>
      </c>
      <c r="G100" s="38" t="str">
        <f>LEFT(A31,12)&amp;"*"</f>
        <v>R-WH_Det_WOO*</v>
      </c>
      <c r="H100" s="23" t="str">
        <f t="shared" si="49"/>
        <v>RSDWH_Det</v>
      </c>
      <c r="I100" s="24">
        <v>1</v>
      </c>
      <c r="J100" s="34" t="e">
        <f t="shared" si="63"/>
        <v>#N/A</v>
      </c>
      <c r="K100" s="34" t="e">
        <f t="shared" si="63"/>
        <v>#N/A</v>
      </c>
      <c r="L100" s="34" t="e">
        <f t="shared" si="63"/>
        <v>#N/A</v>
      </c>
      <c r="M100" s="34" t="e">
        <f t="shared" si="63"/>
        <v>#N/A</v>
      </c>
      <c r="N100" s="34" t="e">
        <f t="shared" si="63"/>
        <v>#N/A</v>
      </c>
      <c r="O100" s="34" t="e">
        <f t="shared" si="63"/>
        <v>#N/A</v>
      </c>
      <c r="P100" s="24">
        <v>0</v>
      </c>
      <c r="Q100" s="24">
        <v>5</v>
      </c>
      <c r="R100" s="23" t="s">
        <v>352</v>
      </c>
      <c r="Z100" s="84" t="s">
        <v>254</v>
      </c>
    </row>
    <row r="101" spans="1:26" ht="15.75" thickBot="1" x14ac:dyDescent="0.25">
      <c r="A101" s="53" t="s">
        <v>136</v>
      </c>
      <c r="B101" s="53" t="s">
        <v>245</v>
      </c>
      <c r="C101" s="58"/>
      <c r="D101" s="53" t="str">
        <f>IF(Z101="","UC-UP_"&amp;A32,"\I: DISABLED")</f>
        <v>\I: DISABLED</v>
      </c>
      <c r="E101" s="53" t="str">
        <f t="shared" si="47"/>
        <v>RSDHET</v>
      </c>
      <c r="F101" s="53" t="str">
        <f t="shared" si="48"/>
        <v>RSDWH_Det</v>
      </c>
      <c r="G101" s="58" t="str">
        <f>LEFT(A32,12)&amp;"*"</f>
        <v>R-WH_Det_HET*</v>
      </c>
      <c r="H101" s="53" t="str">
        <f t="shared" si="49"/>
        <v>RSDWH_Det</v>
      </c>
      <c r="I101" s="54">
        <v>1</v>
      </c>
      <c r="J101" s="59" t="e">
        <f t="shared" si="63"/>
        <v>#N/A</v>
      </c>
      <c r="K101" s="59" t="e">
        <f t="shared" si="63"/>
        <v>#N/A</v>
      </c>
      <c r="L101" s="59" t="e">
        <f t="shared" si="63"/>
        <v>#N/A</v>
      </c>
      <c r="M101" s="59" t="e">
        <f t="shared" si="63"/>
        <v>#N/A</v>
      </c>
      <c r="N101" s="59" t="e">
        <f t="shared" si="63"/>
        <v>#N/A</v>
      </c>
      <c r="O101" s="59" t="e">
        <f t="shared" si="63"/>
        <v>#N/A</v>
      </c>
      <c r="P101" s="54">
        <v>0</v>
      </c>
      <c r="Q101" s="54">
        <v>5</v>
      </c>
      <c r="R101" s="53" t="s">
        <v>353</v>
      </c>
      <c r="S101" s="58"/>
      <c r="T101" s="58"/>
      <c r="U101" s="58"/>
      <c r="V101" s="58"/>
      <c r="W101" s="58"/>
      <c r="X101" s="58"/>
      <c r="Y101" s="58"/>
      <c r="Z101" s="114" t="s">
        <v>254</v>
      </c>
    </row>
    <row r="102" spans="1:26" ht="15" x14ac:dyDescent="0.2">
      <c r="J102" s="34" t="str">
        <f t="shared" ref="J102" si="64">IF(L34="","",-L34)</f>
        <v/>
      </c>
      <c r="K102" s="34" t="str">
        <f t="shared" ref="K102:O102" si="65">IF(M34="","",-M34)</f>
        <v/>
      </c>
      <c r="L102" s="34" t="str">
        <f t="shared" si="65"/>
        <v/>
      </c>
      <c r="M102" s="34" t="str">
        <f t="shared" si="65"/>
        <v/>
      </c>
      <c r="N102" s="34" t="str">
        <f t="shared" si="65"/>
        <v/>
      </c>
      <c r="O102" s="34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61"/>
    </row>
    <row r="3" spans="1:5" x14ac:dyDescent="0.2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63" t="str">
        <f t="shared" si="0"/>
        <v>R-SH_Apt*</v>
      </c>
      <c r="B7" s="146" t="s">
        <v>459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63" t="str">
        <f t="shared" si="0"/>
        <v>R-SH_Apt*</v>
      </c>
      <c r="B8" s="71" t="s">
        <v>59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63" t="str">
        <f t="shared" si="0"/>
        <v>R-SH_Apt*</v>
      </c>
      <c r="B9" s="71" t="s">
        <v>58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63" t="str">
        <f t="shared" si="0"/>
        <v>R-SH_Apt*</v>
      </c>
      <c r="B12" s="71" t="s">
        <v>55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63" t="str">
        <f t="shared" si="0"/>
        <v>R-SH_Apt*</v>
      </c>
      <c r="B13" s="71" t="s">
        <v>56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54" t="str">
        <f t="shared" si="0"/>
        <v>R-SH_Apt*</v>
      </c>
      <c r="B14" s="73" t="s">
        <v>57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67">
        <f>SUM(C2:C14)</f>
        <v>0.6355906950164335</v>
      </c>
    </row>
    <row r="15" spans="1:5" x14ac:dyDescent="0.2">
      <c r="A15" s="24" t="str">
        <f>LEFT(B15,8)&amp;"*"</f>
        <v>R-SH_Att*</v>
      </c>
      <c r="B15" t="s">
        <v>72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24" t="str">
        <f>LEFT(B16,8)&amp;"*"</f>
        <v>R-SH_Att*</v>
      </c>
      <c r="B16" t="s">
        <v>71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24" t="str">
        <f t="shared" ref="A17:A27" si="1">LEFT(B17,8)&amp;"*"</f>
        <v>R-SH_Att*</v>
      </c>
      <c r="B17" t="s">
        <v>75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24" t="str">
        <f t="shared" si="1"/>
        <v>R-SH_Att*</v>
      </c>
      <c r="B18" t="s">
        <v>76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24" t="str">
        <f t="shared" si="1"/>
        <v>R-SH_Att*</v>
      </c>
      <c r="B19" t="s">
        <v>73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24" t="str">
        <f t="shared" si="1"/>
        <v>R-SH_Att*</v>
      </c>
      <c r="B20" s="147" t="s">
        <v>460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24" t="str">
        <f t="shared" si="1"/>
        <v>R-SH_Att*</v>
      </c>
      <c r="B21" t="s">
        <v>82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24" t="str">
        <f t="shared" si="1"/>
        <v>R-SH_Att*</v>
      </c>
      <c r="B22" t="s">
        <v>81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24" t="str">
        <f t="shared" si="1"/>
        <v>R-SH_Att*</v>
      </c>
      <c r="B23" t="s">
        <v>77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24" t="str">
        <f t="shared" si="1"/>
        <v>R-SH_Att*</v>
      </c>
      <c r="B24" t="s">
        <v>74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24" t="str">
        <f t="shared" si="1"/>
        <v>R-SH_Att*</v>
      </c>
      <c r="B25" t="s">
        <v>78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24" t="str">
        <f t="shared" si="1"/>
        <v>R-SH_Att*</v>
      </c>
      <c r="B26" t="s">
        <v>79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54" t="str">
        <f t="shared" si="1"/>
        <v>R-SH_Att*</v>
      </c>
      <c r="B27" s="73" t="s">
        <v>80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67">
        <f>SUM(C15:C27)</f>
        <v>0.56278574108273438</v>
      </c>
    </row>
    <row r="28" spans="1:4" x14ac:dyDescent="0.2">
      <c r="A28" s="24" t="str">
        <f>LEFT(B28,8)&amp;"*"</f>
        <v>R-SH_Det*</v>
      </c>
      <c r="B28" t="s">
        <v>95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24" t="str">
        <f>LEFT(B29,8)&amp;"*"</f>
        <v>R-SH_Det*</v>
      </c>
      <c r="B29" t="s">
        <v>94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24" t="str">
        <f t="shared" ref="A30:A40" si="2">LEFT(B30,8)&amp;"*"</f>
        <v>R-SH_Det*</v>
      </c>
      <c r="B30" t="s">
        <v>98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24" t="str">
        <f t="shared" si="2"/>
        <v>R-SH_Det*</v>
      </c>
      <c r="B31" t="s">
        <v>99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24" t="str">
        <f t="shared" si="2"/>
        <v>R-SH_Det*</v>
      </c>
      <c r="B32" t="s">
        <v>96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24" t="str">
        <f t="shared" si="2"/>
        <v>R-SH_Det*</v>
      </c>
      <c r="B33" s="147" t="s">
        <v>461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24" t="str">
        <f t="shared" si="2"/>
        <v>R-SH_Det*</v>
      </c>
      <c r="B34" t="s">
        <v>105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24" t="str">
        <f t="shared" si="2"/>
        <v>R-SH_Det*</v>
      </c>
      <c r="B35" t="s">
        <v>104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24" t="str">
        <f t="shared" si="2"/>
        <v>R-SH_Det*</v>
      </c>
      <c r="B36" t="s">
        <v>100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24" t="str">
        <f t="shared" si="2"/>
        <v>R-SH_Det*</v>
      </c>
      <c r="B37" t="s">
        <v>97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24" t="str">
        <f t="shared" si="2"/>
        <v>R-SH_Det*</v>
      </c>
      <c r="B38" t="s">
        <v>101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24" t="str">
        <f t="shared" si="2"/>
        <v>R-SH_Det*</v>
      </c>
      <c r="B39" t="s">
        <v>102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54" t="str">
        <f t="shared" si="2"/>
        <v>R-SH_Det*</v>
      </c>
      <c r="B40" s="73" t="s">
        <v>103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67">
        <f>SUM(C28:C40)</f>
        <v>0.88448990498559854</v>
      </c>
    </row>
    <row r="41" spans="1:4" x14ac:dyDescent="0.2">
      <c r="A41" s="24" t="str">
        <f>LEFT(B41,8)&amp;"*"</f>
        <v>R-WH_Apt*</v>
      </c>
      <c r="B41" t="s">
        <v>61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24" t="str">
        <f>LEFT(B42,8)&amp;"*"</f>
        <v>R-WH_Apt*</v>
      </c>
      <c r="B42" t="s">
        <v>60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24" t="str">
        <f t="shared" ref="A43:A53" si="3">LEFT(B43,8)&amp;"*"</f>
        <v>R-WH_Apt*</v>
      </c>
      <c r="B43" t="s">
        <v>64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24" t="str">
        <f t="shared" si="3"/>
        <v>R-WH_Apt*</v>
      </c>
      <c r="B44" t="s">
        <v>65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24" t="str">
        <f t="shared" si="3"/>
        <v>R-WH_Apt*</v>
      </c>
      <c r="B45" t="s">
        <v>62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24" t="str">
        <f t="shared" si="3"/>
        <v>R-WH_Apt*</v>
      </c>
      <c r="B46" s="147" t="s">
        <v>462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24" t="str">
        <f t="shared" si="3"/>
        <v>R-WH_Apt*</v>
      </c>
      <c r="B47" t="s">
        <v>70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24" t="str">
        <f t="shared" si="3"/>
        <v>R-WH_Apt*</v>
      </c>
      <c r="B48" t="s">
        <v>66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24" t="str">
        <f t="shared" si="3"/>
        <v>R-WH_Apt*</v>
      </c>
      <c r="B49" t="s">
        <v>63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24" t="str">
        <f t="shared" si="3"/>
        <v>R-WH_Apt*</v>
      </c>
      <c r="B50" t="s">
        <v>67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24" t="str">
        <f t="shared" si="3"/>
        <v>R-WH_Apt*</v>
      </c>
      <c r="B51" t="s">
        <v>68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24" t="str">
        <f t="shared" si="3"/>
        <v>R-WH_Apt*</v>
      </c>
      <c r="B52" t="s">
        <v>130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54" t="str">
        <f t="shared" si="3"/>
        <v>R-WH_Apt*</v>
      </c>
      <c r="B53" s="73" t="s">
        <v>69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67">
        <f>SUM(C41:C53)</f>
        <v>0.80094116363450274</v>
      </c>
    </row>
    <row r="54" spans="1:4" x14ac:dyDescent="0.2">
      <c r="A54" s="24" t="str">
        <f>LEFT(B54,8)&amp;"*"</f>
        <v>R-WH_Att*</v>
      </c>
      <c r="B54" t="s">
        <v>84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24" t="str">
        <f>LEFT(B55,8)&amp;"*"</f>
        <v>R-WH_Att*</v>
      </c>
      <c r="B55" t="s">
        <v>83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24" t="str">
        <f t="shared" ref="A56:A66" si="4">LEFT(B56,8)&amp;"*"</f>
        <v>R-WH_Att*</v>
      </c>
      <c r="B56" t="s">
        <v>87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24" t="str">
        <f t="shared" si="4"/>
        <v>R-WH_Att*</v>
      </c>
      <c r="B57" t="s">
        <v>88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24" t="str">
        <f t="shared" si="4"/>
        <v>R-WH_Att*</v>
      </c>
      <c r="B58" t="s">
        <v>85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24" t="str">
        <f t="shared" si="4"/>
        <v>R-WH_Att*</v>
      </c>
      <c r="B59" s="147" t="s">
        <v>463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24" t="str">
        <f t="shared" si="4"/>
        <v>R-WH_Att*</v>
      </c>
      <c r="B60" t="s">
        <v>93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24" t="str">
        <f t="shared" si="4"/>
        <v>R-WH_Att*</v>
      </c>
      <c r="B61" t="s">
        <v>89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24" t="str">
        <f t="shared" si="4"/>
        <v>R-WH_Att*</v>
      </c>
      <c r="B62" t="s">
        <v>86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24" t="str">
        <f t="shared" si="4"/>
        <v>R-WH_Att*</v>
      </c>
      <c r="B63" t="s">
        <v>90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24" t="str">
        <f t="shared" si="4"/>
        <v>R-WH_Att*</v>
      </c>
      <c r="B64" t="s">
        <v>91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24" t="str">
        <f t="shared" si="4"/>
        <v>R-WH_Att*</v>
      </c>
      <c r="B65" t="s">
        <v>212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54" t="str">
        <f t="shared" si="4"/>
        <v>R-WH_Att*</v>
      </c>
      <c r="B66" s="73" t="s">
        <v>92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67">
        <f>SUM(C54:C66)</f>
        <v>0.57723773035660664</v>
      </c>
    </row>
    <row r="67" spans="1:4" x14ac:dyDescent="0.2">
      <c r="A67" s="24" t="str">
        <f>LEFT(B67,8)&amp;"*"</f>
        <v>R-WH_Det*</v>
      </c>
      <c r="B67" t="s">
        <v>107</v>
      </c>
      <c r="C67" s="68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24" t="str">
        <f>LEFT(B68,8)&amp;"*"</f>
        <v>R-WH_Det*</v>
      </c>
      <c r="B68" t="s">
        <v>106</v>
      </c>
      <c r="C68" s="68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24" t="str">
        <f t="shared" ref="A69:A79" si="5">LEFT(B69,8)&amp;"*"</f>
        <v>R-WH_Det*</v>
      </c>
      <c r="B69" t="s">
        <v>110</v>
      </c>
      <c r="C69" s="68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24" t="str">
        <f t="shared" si="5"/>
        <v>R-WH_Det*</v>
      </c>
      <c r="B70" t="s">
        <v>111</v>
      </c>
      <c r="C70" s="68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24" t="str">
        <f t="shared" si="5"/>
        <v>R-WH_Det*</v>
      </c>
      <c r="B71" t="s">
        <v>108</v>
      </c>
      <c r="C71" s="68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24" t="str">
        <f t="shared" si="5"/>
        <v>R-WH_Det*</v>
      </c>
      <c r="B72" s="147" t="s">
        <v>464</v>
      </c>
      <c r="C72" s="68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24" t="str">
        <f t="shared" si="5"/>
        <v>R-WH_Det*</v>
      </c>
      <c r="B73" t="s">
        <v>116</v>
      </c>
      <c r="C73" s="68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24" t="str">
        <f t="shared" si="5"/>
        <v>R-WH_Det*</v>
      </c>
      <c r="B74" t="s">
        <v>112</v>
      </c>
      <c r="C74" s="68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24" t="str">
        <f t="shared" si="5"/>
        <v>R-WH_Det*</v>
      </c>
      <c r="B75" t="s">
        <v>109</v>
      </c>
      <c r="C75" s="68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24" t="str">
        <f t="shared" si="5"/>
        <v>R-WH_Det*</v>
      </c>
      <c r="B76" t="s">
        <v>113</v>
      </c>
      <c r="C76" s="68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24" t="str">
        <f t="shared" si="5"/>
        <v>R-WH_Det*</v>
      </c>
      <c r="B77" t="s">
        <v>114</v>
      </c>
      <c r="C77" s="68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24" t="str">
        <f t="shared" si="5"/>
        <v>R-WH_Det*</v>
      </c>
      <c r="B78" t="s">
        <v>213</v>
      </c>
      <c r="C78" s="68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54" t="str">
        <f t="shared" si="5"/>
        <v>R-WH_Det*</v>
      </c>
      <c r="B79" s="73" t="s">
        <v>115</v>
      </c>
      <c r="C79" s="66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67" t="e">
        <f>SUM(C67:C79)</f>
        <v>#N/A</v>
      </c>
    </row>
    <row r="80" spans="1:4" x14ac:dyDescent="0.2">
      <c r="A80" s="24" t="s">
        <v>263</v>
      </c>
      <c r="B80" s="23" t="s">
        <v>262</v>
      </c>
      <c r="C80" s="91" t="e">
        <f>'Stock-AF-Cap2Act'!C77/SUM('Stock-AF-Cap2Act'!$C$77:$C$79)</f>
        <v>#N/A</v>
      </c>
    </row>
    <row r="81" spans="1:4" x14ac:dyDescent="0.2">
      <c r="A81" s="24" t="s">
        <v>264</v>
      </c>
      <c r="B81" s="23" t="s">
        <v>262</v>
      </c>
      <c r="C81" s="91" t="e">
        <f>'Stock-AF-Cap2Act'!C78/SUM('Stock-AF-Cap2Act'!$C$77:$C$79)</f>
        <v>#N/A</v>
      </c>
    </row>
    <row r="82" spans="1:4" x14ac:dyDescent="0.2">
      <c r="A82" s="24" t="s">
        <v>265</v>
      </c>
      <c r="B82" s="23" t="s">
        <v>262</v>
      </c>
      <c r="C82" s="91" t="e">
        <f>'Stock-AF-Cap2Act'!C79/SUM('Stock-AF-Cap2Act'!$C$77:$C$79)</f>
        <v>#N/A</v>
      </c>
      <c r="D82" s="67" t="e">
        <f>SUM(C80:C82)</f>
        <v>#N/A</v>
      </c>
    </row>
    <row r="83" spans="1:4" x14ac:dyDescent="0.2">
      <c r="C83" s="37"/>
    </row>
    <row r="84" spans="1:4" x14ac:dyDescent="0.2">
      <c r="C84" s="37"/>
    </row>
    <row r="85" spans="1:4" x14ac:dyDescent="0.2">
      <c r="C85" s="37"/>
    </row>
    <row r="86" spans="1:4" x14ac:dyDescent="0.2">
      <c r="C86" s="37"/>
    </row>
    <row r="87" spans="1:4" x14ac:dyDescent="0.2">
      <c r="C87" s="37"/>
    </row>
    <row r="88" spans="1:4" x14ac:dyDescent="0.2">
      <c r="C88" s="37"/>
    </row>
    <row r="89" spans="1:4" x14ac:dyDescent="0.2">
      <c r="C89" s="37"/>
    </row>
    <row r="90" spans="1:4" x14ac:dyDescent="0.2">
      <c r="C90" s="37"/>
    </row>
    <row r="91" spans="1:4" x14ac:dyDescent="0.2">
      <c r="C91" s="37"/>
    </row>
    <row r="92" spans="1:4" x14ac:dyDescent="0.2">
      <c r="C92" s="37"/>
    </row>
    <row r="93" spans="1:4" x14ac:dyDescent="0.2">
      <c r="C93" s="37"/>
    </row>
    <row r="94" spans="1:4" x14ac:dyDescent="0.2">
      <c r="C94" s="37"/>
    </row>
    <row r="95" spans="1:4" x14ac:dyDescent="0.2">
      <c r="C95" s="3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 x14ac:dyDescent="0.2">
      <c r="A3" s="20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31" t="s">
        <v>43</v>
      </c>
      <c r="B5" s="31"/>
      <c r="C5" s="31" t="s">
        <v>5</v>
      </c>
      <c r="D5" s="31"/>
      <c r="E5" s="31">
        <v>1</v>
      </c>
      <c r="F5" s="31" t="s">
        <v>579</v>
      </c>
    </row>
    <row r="9" spans="1:8" x14ac:dyDescent="0.2">
      <c r="A9" s="20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579</v>
      </c>
      <c r="G11" s="31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20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31"/>
      <c r="B17" s="31"/>
      <c r="C17" s="31" t="s">
        <v>271</v>
      </c>
      <c r="D17" s="31"/>
      <c r="E17" s="31">
        <v>1</v>
      </c>
      <c r="F17" s="31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4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 x14ac:dyDescent="0.25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2.2770524674706599E-5</v>
      </c>
      <c r="H2" s="35">
        <v>1</v>
      </c>
    </row>
    <row r="3" spans="1:8" x14ac:dyDescent="0.25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46" t="s">
        <v>470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s="71" t="s">
        <v>58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s="71" t="s">
        <v>55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s="71" t="s">
        <v>56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73" t="s">
        <v>57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47" t="s">
        <v>471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73" t="s">
        <v>80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47" t="s">
        <v>472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73" t="s">
        <v>103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47" t="s">
        <v>473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73" t="s">
        <v>69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47" t="s">
        <v>469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73" t="s">
        <v>92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47" t="s">
        <v>468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2">
        <v>2018</v>
      </c>
      <c r="C75" s="60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73" t="s">
        <v>115</v>
      </c>
      <c r="B76" s="74">
        <v>2018</v>
      </c>
      <c r="C76" s="75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24" t="s">
        <v>257</v>
      </c>
      <c r="B77" s="22">
        <v>2018</v>
      </c>
      <c r="C77" s="60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24" t="s">
        <v>258</v>
      </c>
      <c r="B78" s="22">
        <v>2018</v>
      </c>
      <c r="C78" s="60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24" t="s">
        <v>259</v>
      </c>
      <c r="B79" s="22">
        <v>2018</v>
      </c>
      <c r="C79" s="60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Cover</vt:lpstr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2022-07-07T11:39:45Z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548992335796356</vt:r8>
  </property>
</Properties>
</file>