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02D16B3-DE0E-4B8D-AA3E-92209892DA49}" xr6:coauthVersionLast="45" xr6:coauthVersionMax="47" xr10:uidLastSave="{00000000-0000-0000-0000-000000000000}"/>
  <bookViews>
    <workbookView xWindow="0" yWindow="3060" windowWidth="28830" windowHeight="780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59"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M21" i="9" l="1"/>
  <c r="P18" i="9"/>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D81" i="5"/>
  <c r="AE81" i="5" s="1"/>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<sst xmlns="http://schemas.openxmlformats.org/spreadsheetml/2006/main" count="4563" uniqueCount="1313">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</sst>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1">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1149</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1150</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1151</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1152</v>
      </c>
      <c r="B10" s="209" t="s">
        <v>1153</v>
      </c>
    </row>
    <row r="11" spans="1:30">
      <c r="A11" s="210" t="s">
        <v>433</v>
      </c>
      <c r="B11" s="210" t="s">
        <v>58</v>
      </c>
    </row>
    <row r="12" spans="1:30">
      <c r="A12" s="211" t="s">
        <v>456</v>
      </c>
      <c r="B12" s="211" t="s">
        <v>64</v>
      </c>
    </row>
    <row r="13" spans="1:30">
      <c r="A13" s="211" t="s">
        <v>445</v>
      </c>
      <c r="B13" s="211" t="s">
        <v>1154</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1155</v>
      </c>
    </row>
    <row r="19" spans="1:2">
      <c r="A19" s="211" t="s">
        <v>435</v>
      </c>
      <c r="B19" s="211" t="s">
        <v>198</v>
      </c>
    </row>
    <row r="20" spans="1:2">
      <c r="A20" s="211" t="s">
        <v>436</v>
      </c>
      <c r="B20" s="211" t="s">
        <v>220</v>
      </c>
    </row>
    <row r="21" spans="1:2">
      <c r="A21" s="211" t="s">
        <v>437</v>
      </c>
      <c r="B21" s="211" t="s">
        <v>1156</v>
      </c>
    </row>
    <row r="22" spans="1:2">
      <c r="A22" s="211" t="s">
        <v>452</v>
      </c>
      <c r="B22" s="211" t="s">
        <v>1157</v>
      </c>
    </row>
    <row r="23" spans="1:2">
      <c r="A23" s="211" t="s">
        <v>448</v>
      </c>
      <c r="B23" s="211" t="s">
        <v>431</v>
      </c>
    </row>
    <row r="24" spans="1:2">
      <c r="A24" s="211" t="s">
        <v>438</v>
      </c>
      <c r="B24" s="211" t="s">
        <v>267</v>
      </c>
    </row>
    <row r="25" spans="1:2">
      <c r="A25" s="211" t="s">
        <v>439</v>
      </c>
      <c r="B25" s="211" t="s">
        <v>1158</v>
      </c>
    </row>
    <row r="26" spans="1:2">
      <c r="A26" s="211" t="s">
        <v>453</v>
      </c>
      <c r="B26" s="211" t="s">
        <v>1159</v>
      </c>
    </row>
    <row r="27" spans="1:2">
      <c r="A27" s="211" t="s">
        <v>440</v>
      </c>
      <c r="B27" s="211" t="s">
        <v>1160</v>
      </c>
    </row>
    <row r="28" spans="1:2">
      <c r="A28" s="211" t="s">
        <v>458</v>
      </c>
      <c r="B28" s="211" t="s">
        <v>323</v>
      </c>
    </row>
    <row r="29" spans="1:2">
      <c r="A29" s="211" t="s">
        <v>441</v>
      </c>
      <c r="B29" s="211" t="s">
        <v>1161</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1162</v>
      </c>
    </row>
    <row r="35" spans="1:2">
      <c r="A35" s="211" t="s">
        <v>443</v>
      </c>
      <c r="B35" s="211" t="s">
        <v>396</v>
      </c>
    </row>
    <row r="36" spans="1:2">
      <c r="A36" s="211" t="s">
        <v>444</v>
      </c>
      <c r="B36" s="211" t="s">
        <v>413</v>
      </c>
    </row>
    <row r="37" spans="1:2" ht="15">
      <c r="A37" s="212" t="s">
        <v>1163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1136</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1049</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1049</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1049</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1049</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topLeftCell="H1" workbookViewId="0">
      <selection activeCell="T6" sqref="T6"/>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1144</v>
      </c>
      <c r="K2" s="53"/>
      <c r="L2" s="53"/>
      <c r="M2" s="83" t="s">
        <v>1143</v>
      </c>
      <c r="N2" s="53"/>
      <c r="O2" s="52"/>
      <c r="P2" s="52"/>
      <c r="Q2" s="52"/>
      <c r="R2" s="52"/>
      <c r="S2" s="52"/>
      <c r="T2" s="52"/>
      <c r="U2" s="52"/>
      <c r="V2" s="52"/>
    </row>
    <row r="3" spans="2:31" ht="15">
      <c r="B3" s="202" t="s">
        <v>1135</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1004</v>
      </c>
      <c r="F5" s="55" t="s">
        <v>476</v>
      </c>
      <c r="G5" s="55" t="s">
        <v>539</v>
      </c>
      <c r="H5" s="55" t="s">
        <v>953</v>
      </c>
      <c r="I5" s="55" t="s">
        <v>540</v>
      </c>
      <c r="J5" s="55" t="s">
        <v>477</v>
      </c>
      <c r="K5" s="205" t="s">
        <v>1145</v>
      </c>
      <c r="L5" s="205" t="s">
        <v>1146</v>
      </c>
      <c r="M5" s="55" t="s">
        <v>1006</v>
      </c>
      <c r="N5" s="55" t="s">
        <v>541</v>
      </c>
      <c r="O5" s="55" t="s">
        <v>542</v>
      </c>
      <c r="P5" s="55" t="s">
        <v>543</v>
      </c>
      <c r="Q5" s="55" t="s">
        <v>544</v>
      </c>
      <c r="R5" s="55" t="s">
        <v>545</v>
      </c>
      <c r="S5" s="55" t="s">
        <v>546</v>
      </c>
      <c r="T5" s="55" t="s">
        <v>1312</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1148</v>
      </c>
      <c r="L6" s="56" t="s">
        <v>1147</v>
      </c>
      <c r="M6" s="56" t="s">
        <v>484</v>
      </c>
      <c r="N6" s="56" t="s">
        <v>552</v>
      </c>
      <c r="O6" s="56" t="s">
        <v>553</v>
      </c>
      <c r="P6" s="56" t="s">
        <v>554</v>
      </c>
      <c r="Q6" s="56" t="s">
        <v>555</v>
      </c>
      <c r="R6" s="56" t="s">
        <v>1</v>
      </c>
      <c r="S6" s="56" t="s">
        <v>556</v>
      </c>
      <c r="T6" s="56" t="s">
        <v>1311</v>
      </c>
      <c r="U6" s="56" t="s">
        <v>557</v>
      </c>
      <c r="V6" s="52"/>
      <c r="X6" s="86" t="s">
        <v>979</v>
      </c>
      <c r="Y6" s="86" t="s">
        <v>495</v>
      </c>
      <c r="Z6" s="86" t="s">
        <v>496</v>
      </c>
      <c r="AA6" s="86" t="s">
        <v>497</v>
      </c>
      <c r="AB6" s="86" t="s">
        <v>498</v>
      </c>
      <c r="AC6" s="86" t="s">
        <v>980</v>
      </c>
      <c r="AD6" s="86" t="s">
        <v>981</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978</v>
      </c>
      <c r="S7" s="77" t="s">
        <v>559</v>
      </c>
      <c r="T7" s="77"/>
      <c r="U7" s="77" t="s">
        <v>560</v>
      </c>
      <c r="V7" s="52"/>
      <c r="X7" s="57" t="s">
        <v>483</v>
      </c>
      <c r="Y7" s="57"/>
      <c r="Z7" s="57"/>
      <c r="AA7" s="57"/>
      <c r="AB7" s="57"/>
      <c r="AC7" s="57"/>
      <c r="AD7" s="57"/>
      <c r="AE7" s="57"/>
    </row>
    <row r="8" spans="2:31" ht="15">
      <c r="B8" s="95" t="s">
        <v>1018</v>
      </c>
      <c r="C8" s="95" t="s">
        <v>1043</v>
      </c>
      <c r="D8" s="95" t="s">
        <v>561</v>
      </c>
      <c r="E8" s="95"/>
      <c r="F8" s="95" t="s">
        <v>535</v>
      </c>
      <c r="G8" s="95" t="s">
        <v>1061</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982</v>
      </c>
      <c r="Y8" s="65" t="str">
        <f t="shared" ref="Y8:Z10" si="1">B8</f>
        <v>DH_ELC_BLR_N1</v>
      </c>
      <c r="Z8" s="65" t="str">
        <f t="shared" si="1"/>
        <v>Electric Boiler for District Heating</v>
      </c>
      <c r="AA8" s="65" t="s">
        <v>484</v>
      </c>
      <c r="AB8" s="65" t="s">
        <v>562</v>
      </c>
      <c r="AC8" s="214" t="s">
        <v>1167</v>
      </c>
      <c r="AD8" s="214"/>
      <c r="AE8" s="214" t="s">
        <v>1168</v>
      </c>
    </row>
    <row r="9" spans="2:31" ht="15">
      <c r="B9" s="88" t="s">
        <v>1019</v>
      </c>
      <c r="C9" s="88" t="s">
        <v>1042</v>
      </c>
      <c r="D9" s="88" t="s">
        <v>1009</v>
      </c>
      <c r="E9" s="88"/>
      <c r="F9" s="88" t="s">
        <v>535</v>
      </c>
      <c r="G9" s="88" t="s">
        <v>1061</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982</v>
      </c>
      <c r="Y9" s="58" t="str">
        <f t="shared" si="1"/>
        <v>DH_GAS_BLR_N1</v>
      </c>
      <c r="Z9" s="58" t="str">
        <f t="shared" si="1"/>
        <v>Gas Boiler for District Heating</v>
      </c>
      <c r="AA9" s="58" t="s">
        <v>484</v>
      </c>
      <c r="AB9" s="58" t="s">
        <v>562</v>
      </c>
      <c r="AC9" s="214" t="s">
        <v>1167</v>
      </c>
      <c r="AD9" s="214"/>
      <c r="AE9" s="214" t="s">
        <v>1168</v>
      </c>
    </row>
    <row r="10" spans="2:31" ht="15">
      <c r="B10" s="59" t="s">
        <v>1017</v>
      </c>
      <c r="C10" s="59" t="s">
        <v>1011</v>
      </c>
      <c r="D10" s="59" t="s">
        <v>561</v>
      </c>
      <c r="E10" s="59"/>
      <c r="F10" s="59" t="s">
        <v>535</v>
      </c>
      <c r="G10" s="59" t="s">
        <v>1061</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64">
        <f>ROUNDUP('45.3.a Geoth. DH, 1200m, E (LT)'!D13,0)</f>
        <v>5</v>
      </c>
      <c r="V10" s="52"/>
      <c r="X10" s="65" t="s">
        <v>982</v>
      </c>
      <c r="Y10" s="65" t="str">
        <f t="shared" si="1"/>
        <v>DH_ELC_GEO1200_N1</v>
      </c>
      <c r="Z10" s="65" t="str">
        <f t="shared" si="1"/>
        <v>Geothermal and electric HP 1200m</v>
      </c>
      <c r="AA10" s="65" t="s">
        <v>484</v>
      </c>
      <c r="AB10" s="65" t="s">
        <v>562</v>
      </c>
      <c r="AC10" s="214" t="s">
        <v>1167</v>
      </c>
      <c r="AD10" s="214"/>
      <c r="AE10" s="214" t="s">
        <v>1168</v>
      </c>
    </row>
    <row r="11" spans="2:31" ht="15">
      <c r="B11" s="91"/>
      <c r="C11" s="91"/>
      <c r="D11" s="91"/>
      <c r="E11" s="91" t="s">
        <v>1005</v>
      </c>
      <c r="F11" s="91"/>
      <c r="G11" s="91"/>
      <c r="H11" s="91"/>
      <c r="I11" s="91"/>
      <c r="J11" s="91"/>
      <c r="K11" s="91"/>
      <c r="L11" s="91"/>
      <c r="M11" s="92">
        <f>1-1/(J10)</f>
        <v>0.81754981072617361</v>
      </c>
      <c r="N11" s="91"/>
      <c r="O11" s="91"/>
      <c r="P11" s="92"/>
      <c r="Q11" s="92"/>
      <c r="R11" s="100"/>
      <c r="S11" s="100">
        <f t="shared" si="0"/>
        <v>31.536000000000001</v>
      </c>
      <c r="T11" s="91"/>
      <c r="U11" s="91"/>
      <c r="V11" s="52"/>
      <c r="X11" s="58" t="s">
        <v>982</v>
      </c>
      <c r="Y11" s="58" t="str">
        <f>B12</f>
        <v>DH_SOL_N1</v>
      </c>
      <c r="Z11" s="58" t="str">
        <f>C12</f>
        <v>Solar District Heating</v>
      </c>
      <c r="AA11" s="58" t="s">
        <v>484</v>
      </c>
      <c r="AB11" s="58" t="s">
        <v>562</v>
      </c>
      <c r="AC11" s="214" t="s">
        <v>1167</v>
      </c>
      <c r="AD11" s="214"/>
      <c r="AE11" s="214" t="s">
        <v>1168</v>
      </c>
    </row>
    <row r="12" spans="2:31" ht="15">
      <c r="B12" s="66" t="s">
        <v>1015</v>
      </c>
      <c r="C12" s="66" t="s">
        <v>1007</v>
      </c>
      <c r="D12" s="66" t="s">
        <v>1008</v>
      </c>
      <c r="E12" s="66"/>
      <c r="F12" s="66" t="s">
        <v>535</v>
      </c>
      <c r="G12" s="88" t="s">
        <v>1061</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68">
        <v>1</v>
      </c>
      <c r="V12" s="52"/>
      <c r="X12" s="65" t="s">
        <v>982</v>
      </c>
      <c r="Y12" s="65" t="str">
        <f>B13</f>
        <v>DH_AHP_GEO1200_N1</v>
      </c>
      <c r="Z12" s="65" t="str">
        <f>C13</f>
        <v>Geothermal and absorption HP 1200m</v>
      </c>
      <c r="AA12" s="65" t="s">
        <v>484</v>
      </c>
      <c r="AB12" s="65" t="s">
        <v>562</v>
      </c>
      <c r="AC12" s="214" t="s">
        <v>1167</v>
      </c>
      <c r="AD12" s="214"/>
      <c r="AE12" s="214" t="s">
        <v>1168</v>
      </c>
    </row>
    <row r="13" spans="2:31" ht="15">
      <c r="B13" s="59" t="s">
        <v>1016</v>
      </c>
      <c r="C13" s="59" t="s">
        <v>1012</v>
      </c>
      <c r="D13" s="59" t="s">
        <v>1013</v>
      </c>
      <c r="E13" s="59"/>
      <c r="F13" s="59" t="s">
        <v>535</v>
      </c>
      <c r="G13" s="59" t="s">
        <v>1061</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64">
        <v>5</v>
      </c>
      <c r="X13" s="58" t="s">
        <v>982</v>
      </c>
      <c r="Y13" s="58" t="str">
        <f>B15</f>
        <v>DH_ASHP_ELC_N1</v>
      </c>
      <c r="Z13" s="58" t="str">
        <f>C15</f>
        <v>Air Source Heat Pump</v>
      </c>
      <c r="AA13" s="58" t="s">
        <v>484</v>
      </c>
      <c r="AB13" s="58" t="s">
        <v>562</v>
      </c>
      <c r="AC13" s="214" t="s">
        <v>1167</v>
      </c>
      <c r="AD13" s="214"/>
      <c r="AE13" s="214" t="s">
        <v>1168</v>
      </c>
    </row>
    <row r="14" spans="2:31" ht="15">
      <c r="B14" s="91"/>
      <c r="C14" s="91"/>
      <c r="D14" s="91"/>
      <c r="E14" s="91" t="s">
        <v>1005</v>
      </c>
      <c r="F14" s="91"/>
      <c r="G14" s="91"/>
      <c r="H14" s="91"/>
      <c r="I14" s="91"/>
      <c r="J14" s="91"/>
      <c r="K14" s="91"/>
      <c r="L14" s="91"/>
      <c r="M14" s="92">
        <f>1-1/(J13)</f>
        <v>0.39443999021415022</v>
      </c>
      <c r="N14" s="91"/>
      <c r="O14" s="91"/>
      <c r="P14" s="92"/>
      <c r="Q14" s="92"/>
      <c r="R14" s="100"/>
      <c r="S14" s="100">
        <f t="shared" si="0"/>
        <v>31.536000000000001</v>
      </c>
      <c r="T14" s="91"/>
      <c r="U14" s="91"/>
      <c r="V14" s="66"/>
      <c r="X14" s="65" t="s">
        <v>982</v>
      </c>
      <c r="Y14" s="65" t="str">
        <f>B17</f>
        <v>DH_BIO_BLR_N1</v>
      </c>
      <c r="Z14" s="65" t="str">
        <f>C17</f>
        <v>Biomass Boiler for District Heating</v>
      </c>
      <c r="AA14" s="65" t="s">
        <v>484</v>
      </c>
      <c r="AB14" s="65" t="s">
        <v>562</v>
      </c>
      <c r="AC14" s="214" t="s">
        <v>1167</v>
      </c>
      <c r="AD14" s="214"/>
      <c r="AE14" s="214" t="s">
        <v>1168</v>
      </c>
    </row>
    <row r="15" spans="2:31" ht="15">
      <c r="B15" s="101" t="s">
        <v>1014</v>
      </c>
      <c r="C15" s="101" t="s">
        <v>1010</v>
      </c>
      <c r="D15" s="101" t="s">
        <v>561</v>
      </c>
      <c r="E15" s="101"/>
      <c r="F15" s="101" t="s">
        <v>535</v>
      </c>
      <c r="G15" s="101" t="s">
        <v>1061</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982</v>
      </c>
      <c r="Y15" s="58" t="str">
        <f>B19</f>
        <v>DH_PWR_SURPLUS_HEAT</v>
      </c>
      <c r="Z15" s="58" t="s">
        <v>1033</v>
      </c>
      <c r="AA15" s="58" t="s">
        <v>484</v>
      </c>
      <c r="AB15" s="58" t="s">
        <v>562</v>
      </c>
      <c r="AC15" s="214" t="s">
        <v>1167</v>
      </c>
      <c r="AD15" s="214"/>
      <c r="AE15" s="214" t="s">
        <v>1168</v>
      </c>
    </row>
    <row r="16" spans="2:31" ht="15">
      <c r="B16" s="102"/>
      <c r="C16" s="102"/>
      <c r="D16" s="102"/>
      <c r="E16" s="102" t="s">
        <v>1005</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982</v>
      </c>
      <c r="Y16" s="65" t="str">
        <f>B18</f>
        <v>DH_IND_SURPLUS_HEAT</v>
      </c>
      <c r="Z16" s="65" t="s">
        <v>1032</v>
      </c>
      <c r="AA16" s="65" t="s">
        <v>484</v>
      </c>
      <c r="AB16" s="65" t="s">
        <v>562</v>
      </c>
      <c r="AC16" s="214" t="s">
        <v>1167</v>
      </c>
      <c r="AD16" s="214"/>
      <c r="AE16" s="214" t="s">
        <v>1168</v>
      </c>
    </row>
    <row r="17" spans="2:31" ht="15">
      <c r="B17" s="119" t="s">
        <v>1041</v>
      </c>
      <c r="C17" s="119" t="s">
        <v>1044</v>
      </c>
      <c r="D17" s="119" t="s">
        <v>1045</v>
      </c>
      <c r="E17" s="119"/>
      <c r="F17" s="119" t="s">
        <v>535</v>
      </c>
      <c r="G17" s="119" t="s">
        <v>1061</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1137</v>
      </c>
      <c r="Y17" s="1" t="s">
        <v>1140</v>
      </c>
      <c r="Z17" s="1" t="s">
        <v>1141</v>
      </c>
      <c r="AA17" s="58" t="s">
        <v>484</v>
      </c>
      <c r="AB17" s="58" t="s">
        <v>562</v>
      </c>
      <c r="AC17" s="214" t="s">
        <v>1167</v>
      </c>
      <c r="AD17" s="214"/>
      <c r="AE17" s="214" t="s">
        <v>1168</v>
      </c>
    </row>
    <row r="18" spans="2:31" ht="15">
      <c r="B18" s="102" t="s">
        <v>1034</v>
      </c>
      <c r="C18" s="128" t="str">
        <f>Z16</f>
        <v>Industrial Surplus Heat</v>
      </c>
      <c r="D18" s="128"/>
      <c r="E18" s="128"/>
      <c r="F18" s="102" t="s">
        <v>535</v>
      </c>
      <c r="G18" s="102" t="s">
        <v>1061</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1138</v>
      </c>
      <c r="Y18" s="65" t="s">
        <v>1139</v>
      </c>
      <c r="Z18" s="65" t="s">
        <v>1142</v>
      </c>
      <c r="AA18" s="65" t="s">
        <v>484</v>
      </c>
      <c r="AB18" s="65" t="s">
        <v>562</v>
      </c>
      <c r="AC18" s="214" t="s">
        <v>1167</v>
      </c>
      <c r="AD18" s="214"/>
      <c r="AE18" s="214" t="s">
        <v>1168</v>
      </c>
    </row>
    <row r="19" spans="2:31" ht="15">
      <c r="B19" s="119" t="s">
        <v>1035</v>
      </c>
      <c r="C19" s="119" t="str">
        <f>Z15</f>
        <v>Power Generation Surplus Heat</v>
      </c>
      <c r="D19" s="119"/>
      <c r="E19" s="119"/>
      <c r="F19" s="119" t="s">
        <v>535</v>
      </c>
      <c r="G19" s="119" t="s">
        <v>1061</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982</v>
      </c>
      <c r="Y19" s="213" t="s">
        <v>1304</v>
      </c>
      <c r="Z19" s="215" t="s">
        <v>1166</v>
      </c>
      <c r="AA19" s="214" t="s">
        <v>484</v>
      </c>
      <c r="AB19" s="214" t="s">
        <v>562</v>
      </c>
      <c r="AC19" s="214" t="s">
        <v>1167</v>
      </c>
      <c r="AD19" s="214"/>
      <c r="AE19" s="214" t="s">
        <v>1168</v>
      </c>
    </row>
    <row r="20" spans="2:31" ht="15">
      <c r="B20" s="128" t="s">
        <v>1304</v>
      </c>
      <c r="C20" s="128" t="s">
        <v>1165</v>
      </c>
      <c r="D20" s="128"/>
      <c r="E20" s="128"/>
      <c r="F20" s="128" t="s">
        <v>535</v>
      </c>
      <c r="G20" s="128" t="s">
        <v>1061</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8"/>
    </row>
    <row r="21" spans="2:31" ht="15">
      <c r="B21" s="128"/>
      <c r="C21" s="128"/>
      <c r="D21" s="128"/>
      <c r="E21" s="128" t="s">
        <v>1169</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1263</v>
      </c>
      <c r="C1" s="285"/>
      <c r="D1" s="285"/>
      <c r="E1" s="285"/>
      <c r="F1" s="285"/>
      <c r="G1" s="285"/>
      <c r="H1" s="285"/>
      <c r="I1" s="285"/>
      <c r="J1" s="285"/>
      <c r="K1" s="285"/>
      <c r="L1" s="285"/>
      <c r="M1" s="285"/>
    </row>
    <row r="3" spans="1:13" ht="22.5" customHeight="1">
      <c r="A3" s="310" t="s">
        <v>656</v>
      </c>
      <c r="B3" s="310"/>
      <c r="C3" s="311" t="s">
        <v>1264</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1265</v>
      </c>
      <c r="C8" s="294">
        <v>400</v>
      </c>
      <c r="D8" s="294">
        <v>400</v>
      </c>
      <c r="E8" s="294">
        <v>400</v>
      </c>
      <c r="F8" s="294">
        <v>400</v>
      </c>
      <c r="G8" s="294">
        <v>400</v>
      </c>
      <c r="H8" s="294">
        <v>150</v>
      </c>
      <c r="I8" s="294">
        <v>500</v>
      </c>
      <c r="J8" s="294">
        <v>150</v>
      </c>
      <c r="K8" s="294">
        <v>500</v>
      </c>
      <c r="L8" s="294" t="s">
        <v>1266</v>
      </c>
      <c r="M8" s="294"/>
    </row>
    <row r="9" spans="1:13">
      <c r="A9" s="292"/>
      <c r="B9" s="293" t="s">
        <v>1267</v>
      </c>
      <c r="C9" s="295">
        <v>1</v>
      </c>
      <c r="D9" s="295">
        <v>1</v>
      </c>
      <c r="E9" s="295">
        <v>1</v>
      </c>
      <c r="F9" s="295">
        <v>1</v>
      </c>
      <c r="G9" s="295">
        <v>1</v>
      </c>
      <c r="H9" s="295">
        <v>1</v>
      </c>
      <c r="I9" s="295">
        <v>1</v>
      </c>
      <c r="J9" s="295">
        <v>1</v>
      </c>
      <c r="K9" s="295">
        <v>1</v>
      </c>
      <c r="L9" s="294"/>
      <c r="M9" s="294"/>
    </row>
    <row r="10" spans="1:13">
      <c r="A10" s="292"/>
      <c r="B10" s="293" t="s">
        <v>1268</v>
      </c>
      <c r="C10" s="295">
        <v>1</v>
      </c>
      <c r="D10" s="295">
        <v>1</v>
      </c>
      <c r="E10" s="295">
        <v>1</v>
      </c>
      <c r="F10" s="295">
        <v>1</v>
      </c>
      <c r="G10" s="295">
        <v>1</v>
      </c>
      <c r="H10" s="295">
        <v>1</v>
      </c>
      <c r="I10" s="295">
        <v>1</v>
      </c>
      <c r="J10" s="295">
        <v>1</v>
      </c>
      <c r="K10" s="295">
        <v>1</v>
      </c>
      <c r="L10" s="294"/>
      <c r="M10" s="294"/>
    </row>
    <row r="11" spans="1:13">
      <c r="A11" s="292"/>
      <c r="B11" s="293" t="s">
        <v>1269</v>
      </c>
      <c r="C11" s="295">
        <v>1</v>
      </c>
      <c r="D11" s="295">
        <v>1</v>
      </c>
      <c r="E11" s="295">
        <v>1</v>
      </c>
      <c r="F11" s="295">
        <v>1</v>
      </c>
      <c r="G11" s="295">
        <v>1</v>
      </c>
      <c r="H11" s="295">
        <v>0.98</v>
      </c>
      <c r="I11" s="295">
        <v>1</v>
      </c>
      <c r="J11" s="295">
        <v>0.98</v>
      </c>
      <c r="K11" s="295">
        <v>1</v>
      </c>
      <c r="L11" s="294" t="s">
        <v>1270</v>
      </c>
      <c r="M11" s="294"/>
    </row>
    <row r="12" spans="1:13">
      <c r="A12" s="292"/>
      <c r="B12" s="293" t="s">
        <v>1271</v>
      </c>
      <c r="C12" s="294">
        <v>600</v>
      </c>
      <c r="D12" s="294">
        <v>550</v>
      </c>
      <c r="E12" s="294">
        <v>500</v>
      </c>
      <c r="F12" s="294">
        <v>450</v>
      </c>
      <c r="G12" s="294">
        <v>400</v>
      </c>
      <c r="H12" s="294">
        <v>400</v>
      </c>
      <c r="I12" s="294">
        <v>1000</v>
      </c>
      <c r="J12" s="294">
        <v>250</v>
      </c>
      <c r="K12" s="294">
        <v>800</v>
      </c>
      <c r="L12" s="294" t="s">
        <v>772</v>
      </c>
      <c r="M12" s="294"/>
    </row>
    <row r="13" spans="1:13">
      <c r="A13" s="285"/>
      <c r="B13" s="293" t="s">
        <v>1272</v>
      </c>
      <c r="C13" s="294">
        <v>25</v>
      </c>
      <c r="D13" s="294">
        <v>25</v>
      </c>
      <c r="E13" s="294">
        <v>25</v>
      </c>
      <c r="F13" s="294">
        <v>25</v>
      </c>
      <c r="G13" s="294">
        <v>25</v>
      </c>
      <c r="H13" s="294">
        <v>20</v>
      </c>
      <c r="I13" s="294">
        <v>30</v>
      </c>
      <c r="J13" s="294">
        <v>20</v>
      </c>
      <c r="K13" s="294">
        <v>30</v>
      </c>
      <c r="L13" s="294"/>
      <c r="M13" s="294">
        <v>8</v>
      </c>
    </row>
    <row r="14" spans="1:13">
      <c r="A14" s="291" t="s">
        <v>1273</v>
      </c>
      <c r="B14" s="291"/>
      <c r="C14" s="296"/>
      <c r="D14" s="297"/>
      <c r="E14" s="297"/>
      <c r="F14" s="297"/>
      <c r="G14" s="297"/>
      <c r="H14" s="297"/>
      <c r="I14" s="297"/>
      <c r="J14" s="297"/>
      <c r="K14" s="297"/>
      <c r="L14" s="297"/>
      <c r="M14" s="297"/>
    </row>
    <row r="15" spans="1:13">
      <c r="A15" s="292"/>
      <c r="B15" s="293" t="s">
        <v>1274</v>
      </c>
      <c r="C15" s="294"/>
      <c r="D15" s="294"/>
      <c r="E15" s="294"/>
      <c r="F15" s="294"/>
      <c r="G15" s="294"/>
      <c r="H15" s="294"/>
      <c r="I15" s="294"/>
      <c r="J15" s="294"/>
      <c r="K15" s="294"/>
      <c r="L15" s="294"/>
      <c r="M15" s="294"/>
    </row>
    <row r="16" spans="1:13">
      <c r="A16" s="292"/>
      <c r="B16" s="293" t="s">
        <v>1275</v>
      </c>
      <c r="C16" s="294"/>
      <c r="D16" s="294"/>
      <c r="E16" s="294"/>
      <c r="F16" s="294"/>
      <c r="G16" s="294"/>
      <c r="H16" s="294"/>
      <c r="I16" s="294"/>
      <c r="J16" s="294"/>
      <c r="K16" s="294"/>
      <c r="L16" s="294"/>
      <c r="M16" s="294"/>
    </row>
    <row r="17" spans="1:13">
      <c r="A17" s="292"/>
      <c r="B17" s="293" t="s">
        <v>1276</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1277</v>
      </c>
      <c r="C21" s="294"/>
      <c r="D21" s="294"/>
      <c r="E21" s="294"/>
      <c r="F21" s="294"/>
      <c r="G21" s="294"/>
      <c r="H21" s="294"/>
      <c r="I21" s="294"/>
      <c r="J21" s="294"/>
      <c r="K21" s="294"/>
      <c r="L21" s="294"/>
      <c r="M21" s="294"/>
    </row>
    <row r="22" spans="1:13">
      <c r="A22" s="292"/>
      <c r="B22" s="298" t="s">
        <v>1278</v>
      </c>
      <c r="C22" s="294"/>
      <c r="D22" s="294"/>
      <c r="E22" s="294"/>
      <c r="F22" s="294"/>
      <c r="G22" s="294"/>
      <c r="H22" s="294"/>
      <c r="I22" s="294"/>
      <c r="J22" s="294"/>
      <c r="K22" s="294"/>
      <c r="L22" s="294"/>
      <c r="M22" s="294"/>
    </row>
    <row r="23" spans="1:13">
      <c r="A23" s="292"/>
      <c r="B23" s="298" t="s">
        <v>1279</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1280</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1281</v>
      </c>
    </row>
    <row r="28" spans="1:13">
      <c r="A28" s="285"/>
      <c r="B28" s="298" t="s">
        <v>1282</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1283</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1284</v>
      </c>
      <c r="C30" s="295">
        <v>4</v>
      </c>
      <c r="D30" s="295">
        <v>4</v>
      </c>
      <c r="E30" s="295">
        <v>4</v>
      </c>
      <c r="F30" s="295">
        <v>4</v>
      </c>
      <c r="G30" s="295">
        <v>4</v>
      </c>
      <c r="H30" s="295">
        <v>4</v>
      </c>
      <c r="I30" s="295">
        <v>4</v>
      </c>
      <c r="J30" s="295">
        <v>4</v>
      </c>
      <c r="K30" s="295">
        <v>4</v>
      </c>
      <c r="L30" s="294" t="s">
        <v>1285</v>
      </c>
      <c r="M30" s="295"/>
    </row>
    <row r="31" spans="1:13">
      <c r="A31" s="292"/>
      <c r="B31" s="293" t="s">
        <v>1286</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1287</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1288</v>
      </c>
      <c r="C33" s="302">
        <v>99</v>
      </c>
      <c r="D33" s="302">
        <v>96.5</v>
      </c>
      <c r="E33" s="302">
        <v>94</v>
      </c>
      <c r="F33" s="302">
        <v>89.5</v>
      </c>
      <c r="G33" s="302">
        <v>85</v>
      </c>
      <c r="H33" s="302">
        <v>76.5</v>
      </c>
      <c r="I33" s="302">
        <v>116.5</v>
      </c>
      <c r="J33" s="302">
        <v>65</v>
      </c>
      <c r="K33" s="302">
        <v>105</v>
      </c>
      <c r="L33" s="295"/>
      <c r="M33" s="295"/>
    </row>
    <row r="34" spans="1:13">
      <c r="A34" s="292"/>
      <c r="B34" s="293" t="s">
        <v>1289</v>
      </c>
      <c r="C34" s="300">
        <v>0</v>
      </c>
      <c r="D34" s="300">
        <v>0</v>
      </c>
      <c r="E34" s="300">
        <v>0</v>
      </c>
      <c r="F34" s="300">
        <v>0</v>
      </c>
      <c r="G34" s="300">
        <v>0</v>
      </c>
      <c r="H34" s="300">
        <v>0</v>
      </c>
      <c r="I34" s="300">
        <v>0</v>
      </c>
      <c r="J34" s="300">
        <v>0</v>
      </c>
      <c r="K34" s="300">
        <v>0</v>
      </c>
      <c r="L34" s="294"/>
      <c r="M34" s="294"/>
    </row>
    <row r="35" spans="1:13">
      <c r="A35" s="303" t="s">
        <v>1225</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1290</v>
      </c>
      <c r="C39" s="285"/>
      <c r="D39" s="285"/>
      <c r="E39" s="285"/>
      <c r="F39" s="285"/>
      <c r="G39" s="285"/>
      <c r="H39" s="285"/>
      <c r="I39" s="285"/>
      <c r="J39" s="285"/>
      <c r="K39" s="285"/>
      <c r="L39" s="285"/>
      <c r="M39" s="285"/>
    </row>
    <row r="40" spans="1:13">
      <c r="A40" s="295"/>
      <c r="B40" s="287" t="s">
        <v>1291</v>
      </c>
      <c r="C40" s="285"/>
      <c r="D40" s="285"/>
      <c r="E40" s="285"/>
      <c r="F40" s="285"/>
      <c r="G40" s="285"/>
      <c r="H40" s="285"/>
      <c r="I40" s="285"/>
      <c r="J40" s="285"/>
      <c r="K40" s="285"/>
      <c r="L40" s="285"/>
      <c r="M40" s="285"/>
    </row>
    <row r="41" spans="1:13">
      <c r="A41" s="295"/>
      <c r="B41" s="287" t="s">
        <v>1292</v>
      </c>
      <c r="C41" s="285"/>
      <c r="D41" s="285"/>
      <c r="E41" s="285"/>
      <c r="F41" s="285"/>
      <c r="G41" s="285"/>
      <c r="H41" s="285"/>
      <c r="I41" s="285"/>
      <c r="J41" s="285"/>
      <c r="K41" s="285"/>
      <c r="L41" s="285"/>
      <c r="M41" s="285"/>
    </row>
    <row r="42" spans="1:13">
      <c r="A42" s="295"/>
      <c r="B42" s="287" t="s">
        <v>1293</v>
      </c>
      <c r="C42" s="285"/>
      <c r="D42" s="285"/>
      <c r="E42" s="285"/>
      <c r="F42" s="285"/>
      <c r="G42" s="285"/>
      <c r="H42" s="285"/>
      <c r="I42" s="285"/>
      <c r="J42" s="285"/>
      <c r="K42" s="285"/>
      <c r="L42" s="285"/>
      <c r="M42" s="285"/>
    </row>
    <row r="43" spans="1:13">
      <c r="A43" s="295"/>
      <c r="B43" s="287" t="s">
        <v>1294</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1295</v>
      </c>
      <c r="C46" s="285"/>
      <c r="D46" s="285"/>
      <c r="E46" s="285"/>
      <c r="F46" s="285"/>
      <c r="G46" s="285"/>
      <c r="H46" s="285"/>
      <c r="I46" s="285"/>
      <c r="J46" s="285"/>
      <c r="K46" s="285"/>
      <c r="L46" s="285"/>
      <c r="M46" s="285"/>
    </row>
    <row r="47" spans="1:13">
      <c r="A47" s="295"/>
      <c r="B47" s="287" t="s">
        <v>1296</v>
      </c>
      <c r="C47" s="285"/>
      <c r="D47" s="285"/>
      <c r="E47" s="285"/>
      <c r="F47" s="285"/>
      <c r="G47" s="285"/>
      <c r="H47" s="285"/>
      <c r="I47" s="285"/>
      <c r="J47" s="285"/>
      <c r="K47" s="285"/>
      <c r="L47" s="285"/>
      <c r="M47" s="285"/>
    </row>
    <row r="48" spans="1:13">
      <c r="A48" s="295"/>
      <c r="B48" s="287" t="s">
        <v>1297</v>
      </c>
      <c r="C48" s="285"/>
      <c r="D48" s="285"/>
      <c r="E48" s="285"/>
      <c r="F48" s="285"/>
      <c r="G48" s="285"/>
      <c r="H48" s="285"/>
      <c r="I48" s="285"/>
      <c r="J48" s="285"/>
      <c r="K48" s="285"/>
      <c r="L48" s="285"/>
      <c r="M48" s="285"/>
    </row>
    <row r="49" spans="1:13">
      <c r="A49" s="295"/>
      <c r="B49" s="287" t="s">
        <v>1298</v>
      </c>
      <c r="C49" s="274"/>
      <c r="D49" s="274"/>
      <c r="E49" s="274"/>
      <c r="F49" s="274"/>
      <c r="G49" s="274"/>
      <c r="H49" s="274"/>
      <c r="I49" s="274"/>
      <c r="J49" s="274"/>
      <c r="K49" s="274"/>
      <c r="L49" s="274"/>
      <c r="M49" s="274"/>
    </row>
    <row r="50" spans="1:13">
      <c r="A50" s="295"/>
      <c r="B50" s="287" t="s">
        <v>1299</v>
      </c>
      <c r="C50" s="274"/>
      <c r="D50" s="274"/>
      <c r="E50" s="274"/>
      <c r="F50" s="274"/>
      <c r="G50" s="274"/>
      <c r="H50" s="274"/>
      <c r="I50" s="274"/>
      <c r="J50" s="274"/>
      <c r="K50" s="274"/>
      <c r="L50" s="274"/>
      <c r="M50" s="274"/>
    </row>
    <row r="51" spans="1:13">
      <c r="A51" s="295"/>
      <c r="B51" s="287" t="s">
        <v>1300</v>
      </c>
      <c r="C51" s="274"/>
      <c r="D51" s="274"/>
      <c r="E51" s="274"/>
      <c r="F51" s="274"/>
      <c r="G51" s="274"/>
      <c r="H51" s="274"/>
      <c r="I51" s="274"/>
      <c r="J51" s="274"/>
      <c r="K51" s="274"/>
      <c r="L51" s="274"/>
      <c r="M51" s="274"/>
    </row>
    <row r="52" spans="1:13">
      <c r="A52" s="295"/>
      <c r="B52" s="287" t="s">
        <v>1301</v>
      </c>
      <c r="C52" s="275"/>
      <c r="D52" s="275"/>
      <c r="E52" s="275"/>
      <c r="F52" s="275"/>
      <c r="G52" s="275"/>
      <c r="H52" s="275"/>
      <c r="I52" s="275"/>
      <c r="J52" s="275"/>
      <c r="K52" s="275"/>
      <c r="L52" s="275"/>
      <c r="M52" s="275"/>
    </row>
    <row r="53" spans="1:13">
      <c r="A53" s="295"/>
      <c r="B53" s="287" t="s">
        <v>1302</v>
      </c>
      <c r="C53" s="274"/>
      <c r="D53" s="274"/>
      <c r="E53" s="274"/>
      <c r="F53" s="274"/>
      <c r="G53" s="274"/>
      <c r="H53" s="274"/>
      <c r="I53" s="274"/>
      <c r="J53" s="274"/>
      <c r="K53" s="274"/>
      <c r="L53" s="274"/>
      <c r="M53" s="274"/>
    </row>
    <row r="54" spans="1:13">
      <c r="A54" s="295"/>
      <c r="B54" s="287" t="s">
        <v>1303</v>
      </c>
      <c r="C54" s="274"/>
      <c r="D54" s="274"/>
      <c r="E54" s="274"/>
      <c r="F54" s="274"/>
      <c r="G54" s="274"/>
      <c r="H54" s="274"/>
      <c r="I54" s="274"/>
      <c r="J54" s="274"/>
      <c r="K54" s="274"/>
      <c r="L54" s="274"/>
      <c r="M54" s="274"/>
    </row>
    <row r="55" spans="1:13">
      <c r="A55" s="274" t="s">
        <v>840</v>
      </c>
      <c r="B55" s="309" t="s">
        <v>1242</v>
      </c>
      <c r="C55" s="309"/>
      <c r="D55" s="309"/>
      <c r="E55" s="309"/>
      <c r="F55" s="309"/>
      <c r="G55" s="309"/>
      <c r="H55" s="309"/>
      <c r="I55" s="309"/>
      <c r="J55" s="309"/>
      <c r="K55" s="309"/>
      <c r="L55" s="309"/>
      <c r="M55" s="309"/>
    </row>
    <row r="56" spans="1:13">
      <c r="A56" s="271" t="s">
        <v>614</v>
      </c>
      <c r="B56" s="271" t="s">
        <v>1243</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1244</v>
      </c>
      <c r="B58" s="271"/>
      <c r="C58" s="277"/>
      <c r="D58" s="277"/>
      <c r="E58" s="277"/>
      <c r="F58" s="277"/>
      <c r="G58" s="277"/>
      <c r="H58" s="277"/>
      <c r="I58" s="277"/>
      <c r="J58" s="277"/>
      <c r="K58" s="277"/>
      <c r="L58" s="277"/>
      <c r="M58" s="277"/>
    </row>
    <row r="59" spans="1:13">
      <c r="A59" s="277">
        <v>1</v>
      </c>
      <c r="B59" s="277" t="s">
        <v>1245</v>
      </c>
      <c r="C59" s="277"/>
      <c r="D59" s="277"/>
      <c r="E59" s="277"/>
      <c r="F59" s="277"/>
      <c r="G59" s="277"/>
      <c r="H59" s="277"/>
      <c r="I59" s="277"/>
      <c r="J59" s="277"/>
      <c r="K59" s="277"/>
      <c r="L59" s="277"/>
      <c r="M59" s="277"/>
    </row>
    <row r="60" spans="1:13">
      <c r="A60" s="277">
        <v>2</v>
      </c>
      <c r="B60" s="278" t="s">
        <v>1246</v>
      </c>
      <c r="C60" s="277"/>
      <c r="D60" s="277"/>
      <c r="E60" s="277"/>
      <c r="F60" s="277"/>
      <c r="G60" s="277"/>
      <c r="H60" s="277"/>
      <c r="I60" s="277"/>
      <c r="J60" s="277"/>
      <c r="K60" s="277"/>
      <c r="L60" s="277"/>
      <c r="M60" s="277"/>
    </row>
    <row r="61" spans="1:13">
      <c r="A61" s="277">
        <v>3</v>
      </c>
      <c r="B61" s="277" t="s">
        <v>1247</v>
      </c>
      <c r="C61" s="279"/>
      <c r="D61" s="279"/>
      <c r="E61" s="279"/>
      <c r="F61" s="279"/>
      <c r="G61" s="279"/>
      <c r="H61" s="279"/>
      <c r="I61" s="279"/>
      <c r="J61" s="279"/>
      <c r="K61" s="279"/>
      <c r="L61" s="279"/>
      <c r="M61" s="279"/>
    </row>
    <row r="62" spans="1:13">
      <c r="A62" s="277">
        <v>4</v>
      </c>
      <c r="B62" s="277" t="s">
        <v>1248</v>
      </c>
      <c r="C62" s="279"/>
      <c r="D62" s="279"/>
      <c r="E62" s="279"/>
      <c r="F62" s="279"/>
      <c r="G62" s="279"/>
      <c r="H62" s="279"/>
      <c r="I62" s="279"/>
      <c r="J62" s="279"/>
      <c r="K62" s="279"/>
      <c r="L62" s="279"/>
      <c r="M62" s="279"/>
    </row>
    <row r="63" spans="1:13">
      <c r="A63" s="277">
        <v>5</v>
      </c>
      <c r="B63" s="277" t="s">
        <v>1249</v>
      </c>
      <c r="C63" s="279"/>
      <c r="D63" s="279"/>
      <c r="E63" s="279"/>
      <c r="F63" s="279"/>
      <c r="G63" s="279"/>
      <c r="H63" s="279"/>
      <c r="I63" s="279"/>
      <c r="J63" s="279"/>
      <c r="K63" s="279"/>
      <c r="L63" s="279"/>
      <c r="M63" s="279"/>
    </row>
    <row r="64" spans="1:13" ht="56.25">
      <c r="A64" s="277">
        <v>6</v>
      </c>
      <c r="B64" s="280" t="s">
        <v>1250</v>
      </c>
      <c r="C64" s="272"/>
      <c r="D64" s="272"/>
      <c r="E64" s="272"/>
      <c r="F64" s="272"/>
      <c r="G64" s="272"/>
      <c r="H64" s="272"/>
      <c r="I64" s="272"/>
      <c r="J64" s="272"/>
      <c r="K64" s="272"/>
      <c r="L64" s="272"/>
      <c r="M64" s="272"/>
    </row>
    <row r="65" spans="1:13" ht="45">
      <c r="A65" s="277">
        <v>7</v>
      </c>
      <c r="B65" s="272" t="s">
        <v>1251</v>
      </c>
      <c r="C65" s="272"/>
      <c r="D65" s="272"/>
      <c r="E65" s="272"/>
      <c r="F65" s="272"/>
      <c r="G65" s="272"/>
      <c r="H65" s="272"/>
      <c r="I65" s="272"/>
      <c r="J65" s="272"/>
      <c r="K65" s="272"/>
      <c r="L65" s="272"/>
      <c r="M65" s="272"/>
    </row>
    <row r="66" spans="1:13" ht="45">
      <c r="A66" s="277">
        <v>8</v>
      </c>
      <c r="B66" s="272" t="s">
        <v>1252</v>
      </c>
      <c r="C66" s="272"/>
      <c r="D66" s="272"/>
      <c r="E66" s="272"/>
      <c r="F66" s="272"/>
      <c r="G66" s="272"/>
      <c r="H66" s="272"/>
      <c r="I66" s="272"/>
      <c r="J66" s="272"/>
      <c r="K66" s="272"/>
      <c r="L66" s="272"/>
      <c r="M66" s="272"/>
    </row>
    <row r="67" spans="1:13" ht="56.25">
      <c r="A67" s="277">
        <v>9</v>
      </c>
      <c r="B67" s="272" t="s">
        <v>1253</v>
      </c>
      <c r="C67" s="272"/>
      <c r="D67" s="272"/>
      <c r="E67" s="272"/>
      <c r="F67" s="272"/>
      <c r="G67" s="272"/>
      <c r="H67" s="272"/>
      <c r="I67" s="272"/>
      <c r="J67" s="272"/>
      <c r="K67" s="272"/>
      <c r="L67" s="272"/>
      <c r="M67" s="272"/>
    </row>
    <row r="68" spans="1:13" ht="56.25">
      <c r="A68" s="277">
        <v>10</v>
      </c>
      <c r="B68" s="272" t="s">
        <v>1254</v>
      </c>
      <c r="C68" s="272"/>
      <c r="D68" s="272"/>
      <c r="E68" s="272"/>
      <c r="F68" s="272"/>
      <c r="G68" s="272"/>
      <c r="H68" s="272"/>
      <c r="I68" s="272"/>
      <c r="J68" s="272"/>
      <c r="K68" s="272"/>
      <c r="L68" s="272"/>
      <c r="M68" s="272"/>
    </row>
    <row r="69" spans="1:13" ht="45">
      <c r="A69" s="277">
        <v>11</v>
      </c>
      <c r="B69" s="272" t="s">
        <v>1255</v>
      </c>
      <c r="C69" s="269"/>
      <c r="D69" s="269"/>
      <c r="E69" s="269"/>
      <c r="F69" s="269"/>
      <c r="G69" s="269"/>
      <c r="H69" s="269"/>
      <c r="I69" s="269"/>
      <c r="J69" s="269"/>
      <c r="K69" s="269"/>
      <c r="L69" s="269"/>
      <c r="M69" s="269"/>
    </row>
    <row r="70" spans="1:13">
      <c r="A70" s="277">
        <v>12</v>
      </c>
      <c r="B70" s="270" t="s">
        <v>1256</v>
      </c>
      <c r="C70" s="269"/>
      <c r="D70" s="269"/>
      <c r="E70" s="269"/>
      <c r="F70" s="269"/>
      <c r="G70" s="269"/>
      <c r="H70" s="269"/>
      <c r="I70" s="269"/>
      <c r="J70" s="269"/>
      <c r="K70" s="269"/>
      <c r="L70" s="269"/>
      <c r="M70" s="269"/>
    </row>
    <row r="71" spans="1:13">
      <c r="A71" s="277">
        <v>13</v>
      </c>
      <c r="B71" s="270" t="s">
        <v>1257</v>
      </c>
      <c r="C71" s="269"/>
      <c r="D71" s="269"/>
      <c r="E71" s="269"/>
      <c r="F71" s="269"/>
      <c r="G71" s="269"/>
      <c r="H71" s="269"/>
      <c r="I71" s="269"/>
      <c r="J71" s="269"/>
      <c r="K71" s="269"/>
      <c r="L71" s="269"/>
      <c r="M71" s="269"/>
    </row>
    <row r="72" spans="1:13">
      <c r="A72" s="277">
        <v>14</v>
      </c>
      <c r="B72" s="270" t="s">
        <v>1258</v>
      </c>
      <c r="C72" s="269"/>
      <c r="D72" s="269"/>
      <c r="E72" s="269"/>
      <c r="F72" s="269"/>
      <c r="G72" s="269"/>
      <c r="H72" s="269"/>
      <c r="I72" s="269"/>
      <c r="J72" s="269"/>
      <c r="K72" s="269"/>
      <c r="L72" s="269"/>
      <c r="M72" s="269"/>
    </row>
    <row r="73" spans="1:13">
      <c r="A73" s="277">
        <v>15</v>
      </c>
      <c r="B73" s="270" t="s">
        <v>1259</v>
      </c>
      <c r="C73" s="269"/>
      <c r="D73" s="269"/>
      <c r="E73" s="269"/>
      <c r="F73" s="269"/>
      <c r="G73" s="269"/>
      <c r="H73" s="269"/>
      <c r="I73" s="269"/>
      <c r="J73" s="269"/>
      <c r="K73" s="269"/>
      <c r="L73" s="269"/>
      <c r="M73" s="269"/>
    </row>
    <row r="74" spans="1:13">
      <c r="A74" s="277">
        <v>16</v>
      </c>
      <c r="B74" s="270" t="s">
        <v>1260</v>
      </c>
      <c r="C74" s="269"/>
      <c r="D74" s="269"/>
      <c r="E74" s="269"/>
      <c r="F74" s="269"/>
      <c r="G74" s="269"/>
      <c r="H74" s="269"/>
      <c r="I74" s="269"/>
      <c r="J74" s="269"/>
      <c r="K74" s="269"/>
      <c r="L74" s="269"/>
      <c r="M74" s="269"/>
    </row>
    <row r="75" spans="1:13">
      <c r="A75" s="277">
        <v>17</v>
      </c>
      <c r="B75" s="270" t="s">
        <v>1261</v>
      </c>
      <c r="C75" s="269"/>
      <c r="D75" s="269"/>
      <c r="E75" s="269"/>
      <c r="F75" s="269"/>
      <c r="G75" s="269"/>
      <c r="H75" s="269"/>
      <c r="I75" s="269"/>
      <c r="J75" s="269"/>
      <c r="K75" s="269"/>
      <c r="L75" s="269"/>
      <c r="M75" s="269"/>
    </row>
    <row r="76" spans="1:13">
      <c r="A76" s="277">
        <v>18</v>
      </c>
      <c r="B76" s="270" t="s">
        <v>1262</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1170</v>
      </c>
      <c r="C1" s="219"/>
      <c r="D1" s="217"/>
      <c r="E1" s="217"/>
      <c r="F1" s="217"/>
      <c r="G1" s="217"/>
      <c r="H1" s="217"/>
      <c r="I1" s="217"/>
      <c r="J1" s="217"/>
      <c r="K1" s="217"/>
      <c r="L1" s="217"/>
      <c r="M1" s="217"/>
    </row>
    <row r="2" spans="1:13">
      <c r="A2" s="216"/>
    </row>
    <row r="3" spans="1:13" ht="72">
      <c r="A3" s="220"/>
      <c r="B3" s="221" t="s">
        <v>656</v>
      </c>
      <c r="C3" s="264" t="s">
        <v>1171</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1172</v>
      </c>
      <c r="I4" s="268"/>
      <c r="J4" s="267" t="s">
        <v>1173</v>
      </c>
      <c r="K4" s="268"/>
      <c r="L4" s="223" t="s">
        <v>1174</v>
      </c>
      <c r="M4" s="223" t="s">
        <v>1175</v>
      </c>
    </row>
    <row r="5" spans="1:13" ht="33.75">
      <c r="A5" s="220"/>
      <c r="B5" s="224" t="s">
        <v>644</v>
      </c>
      <c r="C5" s="225"/>
      <c r="D5" s="225"/>
      <c r="E5" s="225"/>
      <c r="F5" s="225"/>
      <c r="G5" s="225"/>
      <c r="H5" s="226" t="s">
        <v>1176</v>
      </c>
      <c r="I5" s="226" t="s">
        <v>1177</v>
      </c>
      <c r="J5" s="226" t="s">
        <v>1176</v>
      </c>
      <c r="K5" s="226" t="s">
        <v>1177</v>
      </c>
      <c r="L5" s="225"/>
      <c r="M5" s="227"/>
    </row>
    <row r="6" spans="1:13" ht="56.25">
      <c r="A6" s="220"/>
      <c r="B6" s="228" t="s">
        <v>1178</v>
      </c>
      <c r="C6" s="229">
        <v>3</v>
      </c>
      <c r="D6" s="229">
        <v>3</v>
      </c>
      <c r="E6" s="229">
        <v>3</v>
      </c>
      <c r="F6" s="229">
        <v>3</v>
      </c>
      <c r="G6" s="229">
        <v>3</v>
      </c>
      <c r="H6" s="229">
        <v>1.5</v>
      </c>
      <c r="I6" s="230">
        <v>5</v>
      </c>
      <c r="J6" s="231">
        <v>1.5</v>
      </c>
      <c r="K6" s="231">
        <v>5</v>
      </c>
      <c r="L6" s="232"/>
      <c r="M6" s="233"/>
    </row>
    <row r="7" spans="1:13" ht="45">
      <c r="A7" s="220"/>
      <c r="B7" s="228" t="s">
        <v>1179</v>
      </c>
      <c r="C7" s="234">
        <v>450</v>
      </c>
      <c r="D7" s="234">
        <v>460</v>
      </c>
      <c r="E7" s="234">
        <v>470</v>
      </c>
      <c r="F7" s="234">
        <v>480</v>
      </c>
      <c r="G7" s="234">
        <v>490</v>
      </c>
      <c r="H7" s="234">
        <v>440</v>
      </c>
      <c r="I7" s="234">
        <v>480</v>
      </c>
      <c r="J7" s="234">
        <v>450</v>
      </c>
      <c r="K7" s="234">
        <v>510</v>
      </c>
      <c r="L7" s="235" t="s">
        <v>1180</v>
      </c>
      <c r="M7" s="236" t="s">
        <v>1181</v>
      </c>
    </row>
    <row r="8" spans="1:13" ht="56.25">
      <c r="A8" s="220"/>
      <c r="B8" s="237" t="s">
        <v>1182</v>
      </c>
      <c r="C8" s="238">
        <v>460</v>
      </c>
      <c r="D8" s="238">
        <v>470</v>
      </c>
      <c r="E8" s="238">
        <v>480</v>
      </c>
      <c r="F8" s="238">
        <v>490</v>
      </c>
      <c r="G8" s="238">
        <v>500</v>
      </c>
      <c r="H8" s="238">
        <v>450</v>
      </c>
      <c r="I8" s="238">
        <v>490</v>
      </c>
      <c r="J8" s="238">
        <v>460</v>
      </c>
      <c r="K8" s="238">
        <v>520</v>
      </c>
      <c r="L8" s="239" t="s">
        <v>1183</v>
      </c>
      <c r="M8" s="236" t="s">
        <v>1181</v>
      </c>
    </row>
    <row r="9" spans="1:13" ht="56.25">
      <c r="A9" s="220"/>
      <c r="B9" s="228" t="s">
        <v>1184</v>
      </c>
      <c r="C9" s="240">
        <v>1</v>
      </c>
      <c r="D9" s="240">
        <v>1</v>
      </c>
      <c r="E9" s="240">
        <v>1</v>
      </c>
      <c r="F9" s="240">
        <v>1</v>
      </c>
      <c r="G9" s="238">
        <v>1</v>
      </c>
      <c r="H9" s="238">
        <v>1</v>
      </c>
      <c r="I9" s="238">
        <v>1</v>
      </c>
      <c r="J9" s="238">
        <v>1</v>
      </c>
      <c r="K9" s="238">
        <v>1</v>
      </c>
      <c r="L9" s="239" t="s">
        <v>704</v>
      </c>
      <c r="M9" s="236" t="s">
        <v>1181</v>
      </c>
    </row>
    <row r="10" spans="1:13" ht="22.5">
      <c r="A10" s="220"/>
      <c r="B10" s="228" t="s">
        <v>1185</v>
      </c>
      <c r="C10" s="238">
        <v>0</v>
      </c>
      <c r="D10" s="238">
        <v>0</v>
      </c>
      <c r="E10" s="238">
        <v>0</v>
      </c>
      <c r="F10" s="238">
        <v>0</v>
      </c>
      <c r="G10" s="238">
        <v>0</v>
      </c>
      <c r="H10" s="238">
        <v>0</v>
      </c>
      <c r="I10" s="238">
        <v>5</v>
      </c>
      <c r="J10" s="238">
        <v>0</v>
      </c>
      <c r="K10" s="238">
        <v>5</v>
      </c>
      <c r="L10" s="239"/>
      <c r="M10" s="236" t="s">
        <v>1181</v>
      </c>
    </row>
    <row r="11" spans="1:13" ht="45">
      <c r="A11" s="220"/>
      <c r="B11" s="222" t="s">
        <v>1186</v>
      </c>
      <c r="C11" s="233">
        <v>1</v>
      </c>
      <c r="D11" s="233">
        <v>1</v>
      </c>
      <c r="E11" s="233">
        <v>1</v>
      </c>
      <c r="F11" s="233">
        <v>1</v>
      </c>
      <c r="G11" s="233">
        <v>1</v>
      </c>
      <c r="H11" s="233" t="s">
        <v>1187</v>
      </c>
      <c r="I11" s="233">
        <v>2</v>
      </c>
      <c r="J11" s="233" t="s">
        <v>1187</v>
      </c>
      <c r="K11" s="233">
        <v>2</v>
      </c>
      <c r="L11" s="232"/>
      <c r="M11" s="236" t="s">
        <v>1181</v>
      </c>
    </row>
    <row r="12" spans="1:13" ht="33.75">
      <c r="A12" s="220"/>
      <c r="B12" s="222" t="s">
        <v>1188</v>
      </c>
      <c r="C12" s="233">
        <v>25</v>
      </c>
      <c r="D12" s="233">
        <v>25</v>
      </c>
      <c r="E12" s="233">
        <v>25</v>
      </c>
      <c r="F12" s="233">
        <v>25</v>
      </c>
      <c r="G12" s="233">
        <v>25</v>
      </c>
      <c r="H12" s="233">
        <v>15</v>
      </c>
      <c r="I12" s="233">
        <v>40</v>
      </c>
      <c r="J12" s="233">
        <v>15</v>
      </c>
      <c r="K12" s="233">
        <v>40</v>
      </c>
      <c r="L12" s="232"/>
      <c r="M12" s="236" t="s">
        <v>1189</v>
      </c>
    </row>
    <row r="13" spans="1:13" ht="33.75">
      <c r="A13" s="220"/>
      <c r="B13" s="222" t="s">
        <v>1190</v>
      </c>
      <c r="C13" s="233" t="s">
        <v>1187</v>
      </c>
      <c r="D13" s="233" t="s">
        <v>1187</v>
      </c>
      <c r="E13" s="233" t="s">
        <v>1187</v>
      </c>
      <c r="F13" s="233" t="s">
        <v>1187</v>
      </c>
      <c r="G13" s="233" t="s">
        <v>1187</v>
      </c>
      <c r="H13" s="233" t="s">
        <v>1191</v>
      </c>
      <c r="I13" s="233">
        <v>1</v>
      </c>
      <c r="J13" s="233" t="s">
        <v>1191</v>
      </c>
      <c r="K13" s="233">
        <v>1</v>
      </c>
      <c r="L13" s="232" t="s">
        <v>1192</v>
      </c>
      <c r="M13" s="236" t="s">
        <v>1193</v>
      </c>
    </row>
    <row r="14" spans="1:13" ht="45">
      <c r="A14" s="220"/>
      <c r="B14" s="241" t="s">
        <v>1194</v>
      </c>
      <c r="C14" s="238" t="s">
        <v>1195</v>
      </c>
      <c r="D14" s="238" t="s">
        <v>1195</v>
      </c>
      <c r="E14" s="238" t="s">
        <v>1195</v>
      </c>
      <c r="F14" s="238" t="s">
        <v>1195</v>
      </c>
      <c r="G14" s="238" t="s">
        <v>1195</v>
      </c>
      <c r="H14" s="238" t="s">
        <v>1196</v>
      </c>
      <c r="I14" s="238" t="s">
        <v>1197</v>
      </c>
      <c r="J14" s="238" t="s">
        <v>1196</v>
      </c>
      <c r="K14" s="238" t="s">
        <v>1197</v>
      </c>
      <c r="L14" s="239"/>
      <c r="M14" s="238" t="s">
        <v>1198</v>
      </c>
    </row>
    <row r="15" spans="1:13" ht="22.5">
      <c r="A15" s="220"/>
      <c r="B15" s="224" t="s">
        <v>632</v>
      </c>
      <c r="C15" s="225"/>
      <c r="D15" s="225"/>
      <c r="E15" s="225"/>
      <c r="F15" s="225"/>
      <c r="G15" s="225"/>
      <c r="H15" s="225"/>
      <c r="I15" s="225"/>
      <c r="J15" s="225"/>
      <c r="K15" s="225"/>
      <c r="L15" s="242"/>
      <c r="M15" s="227"/>
    </row>
    <row r="16" spans="1:13" ht="45">
      <c r="A16" s="220"/>
      <c r="B16" s="222" t="s">
        <v>1199</v>
      </c>
      <c r="C16" s="233">
        <v>5</v>
      </c>
      <c r="D16" s="233">
        <v>5</v>
      </c>
      <c r="E16" s="233">
        <v>5</v>
      </c>
      <c r="F16" s="233">
        <v>5</v>
      </c>
      <c r="G16" s="233">
        <v>5</v>
      </c>
      <c r="H16" s="233">
        <v>5</v>
      </c>
      <c r="I16" s="233">
        <v>50</v>
      </c>
      <c r="J16" s="233">
        <v>5</v>
      </c>
      <c r="K16" s="233">
        <v>50</v>
      </c>
      <c r="L16" s="232" t="s">
        <v>772</v>
      </c>
      <c r="M16" s="233" t="s">
        <v>1200</v>
      </c>
    </row>
    <row r="17" spans="1:13" ht="45">
      <c r="A17" s="220"/>
      <c r="B17" s="222" t="s">
        <v>1201</v>
      </c>
      <c r="C17" s="233">
        <v>10</v>
      </c>
      <c r="D17" s="233">
        <v>10</v>
      </c>
      <c r="E17" s="233">
        <v>10</v>
      </c>
      <c r="F17" s="233">
        <v>10</v>
      </c>
      <c r="G17" s="233">
        <v>10</v>
      </c>
      <c r="H17" s="233">
        <v>10</v>
      </c>
      <c r="I17" s="233">
        <v>100</v>
      </c>
      <c r="J17" s="233">
        <v>10</v>
      </c>
      <c r="K17" s="233">
        <v>100</v>
      </c>
      <c r="L17" s="232" t="s">
        <v>772</v>
      </c>
      <c r="M17" s="233" t="s">
        <v>1200</v>
      </c>
    </row>
    <row r="18" spans="1:13" ht="33.75">
      <c r="A18" s="220"/>
      <c r="B18" s="222" t="s">
        <v>1202</v>
      </c>
      <c r="C18" s="233">
        <v>25</v>
      </c>
      <c r="D18" s="233">
        <v>25</v>
      </c>
      <c r="E18" s="233">
        <v>25</v>
      </c>
      <c r="F18" s="233">
        <v>25</v>
      </c>
      <c r="G18" s="233">
        <v>25</v>
      </c>
      <c r="H18" s="233">
        <v>10</v>
      </c>
      <c r="I18" s="233">
        <v>50</v>
      </c>
      <c r="J18" s="233">
        <v>10</v>
      </c>
      <c r="K18" s="233">
        <v>50</v>
      </c>
      <c r="L18" s="232" t="s">
        <v>1203</v>
      </c>
      <c r="M18" s="233" t="s">
        <v>1200</v>
      </c>
    </row>
    <row r="19" spans="1:13" ht="33.75">
      <c r="A19" s="220"/>
      <c r="B19" s="222" t="s">
        <v>1204</v>
      </c>
      <c r="C19" s="233" t="s">
        <v>1197</v>
      </c>
      <c r="D19" s="233" t="s">
        <v>1197</v>
      </c>
      <c r="E19" s="233" t="s">
        <v>1197</v>
      </c>
      <c r="F19" s="233" t="s">
        <v>1197</v>
      </c>
      <c r="G19" s="233" t="s">
        <v>1197</v>
      </c>
      <c r="H19" s="233" t="s">
        <v>1197</v>
      </c>
      <c r="I19" s="233" t="s">
        <v>1205</v>
      </c>
      <c r="J19" s="233" t="s">
        <v>1197</v>
      </c>
      <c r="K19" s="233" t="s">
        <v>1205</v>
      </c>
      <c r="L19" s="232" t="s">
        <v>772</v>
      </c>
      <c r="M19" s="236" t="s">
        <v>1193</v>
      </c>
    </row>
    <row r="20" spans="1:13" ht="33.75">
      <c r="A20" s="220"/>
      <c r="B20" s="222" t="s">
        <v>1206</v>
      </c>
      <c r="C20" s="233">
        <v>1</v>
      </c>
      <c r="D20" s="233">
        <v>1</v>
      </c>
      <c r="E20" s="233">
        <v>1</v>
      </c>
      <c r="F20" s="233">
        <v>1</v>
      </c>
      <c r="G20" s="233">
        <v>1</v>
      </c>
      <c r="H20" s="233" t="s">
        <v>1205</v>
      </c>
      <c r="I20" s="233">
        <v>1</v>
      </c>
      <c r="J20" s="233" t="s">
        <v>1205</v>
      </c>
      <c r="K20" s="233">
        <v>1</v>
      </c>
      <c r="L20" s="232" t="s">
        <v>1207</v>
      </c>
      <c r="M20" s="236" t="s">
        <v>1193</v>
      </c>
    </row>
    <row r="21" spans="1:13" ht="22.5">
      <c r="A21" s="220"/>
      <c r="B21" s="224" t="s">
        <v>625</v>
      </c>
      <c r="C21" s="225"/>
      <c r="D21" s="225"/>
      <c r="E21" s="225"/>
      <c r="F21" s="225"/>
      <c r="G21" s="225"/>
      <c r="H21" s="225"/>
      <c r="I21" s="225"/>
      <c r="J21" s="225"/>
      <c r="K21" s="225"/>
      <c r="L21" s="242"/>
      <c r="M21" s="227"/>
    </row>
    <row r="22" spans="1:13" ht="45">
      <c r="A22" s="220"/>
      <c r="B22" s="222" t="s">
        <v>1208</v>
      </c>
      <c r="C22" s="233"/>
      <c r="D22" s="233"/>
      <c r="E22" s="233"/>
      <c r="F22" s="233"/>
      <c r="G22" s="233"/>
      <c r="H22" s="233"/>
      <c r="I22" s="233"/>
      <c r="J22" s="233"/>
      <c r="K22" s="233"/>
      <c r="L22" s="239"/>
      <c r="M22" s="234"/>
    </row>
    <row r="23" spans="1:13" ht="22.5">
      <c r="A23" s="220"/>
      <c r="B23" s="222" t="s">
        <v>1209</v>
      </c>
      <c r="C23" s="233"/>
      <c r="D23" s="233"/>
      <c r="E23" s="233"/>
      <c r="F23" s="233"/>
      <c r="G23" s="233"/>
      <c r="H23" s="233"/>
      <c r="I23" s="233"/>
      <c r="J23" s="233"/>
      <c r="K23" s="233"/>
      <c r="L23" s="232"/>
      <c r="M23" s="238"/>
    </row>
    <row r="24" spans="1:13" ht="22.5">
      <c r="A24" s="220"/>
      <c r="B24" s="222" t="s">
        <v>1210</v>
      </c>
      <c r="C24" s="243"/>
      <c r="D24" s="243"/>
      <c r="E24" s="243"/>
      <c r="F24" s="243"/>
      <c r="G24" s="243"/>
      <c r="H24" s="243"/>
      <c r="I24" s="243"/>
      <c r="J24" s="243"/>
      <c r="K24" s="243"/>
      <c r="L24" s="232"/>
      <c r="M24" s="238"/>
    </row>
    <row r="25" spans="1:13" ht="22.5">
      <c r="A25" s="220"/>
      <c r="B25" s="222" t="s">
        <v>1211</v>
      </c>
      <c r="C25" s="244"/>
      <c r="D25" s="244"/>
      <c r="E25" s="244"/>
      <c r="F25" s="244"/>
      <c r="G25" s="244"/>
      <c r="H25" s="244"/>
      <c r="I25" s="244"/>
      <c r="J25" s="244"/>
      <c r="K25" s="244"/>
      <c r="L25" s="245"/>
      <c r="M25" s="238"/>
    </row>
    <row r="26" spans="1:13" ht="22.5">
      <c r="A26" s="220"/>
      <c r="B26" s="222" t="s">
        <v>1212</v>
      </c>
      <c r="C26" s="244"/>
      <c r="D26" s="244"/>
      <c r="E26" s="244"/>
      <c r="F26" s="244"/>
      <c r="G26" s="244"/>
      <c r="H26" s="244"/>
      <c r="I26" s="244"/>
      <c r="J26" s="244"/>
      <c r="K26" s="244"/>
      <c r="L26" s="245"/>
      <c r="M26" s="238"/>
    </row>
    <row r="27" spans="1:13" ht="22.5">
      <c r="A27" s="220"/>
      <c r="B27" s="224" t="s">
        <v>1213</v>
      </c>
      <c r="C27" s="225"/>
      <c r="D27" s="225"/>
      <c r="E27" s="225"/>
      <c r="F27" s="225"/>
      <c r="G27" s="225"/>
      <c r="H27" s="225"/>
      <c r="I27" s="225"/>
      <c r="J27" s="225"/>
      <c r="K27" s="225"/>
      <c r="L27" s="242"/>
      <c r="M27" s="227"/>
    </row>
    <row r="28" spans="1:13" ht="45">
      <c r="A28" s="220"/>
      <c r="B28" s="222" t="s">
        <v>1214</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1215</v>
      </c>
      <c r="M28" s="236" t="s">
        <v>1181</v>
      </c>
    </row>
    <row r="29" spans="1:13" ht="22.5">
      <c r="A29" s="220"/>
      <c r="B29" s="222" t="s">
        <v>1216</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1181</v>
      </c>
    </row>
    <row r="30" spans="1:13" ht="22.5">
      <c r="A30" s="220"/>
      <c r="B30" s="222" t="s">
        <v>1217</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1181</v>
      </c>
    </row>
    <row r="31" spans="1:13" ht="33.75">
      <c r="A31" s="220"/>
      <c r="B31" s="222" t="s">
        <v>1218</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1181</v>
      </c>
    </row>
    <row r="32" spans="1:13" ht="33.75">
      <c r="A32" s="220"/>
      <c r="B32" s="222" t="s">
        <v>1219</v>
      </c>
      <c r="C32" s="233">
        <v>2000</v>
      </c>
      <c r="D32" s="233">
        <v>2000</v>
      </c>
      <c r="E32" s="233">
        <v>2000</v>
      </c>
      <c r="F32" s="233">
        <v>2000</v>
      </c>
      <c r="G32" s="233">
        <v>2000</v>
      </c>
      <c r="H32" s="233">
        <v>1000</v>
      </c>
      <c r="I32" s="233">
        <v>3000</v>
      </c>
      <c r="J32" s="233">
        <v>1000</v>
      </c>
      <c r="K32" s="233">
        <v>5000</v>
      </c>
      <c r="L32" s="232" t="s">
        <v>595</v>
      </c>
      <c r="M32" s="236" t="s">
        <v>1181</v>
      </c>
    </row>
    <row r="33" spans="1:13" ht="33.75">
      <c r="A33" s="220"/>
      <c r="B33" s="222" t="s">
        <v>1220</v>
      </c>
      <c r="C33" s="244">
        <v>2.19</v>
      </c>
      <c r="D33" s="244">
        <v>2.19</v>
      </c>
      <c r="E33" s="244">
        <v>2.5099999999999998</v>
      </c>
      <c r="F33" s="244">
        <v>2.19</v>
      </c>
      <c r="G33" s="244">
        <v>2.67</v>
      </c>
      <c r="H33" s="244">
        <v>2.19</v>
      </c>
      <c r="I33" s="244">
        <v>2.19</v>
      </c>
      <c r="J33" s="244">
        <v>2.17</v>
      </c>
      <c r="K33" s="244">
        <v>2.19</v>
      </c>
      <c r="L33" s="232"/>
      <c r="M33" s="236" t="s">
        <v>1181</v>
      </c>
    </row>
    <row r="34" spans="1:13" ht="45">
      <c r="A34" s="220"/>
      <c r="B34" s="247" t="s">
        <v>1221</v>
      </c>
      <c r="C34" s="244">
        <v>0</v>
      </c>
      <c r="D34" s="244">
        <v>0</v>
      </c>
      <c r="E34" s="244">
        <v>0</v>
      </c>
      <c r="F34" s="244">
        <v>0</v>
      </c>
      <c r="G34" s="244">
        <v>0</v>
      </c>
      <c r="H34" s="244">
        <v>0</v>
      </c>
      <c r="I34" s="244">
        <v>0</v>
      </c>
      <c r="J34" s="244">
        <v>0</v>
      </c>
      <c r="K34" s="244">
        <v>0</v>
      </c>
      <c r="L34" s="232" t="s">
        <v>1222</v>
      </c>
      <c r="M34" s="236" t="s">
        <v>1181</v>
      </c>
    </row>
    <row r="35" spans="1:13" ht="45">
      <c r="A35" s="220"/>
      <c r="B35" s="247" t="s">
        <v>1223</v>
      </c>
      <c r="C35" s="233">
        <v>2.19</v>
      </c>
      <c r="D35" s="233">
        <v>2.19</v>
      </c>
      <c r="E35" s="233">
        <v>2.5099999999999998</v>
      </c>
      <c r="F35" s="233">
        <v>2.19</v>
      </c>
      <c r="G35" s="233">
        <v>2.67</v>
      </c>
      <c r="H35" s="233">
        <v>2.19</v>
      </c>
      <c r="I35" s="233">
        <v>2.19</v>
      </c>
      <c r="J35" s="233">
        <v>2.17</v>
      </c>
      <c r="K35" s="233">
        <v>2.19</v>
      </c>
      <c r="L35" s="232" t="s">
        <v>595</v>
      </c>
      <c r="M35" s="236" t="s">
        <v>1181</v>
      </c>
    </row>
    <row r="36" spans="1:13" ht="45">
      <c r="A36" s="220"/>
      <c r="B36" s="222" t="s">
        <v>1224</v>
      </c>
      <c r="C36" s="233">
        <v>10</v>
      </c>
      <c r="D36" s="233">
        <v>10</v>
      </c>
      <c r="E36" s="233">
        <v>10</v>
      </c>
      <c r="F36" s="233">
        <v>10</v>
      </c>
      <c r="G36" s="233">
        <v>10</v>
      </c>
      <c r="H36" s="233">
        <v>5</v>
      </c>
      <c r="I36" s="233">
        <v>20</v>
      </c>
      <c r="J36" s="233">
        <v>2</v>
      </c>
      <c r="K36" s="233">
        <v>20</v>
      </c>
      <c r="L36" s="232" t="s">
        <v>840</v>
      </c>
      <c r="M36" s="233">
        <v>15</v>
      </c>
    </row>
    <row r="37" spans="1:13" ht="45">
      <c r="A37" s="220"/>
      <c r="B37" s="224" t="s">
        <v>1225</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1226</v>
      </c>
      <c r="B40" s="220"/>
      <c r="C40" s="220"/>
      <c r="D40" s="220"/>
      <c r="E40" s="220"/>
      <c r="F40" s="220"/>
      <c r="G40" s="220"/>
      <c r="H40" s="220"/>
      <c r="I40" s="220"/>
      <c r="J40" s="220"/>
      <c r="K40" s="220"/>
      <c r="L40" s="220"/>
      <c r="M40" s="220"/>
    </row>
    <row r="41" spans="1:13">
      <c r="A41" s="252" t="s">
        <v>591</v>
      </c>
      <c r="B41" s="252" t="s">
        <v>1227</v>
      </c>
      <c r="C41" s="252"/>
      <c r="D41" s="252"/>
      <c r="E41" s="252"/>
      <c r="F41" s="252"/>
      <c r="G41" s="252"/>
      <c r="H41" s="252"/>
      <c r="I41" s="252"/>
      <c r="J41" s="252"/>
      <c r="K41" s="252"/>
      <c r="L41" s="252"/>
      <c r="M41" s="252"/>
    </row>
    <row r="42" spans="1:13">
      <c r="A42" s="252" t="s">
        <v>1228</v>
      </c>
      <c r="B42" s="252" t="s">
        <v>1229</v>
      </c>
      <c r="C42" s="252"/>
      <c r="D42" s="252"/>
      <c r="E42" s="252"/>
      <c r="F42" s="252"/>
      <c r="G42" s="252"/>
      <c r="H42" s="252"/>
      <c r="I42" s="252"/>
      <c r="J42" s="252"/>
      <c r="K42" s="252"/>
      <c r="L42" s="252"/>
      <c r="M42" s="252"/>
    </row>
    <row r="43" spans="1:13">
      <c r="A43" s="252" t="s">
        <v>597</v>
      </c>
      <c r="B43" s="252" t="s">
        <v>1230</v>
      </c>
      <c r="C43" s="252"/>
      <c r="D43" s="252"/>
      <c r="E43" s="252"/>
      <c r="F43" s="252"/>
      <c r="G43" s="252"/>
      <c r="H43" s="252"/>
      <c r="I43" s="252"/>
      <c r="J43" s="252"/>
      <c r="K43" s="252"/>
      <c r="L43" s="252"/>
      <c r="M43" s="252"/>
    </row>
    <row r="44" spans="1:13">
      <c r="A44" s="252" t="s">
        <v>739</v>
      </c>
      <c r="B44" s="252" t="s">
        <v>1231</v>
      </c>
      <c r="C44" s="252"/>
      <c r="D44" s="252"/>
      <c r="E44" s="252"/>
      <c r="F44" s="252"/>
      <c r="G44" s="252"/>
      <c r="H44" s="252"/>
      <c r="I44" s="252"/>
      <c r="J44" s="252"/>
      <c r="K44" s="252"/>
      <c r="L44" s="252"/>
      <c r="M44" s="252"/>
    </row>
    <row r="45" spans="1:13">
      <c r="A45" s="252" t="s">
        <v>704</v>
      </c>
      <c r="B45" s="252" t="s">
        <v>1232</v>
      </c>
      <c r="C45" s="252"/>
      <c r="D45" s="252"/>
      <c r="E45" s="252"/>
      <c r="F45" s="252"/>
      <c r="G45" s="252"/>
      <c r="H45" s="252"/>
      <c r="I45" s="252"/>
      <c r="J45" s="252"/>
      <c r="K45" s="252"/>
      <c r="L45" s="252"/>
      <c r="M45" s="252"/>
    </row>
    <row r="46" spans="1:13">
      <c r="A46" s="252" t="s">
        <v>740</v>
      </c>
      <c r="B46" s="253" t="s">
        <v>1233</v>
      </c>
      <c r="C46" s="253"/>
      <c r="D46" s="253"/>
      <c r="E46" s="253"/>
      <c r="F46" s="253"/>
      <c r="G46" s="253"/>
      <c r="H46" s="253"/>
      <c r="I46" s="253"/>
      <c r="J46" s="253"/>
      <c r="K46" s="253"/>
      <c r="L46" s="253"/>
      <c r="M46" s="253"/>
    </row>
    <row r="47" spans="1:13">
      <c r="A47" s="252" t="s">
        <v>628</v>
      </c>
      <c r="B47" s="252" t="s">
        <v>1234</v>
      </c>
      <c r="C47" s="252"/>
      <c r="D47" s="252"/>
      <c r="E47" s="252"/>
      <c r="F47" s="252"/>
      <c r="G47" s="252"/>
      <c r="H47" s="252"/>
      <c r="I47" s="252"/>
      <c r="J47" s="252"/>
      <c r="K47" s="252"/>
      <c r="L47" s="252"/>
      <c r="M47" s="252"/>
    </row>
    <row r="48" spans="1:13">
      <c r="A48" s="252" t="s">
        <v>772</v>
      </c>
      <c r="B48" s="252" t="s">
        <v>1235</v>
      </c>
      <c r="C48" s="252"/>
      <c r="D48" s="252"/>
      <c r="E48" s="252"/>
      <c r="F48" s="252"/>
      <c r="G48" s="252"/>
      <c r="H48" s="252"/>
      <c r="I48" s="252"/>
      <c r="J48" s="252"/>
      <c r="K48" s="252"/>
      <c r="L48" s="252"/>
      <c r="M48" s="252"/>
    </row>
    <row r="49" spans="1:13">
      <c r="A49" s="252" t="s">
        <v>702</v>
      </c>
      <c r="B49" s="252" t="s">
        <v>1236</v>
      </c>
      <c r="C49" s="252"/>
      <c r="D49" s="252"/>
      <c r="E49" s="252"/>
      <c r="F49" s="252"/>
      <c r="G49" s="252"/>
      <c r="H49" s="252"/>
      <c r="I49" s="252"/>
      <c r="J49" s="252"/>
      <c r="K49" s="252"/>
      <c r="L49" s="252"/>
      <c r="M49" s="252"/>
    </row>
    <row r="50" spans="1:13">
      <c r="A50" s="252" t="s">
        <v>637</v>
      </c>
      <c r="B50" s="252" t="s">
        <v>1237</v>
      </c>
      <c r="C50" s="252"/>
      <c r="D50" s="252"/>
      <c r="E50" s="252"/>
      <c r="F50" s="252"/>
      <c r="G50" s="252"/>
      <c r="H50" s="252"/>
      <c r="I50" s="252"/>
      <c r="J50" s="252"/>
      <c r="K50" s="252"/>
      <c r="L50" s="252"/>
      <c r="M50" s="252"/>
    </row>
    <row r="51" spans="1:13">
      <c r="A51" s="252" t="s">
        <v>633</v>
      </c>
      <c r="B51" s="252" t="s">
        <v>1238</v>
      </c>
      <c r="C51" s="252"/>
      <c r="D51" s="252"/>
      <c r="E51" s="252"/>
      <c r="F51" s="252"/>
      <c r="G51" s="252"/>
      <c r="H51" s="252"/>
      <c r="I51" s="252"/>
      <c r="J51" s="252"/>
      <c r="K51" s="252"/>
      <c r="L51" s="252"/>
      <c r="M51" s="252"/>
    </row>
    <row r="52" spans="1:13">
      <c r="A52" s="252" t="s">
        <v>639</v>
      </c>
      <c r="B52" s="254" t="s">
        <v>1239</v>
      </c>
      <c r="C52" s="254"/>
      <c r="D52" s="254"/>
      <c r="E52" s="254"/>
      <c r="F52" s="254"/>
      <c r="G52" s="254"/>
      <c r="H52" s="254"/>
      <c r="I52" s="254"/>
      <c r="J52" s="254"/>
      <c r="K52" s="254"/>
      <c r="L52" s="254"/>
      <c r="M52" s="254"/>
    </row>
    <row r="53" spans="1:13">
      <c r="A53" s="252" t="s">
        <v>595</v>
      </c>
      <c r="B53" s="252" t="s">
        <v>1240</v>
      </c>
      <c r="C53" s="252"/>
      <c r="D53" s="252"/>
      <c r="E53" s="252"/>
      <c r="F53" s="252"/>
      <c r="G53" s="252"/>
      <c r="H53" s="252"/>
      <c r="I53" s="252"/>
      <c r="J53" s="252"/>
      <c r="K53" s="252"/>
      <c r="L53" s="252"/>
      <c r="M53" s="252"/>
    </row>
    <row r="54" spans="1:13">
      <c r="A54" s="252" t="s">
        <v>690</v>
      </c>
      <c r="B54" s="252" t="s">
        <v>1241</v>
      </c>
      <c r="C54" s="252"/>
      <c r="D54" s="252"/>
      <c r="E54" s="252"/>
      <c r="F54" s="252"/>
      <c r="G54" s="252"/>
      <c r="H54" s="252"/>
      <c r="I54" s="252"/>
      <c r="J54" s="252"/>
      <c r="K54" s="252"/>
      <c r="L54" s="252"/>
      <c r="M54" s="252"/>
    </row>
    <row r="55" spans="1:13">
      <c r="A55" s="252" t="s">
        <v>840</v>
      </c>
      <c r="B55" s="252" t="s">
        <v>1242</v>
      </c>
      <c r="C55" s="252"/>
      <c r="D55" s="252"/>
      <c r="E55" s="252"/>
      <c r="F55" s="252"/>
      <c r="G55" s="252"/>
      <c r="H55" s="252"/>
      <c r="I55" s="252"/>
      <c r="J55" s="252"/>
      <c r="K55" s="252"/>
      <c r="L55" s="252"/>
      <c r="M55" s="252"/>
    </row>
    <row r="56" spans="1:13">
      <c r="A56" s="220" t="s">
        <v>614</v>
      </c>
      <c r="B56" s="220" t="s">
        <v>1243</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1244</v>
      </c>
      <c r="B58" s="220"/>
      <c r="C58" s="256"/>
      <c r="D58" s="256"/>
      <c r="E58" s="256"/>
      <c r="F58" s="256"/>
      <c r="G58" s="256"/>
      <c r="H58" s="256"/>
      <c r="I58" s="256"/>
      <c r="J58" s="256"/>
      <c r="K58" s="256"/>
      <c r="L58" s="256"/>
      <c r="M58" s="256"/>
    </row>
    <row r="59" spans="1:13">
      <c r="A59" s="256">
        <v>1</v>
      </c>
      <c r="B59" s="256" t="s">
        <v>1245</v>
      </c>
      <c r="C59" s="256"/>
      <c r="D59" s="256"/>
      <c r="E59" s="256"/>
      <c r="F59" s="256"/>
      <c r="G59" s="256"/>
      <c r="H59" s="256"/>
      <c r="I59" s="256"/>
      <c r="J59" s="256"/>
      <c r="K59" s="256"/>
      <c r="L59" s="256"/>
      <c r="M59" s="256"/>
    </row>
    <row r="60" spans="1:13">
      <c r="A60" s="256">
        <v>2</v>
      </c>
      <c r="B60" s="257" t="s">
        <v>1246</v>
      </c>
      <c r="C60" s="256"/>
      <c r="D60" s="256"/>
      <c r="E60" s="256"/>
      <c r="F60" s="256"/>
      <c r="G60" s="256"/>
      <c r="H60" s="256"/>
      <c r="I60" s="256"/>
      <c r="J60" s="256"/>
      <c r="K60" s="256"/>
      <c r="L60" s="256"/>
      <c r="M60" s="256"/>
    </row>
    <row r="61" spans="1:13">
      <c r="A61" s="256">
        <v>3</v>
      </c>
      <c r="B61" s="256" t="s">
        <v>1247</v>
      </c>
      <c r="C61" s="258"/>
      <c r="D61" s="258"/>
      <c r="E61" s="258"/>
      <c r="F61" s="258"/>
      <c r="G61" s="258"/>
      <c r="H61" s="258"/>
      <c r="I61" s="258"/>
      <c r="J61" s="258"/>
      <c r="K61" s="258"/>
      <c r="L61" s="258"/>
      <c r="M61" s="258"/>
    </row>
    <row r="62" spans="1:13">
      <c r="A62" s="256">
        <v>4</v>
      </c>
      <c r="B62" s="256" t="s">
        <v>1248</v>
      </c>
      <c r="C62" s="258"/>
      <c r="D62" s="258"/>
      <c r="E62" s="258"/>
      <c r="F62" s="258"/>
      <c r="G62" s="258"/>
      <c r="H62" s="258"/>
      <c r="I62" s="258"/>
      <c r="J62" s="258"/>
      <c r="K62" s="258"/>
      <c r="L62" s="258"/>
      <c r="M62" s="258"/>
    </row>
    <row r="63" spans="1:13">
      <c r="A63" s="256">
        <v>5</v>
      </c>
      <c r="B63" s="256" t="s">
        <v>1249</v>
      </c>
      <c r="C63" s="258"/>
      <c r="D63" s="258"/>
      <c r="E63" s="258"/>
      <c r="F63" s="258"/>
      <c r="G63" s="258"/>
      <c r="H63" s="258"/>
      <c r="I63" s="258"/>
      <c r="J63" s="258"/>
      <c r="K63" s="258"/>
      <c r="L63" s="258"/>
      <c r="M63" s="258"/>
    </row>
    <row r="64" spans="1:13" ht="56.25">
      <c r="A64" s="256">
        <v>6</v>
      </c>
      <c r="B64" s="259" t="s">
        <v>1250</v>
      </c>
      <c r="C64" s="248"/>
      <c r="D64" s="248"/>
      <c r="E64" s="248"/>
      <c r="F64" s="248"/>
      <c r="G64" s="248"/>
      <c r="H64" s="248"/>
      <c r="I64" s="248"/>
      <c r="J64" s="248"/>
      <c r="K64" s="248"/>
      <c r="L64" s="248"/>
      <c r="M64" s="248"/>
    </row>
    <row r="65" spans="1:13" ht="45">
      <c r="A65" s="256">
        <v>7</v>
      </c>
      <c r="B65" s="248" t="s">
        <v>1251</v>
      </c>
      <c r="C65" s="248"/>
      <c r="D65" s="248"/>
      <c r="E65" s="248"/>
      <c r="F65" s="248"/>
      <c r="G65" s="248"/>
      <c r="H65" s="248"/>
      <c r="I65" s="248"/>
      <c r="J65" s="248"/>
      <c r="K65" s="248"/>
      <c r="L65" s="248"/>
      <c r="M65" s="248"/>
    </row>
    <row r="66" spans="1:13" ht="45">
      <c r="A66" s="256">
        <v>8</v>
      </c>
      <c r="B66" s="248" t="s">
        <v>1252</v>
      </c>
      <c r="C66" s="248"/>
      <c r="D66" s="248"/>
      <c r="E66" s="248"/>
      <c r="F66" s="248"/>
      <c r="G66" s="248"/>
      <c r="H66" s="248"/>
      <c r="I66" s="248"/>
      <c r="J66" s="248"/>
      <c r="K66" s="248"/>
      <c r="L66" s="248"/>
      <c r="M66" s="248"/>
    </row>
    <row r="67" spans="1:13" ht="56.25">
      <c r="A67" s="256">
        <v>9</v>
      </c>
      <c r="B67" s="248" t="s">
        <v>1253</v>
      </c>
      <c r="C67" s="248"/>
      <c r="D67" s="248"/>
      <c r="E67" s="248"/>
      <c r="F67" s="248"/>
      <c r="G67" s="248"/>
      <c r="H67" s="248"/>
      <c r="I67" s="248"/>
      <c r="J67" s="248"/>
      <c r="K67" s="248"/>
      <c r="L67" s="248"/>
      <c r="M67" s="248"/>
    </row>
    <row r="68" spans="1:13" ht="56.25">
      <c r="A68" s="256">
        <v>10</v>
      </c>
      <c r="B68" s="248" t="s">
        <v>1254</v>
      </c>
      <c r="C68" s="248"/>
      <c r="D68" s="248"/>
      <c r="E68" s="248"/>
      <c r="F68" s="248"/>
      <c r="G68" s="248"/>
      <c r="H68" s="248"/>
      <c r="I68" s="248"/>
      <c r="J68" s="248"/>
      <c r="K68" s="248"/>
      <c r="L68" s="248"/>
      <c r="M68" s="248"/>
    </row>
    <row r="69" spans="1:13" ht="45">
      <c r="A69" s="256">
        <v>11</v>
      </c>
      <c r="B69" s="248" t="s">
        <v>1255</v>
      </c>
      <c r="C69" s="217"/>
      <c r="D69" s="217"/>
      <c r="E69" s="217"/>
      <c r="F69" s="217"/>
      <c r="G69" s="217"/>
      <c r="H69" s="217"/>
      <c r="I69" s="217"/>
      <c r="J69" s="217"/>
      <c r="K69" s="217"/>
      <c r="L69" s="217"/>
      <c r="M69" s="217"/>
    </row>
    <row r="70" spans="1:13">
      <c r="A70" s="256">
        <v>12</v>
      </c>
      <c r="B70" s="218" t="s">
        <v>1256</v>
      </c>
      <c r="C70" s="217"/>
      <c r="D70" s="217"/>
      <c r="E70" s="217"/>
      <c r="F70" s="217"/>
      <c r="G70" s="217"/>
      <c r="H70" s="217"/>
      <c r="I70" s="217"/>
      <c r="J70" s="217"/>
      <c r="K70" s="217"/>
      <c r="L70" s="217"/>
      <c r="M70" s="217"/>
    </row>
    <row r="71" spans="1:13">
      <c r="A71" s="256">
        <v>13</v>
      </c>
      <c r="B71" s="218" t="s">
        <v>1257</v>
      </c>
      <c r="C71" s="217"/>
      <c r="D71" s="217"/>
      <c r="E71" s="217"/>
      <c r="F71" s="217"/>
      <c r="G71" s="217"/>
      <c r="H71" s="217"/>
      <c r="I71" s="217"/>
      <c r="J71" s="217"/>
      <c r="K71" s="217"/>
      <c r="L71" s="217"/>
      <c r="M71" s="217"/>
    </row>
    <row r="72" spans="1:13">
      <c r="A72" s="256">
        <v>14</v>
      </c>
      <c r="B72" s="218" t="s">
        <v>1258</v>
      </c>
      <c r="C72" s="217"/>
      <c r="D72" s="217"/>
      <c r="E72" s="217"/>
      <c r="F72" s="217"/>
      <c r="G72" s="217"/>
      <c r="H72" s="217"/>
      <c r="I72" s="217"/>
      <c r="J72" s="217"/>
      <c r="K72" s="217"/>
      <c r="L72" s="217"/>
      <c r="M72" s="217"/>
    </row>
    <row r="73" spans="1:13">
      <c r="A73" s="256">
        <v>15</v>
      </c>
      <c r="B73" s="218" t="s">
        <v>1259</v>
      </c>
      <c r="C73" s="217"/>
      <c r="D73" s="217"/>
      <c r="E73" s="217"/>
      <c r="F73" s="217"/>
      <c r="G73" s="217"/>
      <c r="H73" s="217"/>
      <c r="I73" s="217"/>
      <c r="J73" s="217"/>
      <c r="K73" s="217"/>
      <c r="L73" s="217"/>
      <c r="M73" s="217"/>
    </row>
    <row r="74" spans="1:13">
      <c r="A74" s="256">
        <v>16</v>
      </c>
      <c r="B74" s="218" t="s">
        <v>1260</v>
      </c>
      <c r="C74" s="217"/>
      <c r="D74" s="217"/>
      <c r="E74" s="217"/>
      <c r="F74" s="217"/>
      <c r="G74" s="217"/>
      <c r="H74" s="217"/>
      <c r="I74" s="217"/>
      <c r="J74" s="217"/>
      <c r="K74" s="217"/>
      <c r="L74" s="217"/>
      <c r="M74" s="217"/>
    </row>
    <row r="75" spans="1:13">
      <c r="A75" s="256">
        <v>17</v>
      </c>
      <c r="B75" s="218" t="s">
        <v>1261</v>
      </c>
      <c r="C75" s="217"/>
      <c r="D75" s="217"/>
      <c r="E75" s="217"/>
      <c r="F75" s="217"/>
      <c r="G75" s="217"/>
      <c r="H75" s="217"/>
      <c r="I75" s="217"/>
      <c r="J75" s="217"/>
      <c r="K75" s="217"/>
      <c r="L75" s="217"/>
      <c r="M75" s="217"/>
    </row>
    <row r="76" spans="1:13">
      <c r="A76" s="256">
        <v>18</v>
      </c>
      <c r="B76" s="218" t="s">
        <v>1262</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workbookViewId="0"/>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1037</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1035</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1034</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1028</v>
      </c>
    </row>
    <row r="11" spans="2:30" ht="60">
      <c r="B11" s="105" t="s">
        <v>1031</v>
      </c>
      <c r="C11" s="105" t="s">
        <v>973</v>
      </c>
      <c r="D11" s="105" t="s">
        <v>972</v>
      </c>
      <c r="E11" s="81" t="s">
        <v>971</v>
      </c>
      <c r="F11" s="81" t="s">
        <v>970</v>
      </c>
      <c r="G11" s="81" t="s">
        <v>1039</v>
      </c>
      <c r="H11" s="81" t="s">
        <v>1040</v>
      </c>
    </row>
    <row r="12" spans="2:30" ht="15">
      <c r="B12" s="111" t="s">
        <v>985</v>
      </c>
      <c r="C12" s="106" t="s">
        <v>969</v>
      </c>
      <c r="D12" s="106" t="s">
        <v>958</v>
      </c>
      <c r="E12" s="80">
        <v>266.57523809523809</v>
      </c>
      <c r="F12" s="80">
        <v>5468.1085769142855</v>
      </c>
      <c r="G12" s="107" t="s">
        <v>434</v>
      </c>
    </row>
    <row r="13" spans="2:30" ht="16.5" customHeight="1">
      <c r="B13" s="111" t="s">
        <v>986</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1029</v>
      </c>
      <c r="H14" s="87" t="s">
        <v>445</v>
      </c>
    </row>
    <row r="15" spans="2:30" ht="15" customHeight="1">
      <c r="B15" s="315" t="s">
        <v>996</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1029</v>
      </c>
      <c r="H17" s="87" t="s">
        <v>451</v>
      </c>
    </row>
    <row r="18" spans="2:10" ht="48" customHeight="1">
      <c r="B18" s="111" t="s">
        <v>984</v>
      </c>
      <c r="C18" s="106" t="s">
        <v>963</v>
      </c>
      <c r="D18" s="106" t="s">
        <v>958</v>
      </c>
      <c r="E18" s="132">
        <v>342.34666666666601</v>
      </c>
      <c r="F18" s="132">
        <v>7022.3654591999866</v>
      </c>
      <c r="G18" s="107" t="s">
        <v>434</v>
      </c>
    </row>
    <row r="19" spans="2:10" ht="15" customHeight="1">
      <c r="B19" s="315" t="s">
        <v>990</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1029</v>
      </c>
      <c r="H20" s="87" t="s">
        <v>446</v>
      </c>
    </row>
    <row r="21" spans="2:10" ht="15">
      <c r="B21" s="111" t="s">
        <v>989</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1029</v>
      </c>
      <c r="H22" s="87" t="s">
        <v>434</v>
      </c>
    </row>
    <row r="23" spans="2:10" ht="15">
      <c r="B23" s="112" t="s">
        <v>1021</v>
      </c>
      <c r="C23" s="106" t="s">
        <v>998</v>
      </c>
      <c r="D23" s="106" t="s">
        <v>958</v>
      </c>
      <c r="E23" s="132"/>
      <c r="F23" s="132">
        <v>822</v>
      </c>
      <c r="G23" s="111" t="s">
        <v>434</v>
      </c>
    </row>
    <row r="24" spans="2:10" ht="15">
      <c r="B24" s="112" t="s">
        <v>1026</v>
      </c>
      <c r="C24" s="106" t="s">
        <v>1003</v>
      </c>
      <c r="D24" s="106" t="s">
        <v>958</v>
      </c>
      <c r="E24" s="132"/>
      <c r="F24" s="132">
        <v>7227</v>
      </c>
      <c r="G24" s="111" t="s">
        <v>434</v>
      </c>
    </row>
    <row r="25" spans="2:10" ht="15" customHeight="1">
      <c r="B25" s="131" t="s">
        <v>988</v>
      </c>
      <c r="C25" s="134" t="s">
        <v>997</v>
      </c>
      <c r="D25" s="134" t="s">
        <v>954</v>
      </c>
      <c r="E25" s="133"/>
      <c r="F25" s="133">
        <v>2430</v>
      </c>
      <c r="G25" s="111" t="s">
        <v>440</v>
      </c>
      <c r="H25" s="87"/>
    </row>
    <row r="26" spans="2:10" ht="15">
      <c r="B26" s="111" t="s">
        <v>987</v>
      </c>
      <c r="C26" s="134" t="s">
        <v>955</v>
      </c>
      <c r="D26" s="134" t="s">
        <v>954</v>
      </c>
      <c r="E26" s="78">
        <v>34.791517018356608</v>
      </c>
      <c r="F26" s="78">
        <v>1097.1852806908939</v>
      </c>
      <c r="G26" s="107" t="s">
        <v>434</v>
      </c>
    </row>
    <row r="27" spans="2:10" ht="15">
      <c r="B27" s="131" t="s">
        <v>1048</v>
      </c>
      <c r="C27" s="134" t="s">
        <v>1020</v>
      </c>
      <c r="D27" s="134" t="s">
        <v>954</v>
      </c>
      <c r="E27" s="133">
        <v>14</v>
      </c>
      <c r="F27" s="133">
        <f>(E27/E26)*F26</f>
        <v>441.50399999999996</v>
      </c>
      <c r="G27" s="111" t="s">
        <v>440</v>
      </c>
      <c r="H27" s="118"/>
      <c r="I27" s="1" t="s">
        <v>1031</v>
      </c>
      <c r="J27" s="1" t="s">
        <v>1030</v>
      </c>
    </row>
    <row r="28" spans="2:10" ht="15">
      <c r="B28" s="111" t="s">
        <v>983</v>
      </c>
      <c r="C28" s="113" t="s">
        <v>992</v>
      </c>
      <c r="D28" s="114" t="s">
        <v>1036</v>
      </c>
      <c r="E28" s="115">
        <f>I28*$J$28</f>
        <v>63</v>
      </c>
      <c r="F28" s="116">
        <f>108*I28</f>
        <v>1944</v>
      </c>
      <c r="G28" s="108" t="s">
        <v>434</v>
      </c>
      <c r="H28" s="1"/>
      <c r="I28">
        <v>18</v>
      </c>
      <c r="J28">
        <v>3.5</v>
      </c>
    </row>
    <row r="29" spans="2:10" ht="15">
      <c r="B29" s="111" t="s">
        <v>991</v>
      </c>
      <c r="C29" s="113" t="s">
        <v>994</v>
      </c>
      <c r="D29" s="114" t="s">
        <v>1036</v>
      </c>
      <c r="E29" s="115">
        <f t="shared" ref="E29:E30" si="3">I29*$J$28</f>
        <v>3.5</v>
      </c>
      <c r="F29" s="116">
        <f t="shared" ref="F29:F30" si="4">108*I29</f>
        <v>108</v>
      </c>
      <c r="G29" s="108" t="s">
        <v>1038</v>
      </c>
      <c r="H29" s="1"/>
      <c r="I29">
        <v>1</v>
      </c>
    </row>
    <row r="30" spans="2:10" ht="15">
      <c r="B30" s="111" t="s">
        <v>993</v>
      </c>
      <c r="C30" s="113" t="s">
        <v>995</v>
      </c>
      <c r="D30" s="114" t="s">
        <v>1036</v>
      </c>
      <c r="E30" s="115">
        <f t="shared" si="3"/>
        <v>3.5</v>
      </c>
      <c r="F30" s="116">
        <f t="shared" si="4"/>
        <v>108</v>
      </c>
      <c r="G30" s="108" t="s">
        <v>451</v>
      </c>
      <c r="H30" s="1"/>
      <c r="I30">
        <v>1</v>
      </c>
    </row>
    <row r="31" spans="2:10" ht="15">
      <c r="B31" s="111" t="s">
        <v>1022</v>
      </c>
      <c r="C31" s="117" t="s">
        <v>999</v>
      </c>
      <c r="D31" s="130" t="s">
        <v>1046</v>
      </c>
      <c r="E31" s="117"/>
      <c r="F31" s="117">
        <v>612</v>
      </c>
      <c r="G31" s="111" t="s">
        <v>439</v>
      </c>
    </row>
    <row r="32" spans="2:10" ht="15">
      <c r="B32" s="112" t="s">
        <v>1023</v>
      </c>
      <c r="C32" s="117" t="s">
        <v>1000</v>
      </c>
      <c r="D32" s="130" t="s">
        <v>1047</v>
      </c>
      <c r="E32" s="117"/>
      <c r="F32" s="117">
        <v>1776</v>
      </c>
      <c r="G32" s="111" t="s">
        <v>456</v>
      </c>
    </row>
    <row r="33" spans="2:7" ht="15">
      <c r="B33" s="111" t="s">
        <v>1024</v>
      </c>
      <c r="C33" s="117" t="s">
        <v>1001</v>
      </c>
      <c r="D33" s="130" t="s">
        <v>1047</v>
      </c>
      <c r="E33" s="117"/>
      <c r="F33" s="117">
        <v>1225</v>
      </c>
      <c r="G33" s="111" t="s">
        <v>448</v>
      </c>
    </row>
    <row r="34" spans="2:7" ht="15">
      <c r="B34" s="112" t="s">
        <v>1025</v>
      </c>
      <c r="C34" s="117" t="s">
        <v>1002</v>
      </c>
      <c r="D34" s="130" t="s">
        <v>1047</v>
      </c>
      <c r="E34" s="117"/>
      <c r="F34" s="117">
        <v>2465</v>
      </c>
      <c r="G34" s="111" t="s">
        <v>439</v>
      </c>
    </row>
    <row r="35" spans="2:7" ht="15">
      <c r="B35" s="111" t="s">
        <v>1027</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workbookViewId="0"/>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thickBot="1">
      <c r="G3" s="318" t="s">
        <v>1307</v>
      </c>
      <c r="H3" s="318"/>
      <c r="I3" s="318"/>
      <c r="J3" s="318"/>
    </row>
    <row r="4" spans="1:63" ht="36" customHeight="1" thickBot="1">
      <c r="A4" s="2" t="s">
        <v>1</v>
      </c>
      <c r="C4" s="2" t="s">
        <v>464</v>
      </c>
      <c r="E4" s="2" t="s">
        <v>1305</v>
      </c>
      <c r="G4" s="2" t="s">
        <v>1306</v>
      </c>
      <c r="H4" s="2" t="s">
        <v>1308</v>
      </c>
      <c r="I4" s="2" t="s">
        <v>1309</v>
      </c>
      <c r="J4" s="2" t="s">
        <v>1310</v>
      </c>
    </row>
    <row r="5" spans="1:63">
      <c r="A5" s="22">
        <v>0.03</v>
      </c>
      <c r="C5" s="22">
        <v>0.6</v>
      </c>
      <c r="E5" s="22">
        <v>0.3</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1060</v>
      </c>
      <c r="E10" s="317"/>
      <c r="AI10" s="317" t="s">
        <v>1059</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1050</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1050</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1051</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1051</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1052</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1052</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1050</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1050</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1051</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1051</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1052</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1052</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1050</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1050</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1051</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1051</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1052</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1052</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1050</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1050</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1051</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1051</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1052</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1052</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1057</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1054</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1055</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1053</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1054</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1055</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1053</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1056</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1058</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1050</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1051</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1052</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1050</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1051</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1052</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1050</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1051</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1052</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1050</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1051</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1052</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1164</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row>
    <row r="53" spans="1:3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row>
    <row r="54" spans="1:3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row>
    <row r="55" spans="1:3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row>
    <row r="56" spans="1:31">
      <c r="C56" s="25"/>
      <c r="D56" s="26"/>
      <c r="E56" s="26"/>
      <c r="F56" s="26"/>
      <c r="G56" s="26"/>
      <c r="H56" s="26"/>
      <c r="I56" s="26"/>
      <c r="J56" s="26"/>
      <c r="K56" s="26"/>
      <c r="L56" s="26"/>
      <c r="M56" s="26"/>
    </row>
    <row r="57" spans="1:31" ht="15">
      <c r="C57" s="23" t="s">
        <v>1164</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row>
    <row r="60" spans="1:3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row>
    <row r="61" spans="1:3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row>
    <row r="62" spans="1:3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IFERROR(SUMPRODUCT((Table1[Region]=E$65)*(Table1[Group]=$A66)*(Table1[Avg_DCCH_30percDH])*(Table1[SumHD_TJ]/((E52+E59)*1000))),0)</f>
        <v>0</v>
      </c>
      <c r="F66" s="26" cm="1">
        <f t="array" ref="F66">IFERROR(SUMPRODUCT((Table1[Region]=F$65)*(Table1[Group]=$A66)*(Table1[Avg_DCCH_30percDH])*(Table1[SumHD_TJ]/((F52+F59)*1000))),0)</f>
        <v>8.1000000000000014</v>
      </c>
      <c r="G66" s="26" cm="1">
        <f t="array" ref="G66">IFERROR(SUMPRODUCT((Table1[Region]=G$65)*(Table1[Group]=$A66)*(Table1[Avg_DCCH_30percDH])*(Table1[SumHD_TJ]/((G52+G59)*1000))),0)</f>
        <v>0</v>
      </c>
      <c r="H66" s="26" cm="1">
        <f t="array" ref="H66">IFERROR(SUMPRODUCT((Table1[Region]=H$65)*(Table1[Group]=$A66)*(Table1[Avg_DCCH_30percDH])*(Table1[SumHD_TJ]/((H52+H59)*1000))),0)</f>
        <v>0</v>
      </c>
      <c r="I66" s="26" cm="1">
        <f t="array" ref="I66">IFERROR(SUMPRODUCT((Table1[Region]=I$65)*(Table1[Group]=$A66)*(Table1[Avg_DCCH_30percDH])*(Table1[SumHD_TJ]/((I52+I59)*1000))),0)</f>
        <v>0</v>
      </c>
      <c r="J66" s="26" cm="1">
        <f t="array" ref="J66">IFERROR(SUMPRODUCT((Table1[Region]=J$65)*(Table1[Group]=$A66)*(Table1[Avg_DCCH_30percDH])*(Table1[SumHD_TJ]/((J52+J59)*1000))),0)</f>
        <v>0</v>
      </c>
      <c r="K66" s="26" cm="1">
        <f t="array" ref="K66">IFERROR(SUMPRODUCT((Table1[Region]=K$65)*(Table1[Group]=$A66)*(Table1[Avg_DCCH_30percDH])*(Table1[SumHD_TJ]/((K52+K59)*1000))),0)</f>
        <v>0</v>
      </c>
      <c r="L66" s="26" cm="1">
        <f t="array" ref="L66">IFERROR(SUMPRODUCT((Table1[Region]=L$65)*(Table1[Group]=$A66)*(Table1[Avg_DCCH_30percDH])*(Table1[SumHD_TJ]/((L52+L59)*1000))),0)</f>
        <v>0</v>
      </c>
      <c r="M66" s="26" cm="1">
        <f t="array" ref="M66">IFERROR(SUMPRODUCT((Table1[Region]=M$65)*(Table1[Group]=$A66)*(Table1[Avg_DCCH_30percDH])*(Table1[SumHD_TJ]/((M52+M59)*1000))),0)</f>
        <v>0</v>
      </c>
      <c r="N66" s="26" cm="1">
        <f t="array" ref="N66">IFERROR(SUMPRODUCT((Table1[Region]=N$65)*(Table1[Group]=$A66)*(Table1[Avg_DCCH_30percDH])*(Table1[SumHD_TJ]/((N52+N59)*1000))),0)</f>
        <v>0</v>
      </c>
      <c r="O66" s="26" cm="1">
        <f t="array" ref="O66">IFERROR(SUMPRODUCT((Table1[Region]=O$65)*(Table1[Group]=$A66)*(Table1[Avg_DCCH_30percDH])*(Table1[SumHD_TJ]/((O52+O59)*1000))),0)</f>
        <v>0</v>
      </c>
      <c r="P66" s="26" cm="1">
        <f t="array" ref="P66">IFERROR(SUMPRODUCT((Table1[Region]=P$65)*(Table1[Group]=$A66)*(Table1[Avg_DCCH_30percDH])*(Table1[SumHD_TJ]/((P52+P59)*1000))),0)</f>
        <v>0</v>
      </c>
      <c r="Q66" s="26" cm="1">
        <f t="array" ref="Q66">IFERROR(SUMPRODUCT((Table1[Region]=Q$65)*(Table1[Group]=$A66)*(Table1[Avg_DCCH_30percDH])*(Table1[SumHD_TJ]/((Q52+Q59)*1000))),0)</f>
        <v>0</v>
      </c>
      <c r="R66" s="26" cm="1">
        <f t="array" ref="R66">IFERROR(SUMPRODUCT((Table1[Region]=R$65)*(Table1[Group]=$A66)*(Table1[Avg_DCCH_30percDH])*(Table1[SumHD_TJ]/((R52+R59)*1000))),0)</f>
        <v>7.4666666666666668</v>
      </c>
      <c r="S66" s="26" cm="1">
        <f t="array" ref="S66">IFERROR(SUMPRODUCT((Table1[Region]=S$65)*(Table1[Group]=$A66)*(Table1[Avg_DCCH_30percDH])*(Table1[SumHD_TJ]/((S52+S59)*1000))),0)</f>
        <v>0</v>
      </c>
      <c r="T66" s="26" cm="1">
        <f t="array" ref="T66">IFERROR(SUMPRODUCT((Table1[Region]=T$65)*(Table1[Group]=$A66)*(Table1[Avg_DCCH_30percDH])*(Table1[SumHD_TJ]/((T52+T59)*1000))),0)</f>
        <v>8.4999999999999982</v>
      </c>
      <c r="U66" s="26" cm="1">
        <f t="array" ref="U66">IFERROR(SUMPRODUCT((Table1[Region]=U$65)*(Table1[Group]=$A66)*(Table1[Avg_DCCH_30percDH])*(Table1[SumHD_TJ]/((U52+U59)*1000))),0)</f>
        <v>0</v>
      </c>
      <c r="V66" s="26" cm="1">
        <f t="array" ref="V66">IFERROR(SUMPRODUCT((Table1[Region]=V$65)*(Table1[Group]=$A66)*(Table1[Avg_DCCH_30percDH])*(Table1[SumHD_TJ]/((V52+V59)*1000))),0)</f>
        <v>6.8333333333333339</v>
      </c>
      <c r="W66" s="26" cm="1">
        <f t="array" ref="W66">IFERROR(SUMPRODUCT((Table1[Region]=W$65)*(Table1[Group]=$A66)*(Table1[Avg_DCCH_30percDH])*(Table1[SumHD_TJ]/((W52+W59)*1000))),0)</f>
        <v>7.2333333333333334</v>
      </c>
      <c r="X66" s="26" cm="1">
        <f t="array" ref="X66">IFERROR(SUMPRODUCT((Table1[Region]=X$65)*(Table1[Group]=$A66)*(Table1[Avg_DCCH_30percDH])*(Table1[SumHD_TJ]/((X52+X59)*1000))),0)</f>
        <v>0</v>
      </c>
      <c r="Y66" s="26" cm="1">
        <f t="array" ref="Y66">IFERROR(SUMPRODUCT((Table1[Region]=Y$65)*(Table1[Group]=$A66)*(Table1[Avg_DCCH_30percDH])*(Table1[SumHD_TJ]/((Y52+Y59)*1000))),0)</f>
        <v>0</v>
      </c>
      <c r="Z66" s="26" cm="1">
        <f t="array" ref="Z66">IFERROR(SUMPRODUCT((Table1[Region]=Z$65)*(Table1[Group]=$A66)*(Table1[Avg_DCCH_30percDH])*(Table1[SumHD_TJ]/((Z52+Z59)*1000))),0)</f>
        <v>0</v>
      </c>
      <c r="AA66" s="26" cm="1">
        <f t="array" ref="AA66">IFERROR(SUMPRODUCT((Table1[Region]=AA$65)*(Table1[Group]=$A66)*(Table1[Avg_DCCH_30percDH])*(Table1[SumHD_TJ]/((AA52+AA59)*1000))),0)</f>
        <v>0</v>
      </c>
      <c r="AB66" s="26" cm="1">
        <f t="array" ref="AB66">IFERROR(SUMPRODUCT((Table1[Region]=AB$65)*(Table1[Group]=$A66)*(Table1[Avg_DCCH_30percDH])*(Table1[SumHD_TJ]/((AB52+AB59)*1000))),0)</f>
        <v>0</v>
      </c>
      <c r="AC66" s="26" cm="1">
        <f t="array" ref="AC66">IFERROR(SUMPRODUCT((Table1[Region]=AC$65)*(Table1[Group]=$A66)*(Table1[Avg_DCCH_30percDH])*(Table1[SumHD_TJ]/((AC52+AC59)*1000))),0)</f>
        <v>0</v>
      </c>
      <c r="AD66" s="26" cm="1">
        <f t="array" ref="AD66">IFERROR(SUMPRODUCT((Table1[Region]=AD$65)*(Table1[Group]=$A66)*(Table1[Avg_DCCH_30percDH])*(Table1[SumHD_TJ]/((AD52+AD59)*1000))),0)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IFERROR(SUMPRODUCT((Table1[Region]=E$65)*(Table1[Group]=$A67)*(Table1[Avg_DCCH_30percDH])*(Table1[SumHD_TJ]/((E53+E60)*1000))),0)</f>
        <v>0</v>
      </c>
      <c r="F67" s="26" cm="1">
        <f t="array" ref="F67">IFERROR(SUMPRODUCT((Table1[Region]=F$65)*(Table1[Group]=$A67)*(Table1[Avg_DCCH_30percDH])*(Table1[SumHD_TJ]/((F53+F60)*1000))),0)</f>
        <v>12.280096153732067</v>
      </c>
      <c r="G67" s="26" cm="1">
        <f t="array" ref="G67">IFERROR(SUMPRODUCT((Table1[Region]=G$65)*(Table1[Group]=$A67)*(Table1[Avg_DCCH_30percDH])*(Table1[SumHD_TJ]/((G53+G60)*1000))),0)</f>
        <v>6.1326447529777282</v>
      </c>
      <c r="H67" s="26" cm="1">
        <f t="array" ref="H67">IFERROR(SUMPRODUCT((Table1[Region]=H$65)*(Table1[Group]=$A67)*(Table1[Avg_DCCH_30percDH])*(Table1[SumHD_TJ]/((H53+H60)*1000))),0)</f>
        <v>6.7142622967510723</v>
      </c>
      <c r="I67" s="26" cm="1">
        <f t="array" ref="I67">IFERROR(SUMPRODUCT((Table1[Region]=I$65)*(Table1[Group]=$A67)*(Table1[Avg_DCCH_30percDH])*(Table1[SumHD_TJ]/((I53+I60)*1000))),0)</f>
        <v>7.7241223346973946</v>
      </c>
      <c r="J67" s="26" cm="1">
        <f t="array" ref="J67">IFERROR(SUMPRODUCT((Table1[Region]=J$65)*(Table1[Group]=$A67)*(Table1[Avg_DCCH_30percDH])*(Table1[SumHD_TJ]/((J53+J60)*1000))),0)</f>
        <v>9.2443501670552628</v>
      </c>
      <c r="K67" s="26" cm="1">
        <f t="array" ref="K67">IFERROR(SUMPRODUCT((Table1[Region]=K$65)*(Table1[Group]=$A67)*(Table1[Avg_DCCH_30percDH])*(Table1[SumHD_TJ]/((K53+K60)*1000))),0)</f>
        <v>6.6052636791284982</v>
      </c>
      <c r="L67" s="26" cm="1">
        <f t="array" ref="L67">IFERROR(SUMPRODUCT((Table1[Region]=L$65)*(Table1[Group]=$A67)*(Table1[Avg_DCCH_30percDH])*(Table1[SumHD_TJ]/((L53+L60)*1000))),0)</f>
        <v>6.5096389327811979</v>
      </c>
      <c r="M67" s="26" cm="1">
        <f t="array" ref="M67">IFERROR(SUMPRODUCT((Table1[Region]=M$65)*(Table1[Group]=$A67)*(Table1[Avg_DCCH_30percDH])*(Table1[SumHD_TJ]/((M53+M60)*1000))),0)</f>
        <v>8.0827335406245773</v>
      </c>
      <c r="N67" s="26" cm="1">
        <f t="array" ref="N67">IFERROR(SUMPRODUCT((Table1[Region]=N$65)*(Table1[Group]=$A67)*(Table1[Avg_DCCH_30percDH])*(Table1[SumHD_TJ]/((N53+N60)*1000))),0)</f>
        <v>7.8076601974400068</v>
      </c>
      <c r="O67" s="26" cm="1">
        <f t="array" ref="O67">IFERROR(SUMPRODUCT((Table1[Region]=O$65)*(Table1[Group]=$A67)*(Table1[Avg_DCCH_30percDH])*(Table1[SumHD_TJ]/((O53+O60)*1000))),0)</f>
        <v>8.8466290707322148</v>
      </c>
      <c r="P67" s="26" cm="1">
        <f t="array" ref="P67">IFERROR(SUMPRODUCT((Table1[Region]=P$65)*(Table1[Group]=$A67)*(Table1[Avg_DCCH_30percDH])*(Table1[SumHD_TJ]/((P53+P60)*1000))),0)</f>
        <v>8.1076147765622544</v>
      </c>
      <c r="Q67" s="26" cm="1">
        <f t="array" ref="Q67">IFERROR(SUMPRODUCT((Table1[Region]=Q$65)*(Table1[Group]=$A67)*(Table1[Avg_DCCH_30percDH])*(Table1[SumHD_TJ]/((Q53+Q60)*1000))),0)</f>
        <v>12.342606747314054</v>
      </c>
      <c r="R67" s="26" cm="1">
        <f t="array" ref="R67">IFERROR(SUMPRODUCT((Table1[Region]=R$65)*(Table1[Group]=$A67)*(Table1[Avg_DCCH_30percDH])*(Table1[SumHD_TJ]/((R53+R60)*1000))),0)</f>
        <v>8.1822279078921483</v>
      </c>
      <c r="S67" s="26" cm="1">
        <f t="array" ref="S67">IFERROR(SUMPRODUCT((Table1[Region]=S$65)*(Table1[Group]=$A67)*(Table1[Avg_DCCH_30percDH])*(Table1[SumHD_TJ]/((S53+S60)*1000))),0)</f>
        <v>0</v>
      </c>
      <c r="T67" s="26" cm="1">
        <f t="array" ref="T67">IFERROR(SUMPRODUCT((Table1[Region]=T$65)*(Table1[Group]=$A67)*(Table1[Avg_DCCH_30percDH])*(Table1[SumHD_TJ]/((T53+T60)*1000))),0)</f>
        <v>0</v>
      </c>
      <c r="U67" s="26" cm="1">
        <f t="array" ref="U67">IFERROR(SUMPRODUCT((Table1[Region]=U$65)*(Table1[Group]=$A67)*(Table1[Avg_DCCH_30percDH])*(Table1[SumHD_TJ]/((U53+U60)*1000))),0)</f>
        <v>11.44443555372005</v>
      </c>
      <c r="V67" s="26" cm="1">
        <f t="array" ref="V67">IFERROR(SUMPRODUCT((Table1[Region]=V$65)*(Table1[Group]=$A67)*(Table1[Avg_DCCH_30percDH])*(Table1[SumHD_TJ]/((V53+V60)*1000))),0)</f>
        <v>8.8117448606381643</v>
      </c>
      <c r="W67" s="26" cm="1">
        <f t="array" ref="W67">IFERROR(SUMPRODUCT((Table1[Region]=W$65)*(Table1[Group]=$A67)*(Table1[Avg_DCCH_30percDH])*(Table1[SumHD_TJ]/((W53+W60)*1000))),0)</f>
        <v>9.7120439094367885</v>
      </c>
      <c r="X67" s="26" cm="1">
        <f t="array" ref="X67">IFERROR(SUMPRODUCT((Table1[Region]=X$65)*(Table1[Group]=$A67)*(Table1[Avg_DCCH_30percDH])*(Table1[SumHD_TJ]/((X53+X60)*1000))),0)</f>
        <v>9.3333333333333339</v>
      </c>
      <c r="Y67" s="26" cm="1">
        <f t="array" ref="Y67">IFERROR(SUMPRODUCT((Table1[Region]=Y$65)*(Table1[Group]=$A67)*(Table1[Avg_DCCH_30percDH])*(Table1[SumHD_TJ]/((Y53+Y60)*1000))),0)</f>
        <v>7.4784367816091954</v>
      </c>
      <c r="Z67" s="26" cm="1">
        <f t="array" ref="Z67">IFERROR(SUMPRODUCT((Table1[Region]=Z$65)*(Table1[Group]=$A67)*(Table1[Avg_DCCH_30percDH])*(Table1[SumHD_TJ]/((Z53+Z60)*1000))),0)</f>
        <v>9.6065985547656059</v>
      </c>
      <c r="AA67" s="26" cm="1">
        <f t="array" ref="AA67">IFERROR(SUMPRODUCT((Table1[Region]=AA$65)*(Table1[Group]=$A67)*(Table1[Avg_DCCH_30percDH])*(Table1[SumHD_TJ]/((AA53+AA60)*1000))),0)</f>
        <v>7.4253405087639681</v>
      </c>
      <c r="AB67" s="26" cm="1">
        <f t="array" ref="AB67">IFERROR(SUMPRODUCT((Table1[Region]=AB$65)*(Table1[Group]=$A67)*(Table1[Avg_DCCH_30percDH])*(Table1[SumHD_TJ]/((AB53+AB60)*1000))),0)</f>
        <v>5.9374407396478812</v>
      </c>
      <c r="AC67" s="26" cm="1">
        <f t="array" ref="AC67">IFERROR(SUMPRODUCT((Table1[Region]=AC$65)*(Table1[Group]=$A67)*(Table1[Avg_DCCH_30percDH])*(Table1[SumHD_TJ]/((AC53+AC60)*1000))),0)</f>
        <v>7.7713188319582027</v>
      </c>
      <c r="AD67" s="26" cm="1">
        <f t="array" ref="AD67">IFERROR(SUMPRODUCT((Table1[Region]=AD$65)*(Table1[Group]=$A67)*(Table1[Avg_DCCH_30percDH])*(Table1[SumHD_TJ]/((AD53+AD60)*1000))),0)</f>
        <v>9.7028417754858758</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IFERROR(SUMPRODUCT((Table1[Region]=E$65)*(Table1[Group]=$A68)*(Table1[Avg_DCCH_30percDH])*(Table1[SumHD_TJ]/((E54+E61)*1000))),0)</f>
        <v>9.9209559129432208</v>
      </c>
      <c r="F68" s="26" cm="1">
        <f t="array" ref="F68">IFERROR(SUMPRODUCT((Table1[Region]=F$65)*(Table1[Group]=$A68)*(Table1[Avg_DCCH_30percDH])*(Table1[SumHD_TJ]/((F54+F61)*1000))),0)</f>
        <v>18.440097927666486</v>
      </c>
      <c r="G68" s="26" cm="1">
        <f t="array" ref="G68">IFERROR(SUMPRODUCT((Table1[Region]=G$65)*(Table1[Group]=$A68)*(Table1[Avg_DCCH_30percDH])*(Table1[SumHD_TJ]/((G54+G61)*1000))),0)</f>
        <v>14.760154033776081</v>
      </c>
      <c r="H68" s="26" cm="1">
        <f t="array" ref="H68">IFERROR(SUMPRODUCT((Table1[Region]=H$65)*(Table1[Group]=$A68)*(Table1[Avg_DCCH_30percDH])*(Table1[SumHD_TJ]/((H54+H61)*1000))),0)</f>
        <v>25.207092839918381</v>
      </c>
      <c r="I68" s="26" cm="1">
        <f t="array" ref="I68">IFERROR(SUMPRODUCT((Table1[Region]=I$65)*(Table1[Group]=$A68)*(Table1[Avg_DCCH_30percDH])*(Table1[SumHD_TJ]/((I54+I61)*1000))),0)</f>
        <v>12.582332212077528</v>
      </c>
      <c r="J68" s="26" cm="1">
        <f t="array" ref="J68">IFERROR(SUMPRODUCT((Table1[Region]=J$65)*(Table1[Group]=$A68)*(Table1[Avg_DCCH_30percDH])*(Table1[SumHD_TJ]/((J54+J61)*1000))),0)</f>
        <v>18.644565983012221</v>
      </c>
      <c r="K68" s="26" cm="1">
        <f t="array" ref="K68">IFERROR(SUMPRODUCT((Table1[Region]=K$65)*(Table1[Group]=$A68)*(Table1[Avg_DCCH_30percDH])*(Table1[SumHD_TJ]/((K54+K61)*1000))),0)</f>
        <v>13.088587694557612</v>
      </c>
      <c r="L68" s="26" cm="1">
        <f t="array" ref="L68">IFERROR(SUMPRODUCT((Table1[Region]=L$65)*(Table1[Group]=$A68)*(Table1[Avg_DCCH_30percDH])*(Table1[SumHD_TJ]/((L54+L61)*1000))),0)</f>
        <v>13.851855167124722</v>
      </c>
      <c r="M68" s="26" cm="1">
        <f t="array" ref="M68">IFERROR(SUMPRODUCT((Table1[Region]=M$65)*(Table1[Group]=$A68)*(Table1[Avg_DCCH_30percDH])*(Table1[SumHD_TJ]/((M54+M61)*1000))),0)</f>
        <v>15.072110902887896</v>
      </c>
      <c r="N68" s="26" cm="1">
        <f t="array" ref="N68">IFERROR(SUMPRODUCT((Table1[Region]=N$65)*(Table1[Group]=$A68)*(Table1[Avg_DCCH_30percDH])*(Table1[SumHD_TJ]/((N54+N61)*1000))),0)</f>
        <v>0</v>
      </c>
      <c r="O68" s="26" cm="1">
        <f t="array" ref="O68">IFERROR(SUMPRODUCT((Table1[Region]=O$65)*(Table1[Group]=$A68)*(Table1[Avg_DCCH_30percDH])*(Table1[SumHD_TJ]/((O54+O61)*1000))),0)</f>
        <v>18.303327160017488</v>
      </c>
      <c r="P68" s="26" cm="1">
        <f t="array" ref="P68">IFERROR(SUMPRODUCT((Table1[Region]=P$65)*(Table1[Group]=$A68)*(Table1[Avg_DCCH_30percDH])*(Table1[SumHD_TJ]/((P54+P61)*1000))),0)</f>
        <v>14.458852508829347</v>
      </c>
      <c r="Q68" s="26" cm="1">
        <f t="array" ref="Q68">IFERROR(SUMPRODUCT((Table1[Region]=Q$65)*(Table1[Group]=$A68)*(Table1[Avg_DCCH_30percDH])*(Table1[SumHD_TJ]/((Q54+Q61)*1000))),0)</f>
        <v>19.753796752107736</v>
      </c>
      <c r="R68" s="26" cm="1">
        <f t="array" ref="R68">IFERROR(SUMPRODUCT((Table1[Region]=R$65)*(Table1[Group]=$A68)*(Table1[Avg_DCCH_30percDH])*(Table1[SumHD_TJ]/((R54+R61)*1000))),0)</f>
        <v>15.125868494888044</v>
      </c>
      <c r="S68" s="26" cm="1">
        <f t="array" ref="S68">IFERROR(SUMPRODUCT((Table1[Region]=S$65)*(Table1[Group]=$A68)*(Table1[Avg_DCCH_30percDH])*(Table1[SumHD_TJ]/((S54+S61)*1000))),0)</f>
        <v>8.766729204365058</v>
      </c>
      <c r="T68" s="26" cm="1">
        <f t="array" ref="T68">IFERROR(SUMPRODUCT((Table1[Region]=T$65)*(Table1[Group]=$A68)*(Table1[Avg_DCCH_30percDH])*(Table1[SumHD_TJ]/((T54+T61)*1000))),0)</f>
        <v>13.558194683495886</v>
      </c>
      <c r="U68" s="26" cm="1">
        <f t="array" ref="U68">IFERROR(SUMPRODUCT((Table1[Region]=U$65)*(Table1[Group]=$A68)*(Table1[Avg_DCCH_30percDH])*(Table1[SumHD_TJ]/((U54+U61)*1000))),0)</f>
        <v>16.277902805573387</v>
      </c>
      <c r="V68" s="26" cm="1">
        <f t="array" ref="V68">IFERROR(SUMPRODUCT((Table1[Region]=V$65)*(Table1[Group]=$A68)*(Table1[Avg_DCCH_30percDH])*(Table1[SumHD_TJ]/((V54+V61)*1000))),0)</f>
        <v>19.247014251628297</v>
      </c>
      <c r="W68" s="26" cm="1">
        <f t="array" ref="W68">IFERROR(SUMPRODUCT((Table1[Region]=W$65)*(Table1[Group]=$A68)*(Table1[Avg_DCCH_30percDH])*(Table1[SumHD_TJ]/((W54+W61)*1000))),0)</f>
        <v>15.081409264094988</v>
      </c>
      <c r="X68" s="26" cm="1">
        <f t="array" ref="X68">IFERROR(SUMPRODUCT((Table1[Region]=X$65)*(Table1[Group]=$A68)*(Table1[Avg_DCCH_30percDH])*(Table1[SumHD_TJ]/((X54+X61)*1000))),0)</f>
        <v>18.419258881523035</v>
      </c>
      <c r="Y68" s="26" cm="1">
        <f t="array" ref="Y68">IFERROR(SUMPRODUCT((Table1[Region]=Y$65)*(Table1[Group]=$A68)*(Table1[Avg_DCCH_30percDH])*(Table1[SumHD_TJ]/((Y54+Y61)*1000))),0)</f>
        <v>13.421151258242501</v>
      </c>
      <c r="Z68" s="26" cm="1">
        <f t="array" ref="Z68">IFERROR(SUMPRODUCT((Table1[Region]=Z$65)*(Table1[Group]=$A68)*(Table1[Avg_DCCH_30percDH])*(Table1[SumHD_TJ]/((Z54+Z61)*1000))),0)</f>
        <v>17.567783300198808</v>
      </c>
      <c r="AA68" s="26" cm="1">
        <f t="array" ref="AA68">IFERROR(SUMPRODUCT((Table1[Region]=AA$65)*(Table1[Group]=$A68)*(Table1[Avg_DCCH_30percDH])*(Table1[SumHD_TJ]/((AA54+AA61)*1000))),0)</f>
        <v>16.401637994896699</v>
      </c>
      <c r="AB68" s="26" cm="1">
        <f t="array" ref="AB68">IFERROR(SUMPRODUCT((Table1[Region]=AB$65)*(Table1[Group]=$A68)*(Table1[Avg_DCCH_30percDH])*(Table1[SumHD_TJ]/((AB54+AB61)*1000))),0)</f>
        <v>14.943920681311086</v>
      </c>
      <c r="AC68" s="26" cm="1">
        <f t="array" ref="AC68">IFERROR(SUMPRODUCT((Table1[Region]=AC$65)*(Table1[Group]=$A68)*(Table1[Avg_DCCH_30percDH])*(Table1[SumHD_TJ]/((AC54+AC61)*1000))),0)</f>
        <v>14.298899739057919</v>
      </c>
      <c r="AD68" s="26" cm="1">
        <f t="array" ref="AD68">IFERROR(SUMPRODUCT((Table1[Region]=AD$65)*(Table1[Group]=$A68)*(Table1[Avg_DCCH_30percDH])*(Table1[SumHD_TJ]/((AD54+AD61)*1000))),0)</f>
        <v>11.72151684442187</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IFERROR(SUMPRODUCT((Table1[Region]=E$65)*(Table1[Group]=$A69)*(Table1[Avg_DCCH_30percDH])*(Table1[SumHD_TJ]/((E55+E62)*1000))),0)</f>
        <v>28.430672865814284</v>
      </c>
      <c r="F69" s="26" cm="1">
        <f t="array" ref="F69">IFERROR(SUMPRODUCT((Table1[Region]=F$65)*(Table1[Group]=$A69)*(Table1[Avg_DCCH_30percDH])*(Table1[SumHD_TJ]/((F55+F62)*1000))),0)</f>
        <v>49.833333333333336</v>
      </c>
      <c r="G69" s="26" cm="1">
        <f t="array" ref="G69">IFERROR(SUMPRODUCT((Table1[Region]=G$65)*(Table1[Group]=$A69)*(Table1[Avg_DCCH_30percDH])*(Table1[SumHD_TJ]/((G55+G62)*1000))),0)</f>
        <v>35.371476884686103</v>
      </c>
      <c r="H69" s="26" cm="1">
        <f t="array" ref="H69">IFERROR(SUMPRODUCT((Table1[Region]=H$65)*(Table1[Group]=$A69)*(Table1[Avg_DCCH_30percDH])*(Table1[SumHD_TJ]/((H55+H62)*1000))),0)</f>
        <v>34.40517538815412</v>
      </c>
      <c r="I69" s="26" cm="1">
        <f t="array" ref="I69">IFERROR(SUMPRODUCT((Table1[Region]=I$65)*(Table1[Group]=$A69)*(Table1[Avg_DCCH_30percDH])*(Table1[SumHD_TJ]/((I55+I62)*1000))),0)</f>
        <v>31.716972817515551</v>
      </c>
      <c r="J69" s="26" cm="1">
        <f t="array" ref="J69">IFERROR(SUMPRODUCT((Table1[Region]=J$65)*(Table1[Group]=$A69)*(Table1[Avg_DCCH_30percDH])*(Table1[SumHD_TJ]/((J55+J62)*1000))),0)</f>
        <v>33.610799670239089</v>
      </c>
      <c r="K69" s="26" cm="1">
        <f t="array" ref="K69">IFERROR(SUMPRODUCT((Table1[Region]=K$65)*(Table1[Group]=$A69)*(Table1[Avg_DCCH_30percDH])*(Table1[SumHD_TJ]/((K55+K62)*1000))),0)</f>
        <v>32.116297731986805</v>
      </c>
      <c r="L69" s="26" cm="1">
        <f t="array" ref="L69">IFERROR(SUMPRODUCT((Table1[Region]=L$65)*(Table1[Group]=$A69)*(Table1[Avg_DCCH_30percDH])*(Table1[SumHD_TJ]/((L55+L62)*1000))),0)</f>
        <v>38.04317386231039</v>
      </c>
      <c r="M69" s="26" cm="1">
        <f t="array" ref="M69">IFERROR(SUMPRODUCT((Table1[Region]=M$65)*(Table1[Group]=$A69)*(Table1[Avg_DCCH_30percDH])*(Table1[SumHD_TJ]/((M55+M62)*1000))),0)</f>
        <v>27.071388634080286</v>
      </c>
      <c r="N69" s="26" cm="1">
        <f t="array" ref="N69">IFERROR(SUMPRODUCT((Table1[Region]=N$65)*(Table1[Group]=$A69)*(Table1[Avg_DCCH_30percDH])*(Table1[SumHD_TJ]/((N55+N62)*1000))),0)</f>
        <v>33.774060003896359</v>
      </c>
      <c r="O69" s="26" cm="1">
        <f t="array" ref="O69">IFERROR(SUMPRODUCT((Table1[Region]=O$65)*(Table1[Group]=$A69)*(Table1[Avg_DCCH_30percDH])*(Table1[SumHD_TJ]/((O55+O62)*1000))),0)</f>
        <v>30.091908164084455</v>
      </c>
      <c r="P69" s="26" cm="1">
        <f t="array" ref="P69">IFERROR(SUMPRODUCT((Table1[Region]=P$65)*(Table1[Group]=$A69)*(Table1[Avg_DCCH_30percDH])*(Table1[SumHD_TJ]/((P55+P62)*1000))),0)</f>
        <v>35.539342197340794</v>
      </c>
      <c r="Q69" s="26" cm="1">
        <f t="array" ref="Q69">IFERROR(SUMPRODUCT((Table1[Region]=Q$65)*(Table1[Group]=$A69)*(Table1[Avg_DCCH_30percDH])*(Table1[SumHD_TJ]/((Q55+Q62)*1000))),0)</f>
        <v>35.647396874768567</v>
      </c>
      <c r="R69" s="26" cm="1">
        <f t="array" ref="R69">IFERROR(SUMPRODUCT((Table1[Region]=R$65)*(Table1[Group]=$A69)*(Table1[Avg_DCCH_30percDH])*(Table1[SumHD_TJ]/((R55+R62)*1000))),0)</f>
        <v>26.043058789811198</v>
      </c>
      <c r="S69" s="26" cm="1">
        <f t="array" ref="S69">IFERROR(SUMPRODUCT((Table1[Region]=S$65)*(Table1[Group]=$A69)*(Table1[Avg_DCCH_30percDH])*(Table1[SumHD_TJ]/((S55+S62)*1000))),0)</f>
        <v>26.939136249651714</v>
      </c>
      <c r="T69" s="26" cm="1">
        <f t="array" ref="T69">IFERROR(SUMPRODUCT((Table1[Region]=T$65)*(Table1[Group]=$A69)*(Table1[Avg_DCCH_30percDH])*(Table1[SumHD_TJ]/((T55+T62)*1000))),0)</f>
        <v>31.813240290147832</v>
      </c>
      <c r="U69" s="26" cm="1">
        <f t="array" ref="U69">IFERROR(SUMPRODUCT((Table1[Region]=U$65)*(Table1[Group]=$A69)*(Table1[Avg_DCCH_30percDH])*(Table1[SumHD_TJ]/((U55+U62)*1000))),0)</f>
        <v>36.092407071622851</v>
      </c>
      <c r="V69" s="26" cm="1">
        <f t="array" ref="V69">IFERROR(SUMPRODUCT((Table1[Region]=V$65)*(Table1[Group]=$A69)*(Table1[Avg_DCCH_30percDH])*(Table1[SumHD_TJ]/((V55+V62)*1000))),0)</f>
        <v>26.261929573183977</v>
      </c>
      <c r="W69" s="26" cm="1">
        <f t="array" ref="W69">IFERROR(SUMPRODUCT((Table1[Region]=W$65)*(Table1[Group]=$A69)*(Table1[Avg_DCCH_30percDH])*(Table1[SumHD_TJ]/((W55+W62)*1000))),0)</f>
        <v>32.42303989936282</v>
      </c>
      <c r="X69" s="26" cm="1">
        <f t="array" ref="X69">IFERROR(SUMPRODUCT((Table1[Region]=X$65)*(Table1[Group]=$A69)*(Table1[Avg_DCCH_30percDH])*(Table1[SumHD_TJ]/((X55+X62)*1000))),0)</f>
        <v>31.788346400570209</v>
      </c>
      <c r="Y69" s="26" cm="1">
        <f t="array" ref="Y69">IFERROR(SUMPRODUCT((Table1[Region]=Y$65)*(Table1[Group]=$A69)*(Table1[Avg_DCCH_30percDH])*(Table1[SumHD_TJ]/((Y55+Y62)*1000))),0)</f>
        <v>32.210969691125896</v>
      </c>
      <c r="Z69" s="26" cm="1">
        <f t="array" ref="Z69">IFERROR(SUMPRODUCT((Table1[Region]=Z$65)*(Table1[Group]=$A69)*(Table1[Avg_DCCH_30percDH])*(Table1[SumHD_TJ]/((Z55+Z62)*1000))),0)</f>
        <v>30.378678808904315</v>
      </c>
      <c r="AA69" s="26" cm="1">
        <f t="array" ref="AA69">IFERROR(SUMPRODUCT((Table1[Region]=AA$65)*(Table1[Group]=$A69)*(Table1[Avg_DCCH_30percDH])*(Table1[SumHD_TJ]/((AA55+AA62)*1000))),0)</f>
        <v>33.225800434133767</v>
      </c>
      <c r="AB69" s="26" cm="1">
        <f t="array" ref="AB69">IFERROR(SUMPRODUCT((Table1[Region]=AB$65)*(Table1[Group]=$A69)*(Table1[Avg_DCCH_30percDH])*(Table1[SumHD_TJ]/((AB55+AB62)*1000))),0)</f>
        <v>33.132659722222215</v>
      </c>
      <c r="AC69" s="26" cm="1">
        <f t="array" ref="AC69">IFERROR(SUMPRODUCT((Table1[Region]=AC$65)*(Table1[Group]=$A69)*(Table1[Avg_DCCH_30percDH])*(Table1[SumHD_TJ]/((AC55+AC62)*1000))),0)</f>
        <v>27.714619495759258</v>
      </c>
      <c r="AD69" s="26" cm="1">
        <f t="array" ref="AD69">IFERROR(SUMPRODUCT((Table1[Region]=AD$65)*(Table1[Group]=$A69)*(Table1[Avg_DCCH_30percDH])*(Table1[SumHD_TJ]/((AD55+AD62)*1000))),0)</f>
        <v>30.817209138219994</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8.1000000000000014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7.4666666666666668</v>
      </c>
      <c r="S73" s="26">
        <f t="shared" si="22"/>
        <v>0</v>
      </c>
      <c r="T73" s="26">
        <f t="shared" si="22"/>
        <v>8.4999999999999982</v>
      </c>
      <c r="U73" s="26">
        <f t="shared" si="22"/>
        <v>0</v>
      </c>
      <c r="V73" s="26">
        <f t="shared" si="22"/>
        <v>6.8333333333333339</v>
      </c>
      <c r="W73" s="26">
        <f t="shared" si="22"/>
        <v>7.2333333333333334</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12.280096153732067</v>
      </c>
      <c r="G74" s="26">
        <f t="shared" si="23"/>
        <v>6.1326447529777282</v>
      </c>
      <c r="H74" s="26">
        <f t="shared" si="23"/>
        <v>6.7142622967510723</v>
      </c>
      <c r="I74" s="26">
        <f t="shared" si="23"/>
        <v>7.7241223346973946</v>
      </c>
      <c r="J74" s="26">
        <f t="shared" si="23"/>
        <v>9.2443501670552628</v>
      </c>
      <c r="K74" s="26">
        <f t="shared" si="23"/>
        <v>6.6052636791284982</v>
      </c>
      <c r="L74" s="26">
        <f t="shared" si="23"/>
        <v>6.5096389327811979</v>
      </c>
      <c r="M74" s="26">
        <f t="shared" si="23"/>
        <v>8.0827335406245773</v>
      </c>
      <c r="N74" s="26">
        <f t="shared" si="23"/>
        <v>7.8076601974400068</v>
      </c>
      <c r="O74" s="26">
        <f t="shared" si="23"/>
        <v>8.8466290707322148</v>
      </c>
      <c r="P74" s="26">
        <f t="shared" si="23"/>
        <v>8.1076147765622544</v>
      </c>
      <c r="Q74" s="26">
        <f t="shared" si="23"/>
        <v>12.342606747314054</v>
      </c>
      <c r="R74" s="26">
        <f t="shared" si="23"/>
        <v>8.1822279078921483</v>
      </c>
      <c r="S74" s="26">
        <f t="shared" si="23"/>
        <v>0</v>
      </c>
      <c r="T74" s="26">
        <f t="shared" si="22"/>
        <v>0</v>
      </c>
      <c r="U74" s="26">
        <f t="shared" si="22"/>
        <v>11.44443555372005</v>
      </c>
      <c r="V74" s="26">
        <f t="shared" si="22"/>
        <v>8.8117448606381643</v>
      </c>
      <c r="W74" s="26">
        <f t="shared" si="22"/>
        <v>9.7120439094367885</v>
      </c>
      <c r="X74" s="26">
        <f t="shared" si="22"/>
        <v>9.3333333333333339</v>
      </c>
      <c r="Y74" s="26">
        <f t="shared" si="22"/>
        <v>7.4784367816091954</v>
      </c>
      <c r="Z74" s="26">
        <f t="shared" si="22"/>
        <v>9.6065985547656059</v>
      </c>
      <c r="AA74" s="26">
        <f t="shared" si="22"/>
        <v>7.4253405087639681</v>
      </c>
      <c r="AB74" s="26">
        <f t="shared" si="22"/>
        <v>5.9374407396478812</v>
      </c>
      <c r="AC74" s="26">
        <f t="shared" si="22"/>
        <v>7.7713188319582027</v>
      </c>
      <c r="AD74" s="26">
        <f t="shared" si="22"/>
        <v>9.7028417754858758</v>
      </c>
      <c r="AE74" s="26">
        <f t="shared" ref="AE74:AE76" si="24">D74</f>
        <v>2.5363325156945078</v>
      </c>
    </row>
    <row r="75" spans="1:31">
      <c r="A75">
        <v>2</v>
      </c>
      <c r="C75" s="25" t="s">
        <v>471</v>
      </c>
      <c r="D75" s="26">
        <f t="shared" si="23"/>
        <v>4.3453869789136128</v>
      </c>
      <c r="E75" s="26">
        <f t="shared" si="22"/>
        <v>9.9209559129432208</v>
      </c>
      <c r="F75" s="26">
        <f t="shared" si="22"/>
        <v>18.440097927666486</v>
      </c>
      <c r="G75" s="26">
        <f t="shared" si="22"/>
        <v>14.760154033776081</v>
      </c>
      <c r="H75" s="26">
        <f t="shared" si="22"/>
        <v>25.207092839918381</v>
      </c>
      <c r="I75" s="26">
        <f t="shared" si="22"/>
        <v>12.582332212077528</v>
      </c>
      <c r="J75" s="26">
        <f t="shared" si="22"/>
        <v>18.644565983012221</v>
      </c>
      <c r="K75" s="26">
        <f t="shared" si="22"/>
        <v>13.088587694557612</v>
      </c>
      <c r="L75" s="26">
        <f t="shared" si="22"/>
        <v>13.851855167124722</v>
      </c>
      <c r="M75" s="26">
        <f t="shared" si="22"/>
        <v>15.072110902887896</v>
      </c>
      <c r="N75" s="26">
        <f t="shared" si="22"/>
        <v>0</v>
      </c>
      <c r="O75" s="26">
        <f t="shared" si="22"/>
        <v>18.303327160017488</v>
      </c>
      <c r="P75" s="26">
        <f t="shared" si="22"/>
        <v>14.458852508829347</v>
      </c>
      <c r="Q75" s="26">
        <f t="shared" si="22"/>
        <v>19.753796752107736</v>
      </c>
      <c r="R75" s="26">
        <f t="shared" si="22"/>
        <v>15.125868494888044</v>
      </c>
      <c r="S75" s="26">
        <f t="shared" si="22"/>
        <v>8.766729204365058</v>
      </c>
      <c r="T75" s="26">
        <f t="shared" si="22"/>
        <v>13.558194683495886</v>
      </c>
      <c r="U75" s="26">
        <f t="shared" si="22"/>
        <v>16.277902805573387</v>
      </c>
      <c r="V75" s="26">
        <f t="shared" si="22"/>
        <v>19.247014251628297</v>
      </c>
      <c r="W75" s="26">
        <f t="shared" si="22"/>
        <v>15.081409264094988</v>
      </c>
      <c r="X75" s="26">
        <f t="shared" si="22"/>
        <v>18.419258881523035</v>
      </c>
      <c r="Y75" s="26">
        <f t="shared" si="22"/>
        <v>13.421151258242501</v>
      </c>
      <c r="Z75" s="26">
        <f t="shared" si="22"/>
        <v>17.567783300198808</v>
      </c>
      <c r="AA75" s="26">
        <f t="shared" si="22"/>
        <v>16.401637994896699</v>
      </c>
      <c r="AB75" s="26">
        <f t="shared" si="22"/>
        <v>14.943920681311086</v>
      </c>
      <c r="AC75" s="26">
        <f t="shared" si="22"/>
        <v>14.298899739057919</v>
      </c>
      <c r="AD75" s="26">
        <f t="shared" si="22"/>
        <v>11.72151684442187</v>
      </c>
      <c r="AE75" s="26">
        <f t="shared" si="24"/>
        <v>4.3453869789136128</v>
      </c>
    </row>
    <row r="76" spans="1:31">
      <c r="A76">
        <v>3</v>
      </c>
      <c r="C76" s="25" t="s">
        <v>472</v>
      </c>
      <c r="D76" s="26">
        <f t="shared" si="23"/>
        <v>9.2404880520504769</v>
      </c>
      <c r="E76" s="26">
        <f t="shared" si="22"/>
        <v>28.430672865814284</v>
      </c>
      <c r="F76" s="26">
        <f t="shared" si="22"/>
        <v>49.833333333333336</v>
      </c>
      <c r="G76" s="26">
        <f t="shared" si="22"/>
        <v>35.371476884686103</v>
      </c>
      <c r="H76" s="26">
        <f t="shared" si="22"/>
        <v>34.40517538815412</v>
      </c>
      <c r="I76" s="26">
        <f t="shared" si="22"/>
        <v>31.716972817515551</v>
      </c>
      <c r="J76" s="26">
        <f t="shared" si="22"/>
        <v>33.610799670239089</v>
      </c>
      <c r="K76" s="26">
        <f t="shared" si="22"/>
        <v>32.116297731986805</v>
      </c>
      <c r="L76" s="26">
        <f t="shared" si="22"/>
        <v>38.04317386231039</v>
      </c>
      <c r="M76" s="26">
        <f t="shared" si="22"/>
        <v>27.071388634080286</v>
      </c>
      <c r="N76" s="26">
        <f t="shared" si="22"/>
        <v>33.774060003896359</v>
      </c>
      <c r="O76" s="26">
        <f t="shared" si="22"/>
        <v>30.091908164084455</v>
      </c>
      <c r="P76" s="26">
        <f t="shared" si="22"/>
        <v>35.539342197340794</v>
      </c>
      <c r="Q76" s="26">
        <f t="shared" si="22"/>
        <v>35.647396874768567</v>
      </c>
      <c r="R76" s="26">
        <f t="shared" si="22"/>
        <v>26.043058789811198</v>
      </c>
      <c r="S76" s="26">
        <f t="shared" si="22"/>
        <v>26.939136249651714</v>
      </c>
      <c r="T76" s="26">
        <f t="shared" si="22"/>
        <v>31.813240290147832</v>
      </c>
      <c r="U76" s="26">
        <f t="shared" si="22"/>
        <v>36.092407071622851</v>
      </c>
      <c r="V76" s="26">
        <f t="shared" si="22"/>
        <v>26.261929573183977</v>
      </c>
      <c r="W76" s="26">
        <f t="shared" si="22"/>
        <v>32.42303989936282</v>
      </c>
      <c r="X76" s="26">
        <f t="shared" si="22"/>
        <v>31.788346400570209</v>
      </c>
      <c r="Y76" s="26">
        <f t="shared" si="22"/>
        <v>32.210969691125896</v>
      </c>
      <c r="Z76" s="26">
        <f t="shared" si="22"/>
        <v>30.378678808904315</v>
      </c>
      <c r="AA76" s="26">
        <f t="shared" si="22"/>
        <v>33.225800434133767</v>
      </c>
      <c r="AB76" s="26">
        <f t="shared" si="22"/>
        <v>33.132659722222215</v>
      </c>
      <c r="AC76" s="26">
        <f t="shared" si="22"/>
        <v>27.714619495759258</v>
      </c>
      <c r="AD76" s="26">
        <f t="shared" si="22"/>
        <v>30.817209138219994</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0.24300000000000002</v>
      </c>
      <c r="G80" s="26"/>
      <c r="H80" s="26"/>
      <c r="I80" s="26"/>
      <c r="J80" s="26"/>
      <c r="K80" s="26"/>
      <c r="L80" s="26"/>
      <c r="M80" s="26"/>
      <c r="N80" s="26"/>
      <c r="O80" s="26"/>
      <c r="P80" s="26"/>
      <c r="Q80" s="26"/>
      <c r="R80" s="26">
        <f>R66*$A$5</f>
        <v>0.224</v>
      </c>
      <c r="S80" s="26"/>
      <c r="T80" s="26">
        <f>T66*$A$5</f>
        <v>0.25499999999999995</v>
      </c>
      <c r="U80" s="26"/>
      <c r="V80" s="26">
        <f t="shared" ref="V80:W83" si="25">V66*$A$5</f>
        <v>0.20500000000000002</v>
      </c>
      <c r="W80" s="26">
        <f t="shared" si="25"/>
        <v>0.217</v>
      </c>
      <c r="X80" s="26"/>
      <c r="Y80" s="26"/>
      <c r="Z80" s="26"/>
      <c r="AA80" s="26"/>
      <c r="AB80" s="26"/>
      <c r="AC80" s="26"/>
      <c r="AD80" s="26"/>
      <c r="AE80" s="26">
        <f>D80</f>
        <v>7.1215535279729042E-2</v>
      </c>
    </row>
    <row r="81" spans="1:31">
      <c r="A81">
        <v>1</v>
      </c>
      <c r="C81" s="25" t="s">
        <v>466</v>
      </c>
      <c r="D81" s="26">
        <f>D67*$A$5</f>
        <v>7.6089975470835236E-2</v>
      </c>
      <c r="E81" s="26"/>
      <c r="F81" s="26">
        <f>F67*$A$5</f>
        <v>0.36840288461196202</v>
      </c>
      <c r="G81" s="26">
        <f t="shared" ref="G81:Q81" si="26">G67*$A$5</f>
        <v>0.18397934258933185</v>
      </c>
      <c r="H81" s="26">
        <f t="shared" si="26"/>
        <v>0.20142786890253217</v>
      </c>
      <c r="I81" s="26">
        <f t="shared" si="26"/>
        <v>0.23172367004092184</v>
      </c>
      <c r="J81" s="26">
        <f t="shared" si="26"/>
        <v>0.27733050501165785</v>
      </c>
      <c r="K81" s="26">
        <f t="shared" si="26"/>
        <v>0.19815791037385494</v>
      </c>
      <c r="L81" s="26">
        <f t="shared" si="26"/>
        <v>0.19528916798343593</v>
      </c>
      <c r="M81" s="26">
        <f t="shared" si="26"/>
        <v>0.24248200621873731</v>
      </c>
      <c r="N81" s="26">
        <f t="shared" si="26"/>
        <v>0.2342298059232002</v>
      </c>
      <c r="O81" s="26">
        <f t="shared" si="26"/>
        <v>0.26539887212196644</v>
      </c>
      <c r="P81" s="26">
        <f t="shared" si="26"/>
        <v>0.24322844329686763</v>
      </c>
      <c r="Q81" s="26">
        <f t="shared" si="26"/>
        <v>0.37027820241942161</v>
      </c>
      <c r="R81" s="26">
        <f>R67*$A$5</f>
        <v>0.24546683723676443</v>
      </c>
      <c r="S81" s="26"/>
      <c r="T81" s="26">
        <f>T67*$A$5</f>
        <v>0</v>
      </c>
      <c r="U81" s="26">
        <f>U67*$A$5</f>
        <v>0.34333306661160146</v>
      </c>
      <c r="V81" s="26">
        <f t="shared" si="25"/>
        <v>0.26435234581914491</v>
      </c>
      <c r="W81" s="26">
        <f t="shared" si="25"/>
        <v>0.29136131728310366</v>
      </c>
      <c r="X81" s="26">
        <f t="shared" ref="X81:AD83" si="27">X67*$A$5</f>
        <v>0.28000000000000003</v>
      </c>
      <c r="Y81" s="26">
        <f t="shared" si="27"/>
        <v>0.22435310344827586</v>
      </c>
      <c r="Z81" s="26">
        <f t="shared" si="27"/>
        <v>0.28819795664296816</v>
      </c>
      <c r="AA81" s="26">
        <f t="shared" si="27"/>
        <v>0.22276021526291903</v>
      </c>
      <c r="AB81" s="26">
        <f t="shared" si="27"/>
        <v>0.17812322218943644</v>
      </c>
      <c r="AC81" s="26">
        <f t="shared" si="27"/>
        <v>0.23313956495874608</v>
      </c>
      <c r="AD81" s="26">
        <f t="shared" si="27"/>
        <v>0.29108525326457624</v>
      </c>
      <c r="AE81" s="26">
        <f t="shared" ref="AE81:AE83" si="28">D81</f>
        <v>7.6089975470835236E-2</v>
      </c>
    </row>
    <row r="82" spans="1:31">
      <c r="A82">
        <v>2</v>
      </c>
      <c r="C82" s="25" t="s">
        <v>467</v>
      </c>
      <c r="D82" s="26">
        <f>D68*$A$5</f>
        <v>0.13036160936740837</v>
      </c>
      <c r="E82" s="26">
        <f>E68*$A$5</f>
        <v>0.29762867738829663</v>
      </c>
      <c r="F82" s="26">
        <f>F68*$A$5</f>
        <v>0.55320293782999452</v>
      </c>
      <c r="G82" s="26">
        <f t="shared" ref="G82:M83" si="29">G68*$A$5</f>
        <v>0.44280462101328238</v>
      </c>
      <c r="H82" s="26">
        <f t="shared" si="29"/>
        <v>0.75621278519755142</v>
      </c>
      <c r="I82" s="26">
        <f t="shared" si="29"/>
        <v>0.37746996636232583</v>
      </c>
      <c r="J82" s="26">
        <f t="shared" si="29"/>
        <v>0.55933697949036665</v>
      </c>
      <c r="K82" s="26">
        <f t="shared" si="29"/>
        <v>0.39265763083672833</v>
      </c>
      <c r="L82" s="26">
        <f t="shared" si="29"/>
        <v>0.41555565501374164</v>
      </c>
      <c r="M82" s="26">
        <f t="shared" si="29"/>
        <v>0.45216332708663687</v>
      </c>
      <c r="N82" s="26"/>
      <c r="O82" s="26">
        <f t="shared" ref="O82:Q83" si="30">O68*$A$5</f>
        <v>0.54909981480052461</v>
      </c>
      <c r="P82" s="26">
        <f t="shared" si="30"/>
        <v>0.43376557526488041</v>
      </c>
      <c r="Q82" s="26">
        <f t="shared" si="30"/>
        <v>0.5926139025632321</v>
      </c>
      <c r="R82" s="26">
        <f>R68*$A$5</f>
        <v>0.4537760548466413</v>
      </c>
      <c r="S82" s="26">
        <f>S68*$A$5</f>
        <v>0.26300187613095172</v>
      </c>
      <c r="T82" s="26">
        <f>T68*$A$5</f>
        <v>0.40674584050487655</v>
      </c>
      <c r="U82" s="26">
        <f>U68*$A$5</f>
        <v>0.48833708416720156</v>
      </c>
      <c r="V82" s="26">
        <f t="shared" si="25"/>
        <v>0.57741042754884886</v>
      </c>
      <c r="W82" s="26">
        <f t="shared" si="25"/>
        <v>0.45244227792284963</v>
      </c>
      <c r="X82" s="26">
        <f t="shared" si="27"/>
        <v>0.55257776644569101</v>
      </c>
      <c r="Y82" s="26">
        <f t="shared" si="27"/>
        <v>0.40263453774727503</v>
      </c>
      <c r="Z82" s="26">
        <f t="shared" si="27"/>
        <v>0.52703349900596419</v>
      </c>
      <c r="AA82" s="26">
        <f t="shared" si="27"/>
        <v>0.49204913984690096</v>
      </c>
      <c r="AB82" s="26">
        <f t="shared" si="27"/>
        <v>0.44831762043933254</v>
      </c>
      <c r="AC82" s="26">
        <f t="shared" si="27"/>
        <v>0.42896699217173756</v>
      </c>
      <c r="AD82" s="26">
        <f t="shared" si="27"/>
        <v>0.35164550533265609</v>
      </c>
      <c r="AE82" s="26">
        <f t="shared" si="28"/>
        <v>0.13036160936740837</v>
      </c>
    </row>
    <row r="83" spans="1:31">
      <c r="A83">
        <v>3</v>
      </c>
      <c r="C83" s="25" t="s">
        <v>468</v>
      </c>
      <c r="D83" s="26">
        <f>D69*$A$5</f>
        <v>0.27721464156151432</v>
      </c>
      <c r="E83" s="26">
        <f>E69*$A$5</f>
        <v>0.85292018597442854</v>
      </c>
      <c r="F83" s="26">
        <f>F69*$A$5</f>
        <v>1.4950000000000001</v>
      </c>
      <c r="G83" s="26">
        <f t="shared" si="29"/>
        <v>1.061144306540583</v>
      </c>
      <c r="H83" s="26">
        <f t="shared" si="29"/>
        <v>1.0321552616446237</v>
      </c>
      <c r="I83" s="26">
        <f t="shared" si="29"/>
        <v>0.95150918452546651</v>
      </c>
      <c r="J83" s="26">
        <f t="shared" si="29"/>
        <v>1.0083239901071726</v>
      </c>
      <c r="K83" s="26">
        <f t="shared" si="29"/>
        <v>0.96348893195960406</v>
      </c>
      <c r="L83" s="26">
        <f t="shared" si="29"/>
        <v>1.1412952158693117</v>
      </c>
      <c r="M83" s="26">
        <f t="shared" si="29"/>
        <v>0.81214165902240854</v>
      </c>
      <c r="N83" s="26">
        <f>N69*$A$5</f>
        <v>1.0132218001168907</v>
      </c>
      <c r="O83" s="26">
        <f t="shared" si="30"/>
        <v>0.90275724492253362</v>
      </c>
      <c r="P83" s="26">
        <f t="shared" si="30"/>
        <v>1.0661802659202237</v>
      </c>
      <c r="Q83" s="26">
        <f t="shared" si="30"/>
        <v>1.069421906243057</v>
      </c>
      <c r="R83" s="26">
        <f>R69*$A$5</f>
        <v>0.78129176369433595</v>
      </c>
      <c r="S83" s="26">
        <f>S69*$A$5</f>
        <v>0.80817408748955144</v>
      </c>
      <c r="T83" s="26">
        <f>T69*$A$5</f>
        <v>0.9543972087044349</v>
      </c>
      <c r="U83" s="26">
        <f>U69*$A$5</f>
        <v>1.0827722121486856</v>
      </c>
      <c r="V83" s="26">
        <f t="shared" si="25"/>
        <v>0.7878578871955193</v>
      </c>
      <c r="W83" s="26">
        <f t="shared" si="25"/>
        <v>0.97269119698088458</v>
      </c>
      <c r="X83" s="26">
        <f t="shared" si="27"/>
        <v>0.95365039201710622</v>
      </c>
      <c r="Y83" s="26">
        <f t="shared" si="27"/>
        <v>0.96632909073377682</v>
      </c>
      <c r="Z83" s="26">
        <f t="shared" si="27"/>
        <v>0.91136036426712941</v>
      </c>
      <c r="AA83" s="26">
        <f t="shared" si="27"/>
        <v>0.99677401302401292</v>
      </c>
      <c r="AB83" s="26">
        <f t="shared" si="27"/>
        <v>0.99397979166666639</v>
      </c>
      <c r="AC83" s="26">
        <f t="shared" si="27"/>
        <v>0.83143858487277778</v>
      </c>
      <c r="AD83" s="26">
        <f t="shared" si="27"/>
        <v>0.92451627414659976</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0.24300000000000002</v>
      </c>
      <c r="G87" s="26"/>
      <c r="H87" s="26"/>
      <c r="I87" s="26"/>
      <c r="J87" s="26"/>
      <c r="K87" s="26"/>
      <c r="L87" s="26"/>
      <c r="M87" s="26"/>
      <c r="N87" s="26"/>
      <c r="O87" s="26"/>
      <c r="P87" s="26"/>
      <c r="Q87" s="26"/>
      <c r="R87" s="26">
        <f>R73*$A$5</f>
        <v>0.224</v>
      </c>
      <c r="S87" s="26"/>
      <c r="T87" s="26">
        <f>T73*$A$5</f>
        <v>0.25499999999999995</v>
      </c>
      <c r="U87" s="26"/>
      <c r="V87" s="26">
        <f t="shared" ref="V87:W90" si="31">V73*$A$5</f>
        <v>0.20500000000000002</v>
      </c>
      <c r="W87" s="26">
        <f t="shared" si="31"/>
        <v>0.217</v>
      </c>
      <c r="X87" s="26"/>
      <c r="Y87" s="26"/>
      <c r="Z87" s="26"/>
      <c r="AA87" s="26"/>
      <c r="AB87" s="26"/>
      <c r="AC87" s="26"/>
      <c r="AD87" s="26"/>
      <c r="AE87" s="26">
        <f>D87</f>
        <v>7.1215535279729042E-2</v>
      </c>
    </row>
    <row r="88" spans="1:31">
      <c r="A88">
        <v>1</v>
      </c>
      <c r="C88" s="25" t="s">
        <v>470</v>
      </c>
      <c r="D88" s="26">
        <f>D74*$A$5</f>
        <v>7.6089975470835236E-2</v>
      </c>
      <c r="E88" s="26"/>
      <c r="F88" s="26">
        <f>F74*$A$5</f>
        <v>0.36840288461196202</v>
      </c>
      <c r="G88" s="26">
        <f t="shared" ref="G88:Q88" si="32">G74*$A$5</f>
        <v>0.18397934258933185</v>
      </c>
      <c r="H88" s="26">
        <f t="shared" si="32"/>
        <v>0.20142786890253217</v>
      </c>
      <c r="I88" s="26">
        <f t="shared" si="32"/>
        <v>0.23172367004092184</v>
      </c>
      <c r="J88" s="26">
        <f t="shared" si="32"/>
        <v>0.27733050501165785</v>
      </c>
      <c r="K88" s="26">
        <f t="shared" si="32"/>
        <v>0.19815791037385494</v>
      </c>
      <c r="L88" s="26">
        <f t="shared" si="32"/>
        <v>0.19528916798343593</v>
      </c>
      <c r="M88" s="26">
        <f t="shared" si="32"/>
        <v>0.24248200621873731</v>
      </c>
      <c r="N88" s="26">
        <f t="shared" si="32"/>
        <v>0.2342298059232002</v>
      </c>
      <c r="O88" s="26">
        <f t="shared" si="32"/>
        <v>0.26539887212196644</v>
      </c>
      <c r="P88" s="26">
        <f t="shared" si="32"/>
        <v>0.24322844329686763</v>
      </c>
      <c r="Q88" s="26">
        <f t="shared" si="32"/>
        <v>0.37027820241942161</v>
      </c>
      <c r="R88" s="26">
        <f>R74*$A$5</f>
        <v>0.24546683723676443</v>
      </c>
      <c r="S88" s="26"/>
      <c r="T88" s="26">
        <f>T74*$A$5</f>
        <v>0</v>
      </c>
      <c r="U88" s="26">
        <f>U74*$A$5</f>
        <v>0.34333306661160146</v>
      </c>
      <c r="V88" s="26">
        <f t="shared" si="31"/>
        <v>0.26435234581914491</v>
      </c>
      <c r="W88" s="26">
        <f t="shared" si="31"/>
        <v>0.29136131728310366</v>
      </c>
      <c r="X88" s="26">
        <f t="shared" ref="X88:AD90" si="33">X74*$A$5</f>
        <v>0.28000000000000003</v>
      </c>
      <c r="Y88" s="26">
        <f t="shared" si="33"/>
        <v>0.22435310344827586</v>
      </c>
      <c r="Z88" s="26">
        <f t="shared" si="33"/>
        <v>0.28819795664296816</v>
      </c>
      <c r="AA88" s="26">
        <f t="shared" si="33"/>
        <v>0.22276021526291903</v>
      </c>
      <c r="AB88" s="26">
        <f t="shared" si="33"/>
        <v>0.17812322218943644</v>
      </c>
      <c r="AC88" s="26">
        <f t="shared" si="33"/>
        <v>0.23313956495874608</v>
      </c>
      <c r="AD88" s="26">
        <f t="shared" si="33"/>
        <v>0.29108525326457624</v>
      </c>
      <c r="AE88" s="26">
        <f t="shared" ref="AE88:AE90" si="34">D88</f>
        <v>7.6089975470835236E-2</v>
      </c>
    </row>
    <row r="89" spans="1:31">
      <c r="A89">
        <v>2</v>
      </c>
      <c r="C89" s="25" t="s">
        <v>471</v>
      </c>
      <c r="D89" s="26">
        <f>D75*$A$5</f>
        <v>0.13036160936740837</v>
      </c>
      <c r="E89" s="26">
        <f>E75*$A$5</f>
        <v>0.29762867738829663</v>
      </c>
      <c r="F89" s="26">
        <f>F75*$A$5</f>
        <v>0.55320293782999452</v>
      </c>
      <c r="G89" s="26">
        <f t="shared" ref="G89:M90" si="35">G75*$A$5</f>
        <v>0.44280462101328238</v>
      </c>
      <c r="H89" s="26">
        <f t="shared" si="35"/>
        <v>0.75621278519755142</v>
      </c>
      <c r="I89" s="26">
        <f t="shared" si="35"/>
        <v>0.37746996636232583</v>
      </c>
      <c r="J89" s="26">
        <f t="shared" si="35"/>
        <v>0.55933697949036665</v>
      </c>
      <c r="K89" s="26">
        <f t="shared" si="35"/>
        <v>0.39265763083672833</v>
      </c>
      <c r="L89" s="26">
        <f t="shared" si="35"/>
        <v>0.41555565501374164</v>
      </c>
      <c r="M89" s="26">
        <f t="shared" si="35"/>
        <v>0.45216332708663687</v>
      </c>
      <c r="N89" s="26"/>
      <c r="O89" s="26">
        <f t="shared" ref="O89:Q90" si="36">O75*$A$5</f>
        <v>0.54909981480052461</v>
      </c>
      <c r="P89" s="26">
        <f t="shared" si="36"/>
        <v>0.43376557526488041</v>
      </c>
      <c r="Q89" s="26">
        <f t="shared" si="36"/>
        <v>0.5926139025632321</v>
      </c>
      <c r="R89" s="26">
        <f>R75*$A$5</f>
        <v>0.4537760548466413</v>
      </c>
      <c r="S89" s="26">
        <f>S75*$A$5</f>
        <v>0.26300187613095172</v>
      </c>
      <c r="T89" s="26">
        <f>T75*$A$5</f>
        <v>0.40674584050487655</v>
      </c>
      <c r="U89" s="26">
        <f>U75*$A$5</f>
        <v>0.48833708416720156</v>
      </c>
      <c r="V89" s="26">
        <f t="shared" si="31"/>
        <v>0.57741042754884886</v>
      </c>
      <c r="W89" s="26">
        <f t="shared" si="31"/>
        <v>0.45244227792284963</v>
      </c>
      <c r="X89" s="26">
        <f t="shared" si="33"/>
        <v>0.55257776644569101</v>
      </c>
      <c r="Y89" s="26">
        <f t="shared" si="33"/>
        <v>0.40263453774727503</v>
      </c>
      <c r="Z89" s="26">
        <f t="shared" si="33"/>
        <v>0.52703349900596419</v>
      </c>
      <c r="AA89" s="26">
        <f t="shared" si="33"/>
        <v>0.49204913984690096</v>
      </c>
      <c r="AB89" s="26">
        <f t="shared" si="33"/>
        <v>0.44831762043933254</v>
      </c>
      <c r="AC89" s="26">
        <f t="shared" si="33"/>
        <v>0.42896699217173756</v>
      </c>
      <c r="AD89" s="26">
        <f t="shared" si="33"/>
        <v>0.35164550533265609</v>
      </c>
      <c r="AE89" s="26">
        <f t="shared" si="34"/>
        <v>0.13036160936740837</v>
      </c>
    </row>
    <row r="90" spans="1:31">
      <c r="A90">
        <v>3</v>
      </c>
      <c r="C90" s="25" t="s">
        <v>472</v>
      </c>
      <c r="D90" s="26">
        <f>D76*$A$5</f>
        <v>0.27721464156151432</v>
      </c>
      <c r="E90" s="26">
        <f>E76*$A$5</f>
        <v>0.85292018597442854</v>
      </c>
      <c r="F90" s="26">
        <f>F76*$A$5</f>
        <v>1.4950000000000001</v>
      </c>
      <c r="G90" s="26">
        <f t="shared" si="35"/>
        <v>1.061144306540583</v>
      </c>
      <c r="H90" s="26">
        <f t="shared" si="35"/>
        <v>1.0321552616446237</v>
      </c>
      <c r="I90" s="26">
        <f t="shared" si="35"/>
        <v>0.95150918452546651</v>
      </c>
      <c r="J90" s="26">
        <f t="shared" si="35"/>
        <v>1.0083239901071726</v>
      </c>
      <c r="K90" s="26">
        <f t="shared" si="35"/>
        <v>0.96348893195960406</v>
      </c>
      <c r="L90" s="26">
        <f t="shared" si="35"/>
        <v>1.1412952158693117</v>
      </c>
      <c r="M90" s="26">
        <f t="shared" si="35"/>
        <v>0.81214165902240854</v>
      </c>
      <c r="N90" s="26">
        <f>N76*$A$5</f>
        <v>1.0132218001168907</v>
      </c>
      <c r="O90" s="26">
        <f t="shared" si="36"/>
        <v>0.90275724492253362</v>
      </c>
      <c r="P90" s="26">
        <f t="shared" si="36"/>
        <v>1.0661802659202237</v>
      </c>
      <c r="Q90" s="26">
        <f t="shared" si="36"/>
        <v>1.069421906243057</v>
      </c>
      <c r="R90" s="26">
        <f>R76*$A$5</f>
        <v>0.78129176369433595</v>
      </c>
      <c r="S90" s="26">
        <f>S76*$A$5</f>
        <v>0.80817408748955144</v>
      </c>
      <c r="T90" s="26">
        <f>T76*$A$5</f>
        <v>0.9543972087044349</v>
      </c>
      <c r="U90" s="26">
        <f>U76*$A$5</f>
        <v>1.0827722121486856</v>
      </c>
      <c r="V90" s="26">
        <f t="shared" si="31"/>
        <v>0.7878578871955193</v>
      </c>
      <c r="W90" s="26">
        <f t="shared" si="31"/>
        <v>0.97269119698088458</v>
      </c>
      <c r="X90" s="26">
        <f t="shared" si="33"/>
        <v>0.95365039201710622</v>
      </c>
      <c r="Y90" s="26">
        <f t="shared" si="33"/>
        <v>0.96632909073377682</v>
      </c>
      <c r="Z90" s="26">
        <f t="shared" si="33"/>
        <v>0.91136036426712941</v>
      </c>
      <c r="AA90" s="26">
        <f t="shared" si="33"/>
        <v>0.99677401302401292</v>
      </c>
      <c r="AB90" s="26">
        <f t="shared" si="33"/>
        <v>0.99397979166666639</v>
      </c>
      <c r="AC90" s="26">
        <f t="shared" si="33"/>
        <v>0.83143858487277778</v>
      </c>
      <c r="AD90" s="26">
        <f t="shared" si="33"/>
        <v>0.92451627414659976</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D231" zoomScale="90" zoomScaleNormal="90" workbookViewId="0">
      <selection activeCell="H7" sqref="H7:H366"/>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1" t="s">
        <v>527</v>
      </c>
      <c r="D4" s="321"/>
      <c r="E4" s="321"/>
      <c r="F4" s="321"/>
      <c r="G4" s="321"/>
      <c r="H4" s="47" t="s">
        <v>530</v>
      </c>
      <c r="I4" s="47" t="s">
        <v>522</v>
      </c>
      <c r="J4" s="47" t="s">
        <v>523</v>
      </c>
      <c r="K4" s="319" t="s">
        <v>531</v>
      </c>
      <c r="L4" s="320"/>
      <c r="M4" s="320"/>
      <c r="N4" s="320"/>
      <c r="O4" s="320"/>
      <c r="P4" s="320"/>
      <c r="Q4" s="320"/>
      <c r="R4" s="320"/>
      <c r="S4" s="320"/>
      <c r="T4" s="320"/>
      <c r="U4" s="319" t="s">
        <v>528</v>
      </c>
      <c r="V4" s="320"/>
      <c r="W4" s="320"/>
      <c r="X4" s="320"/>
      <c r="Y4" s="320"/>
      <c r="Z4" s="320"/>
      <c r="AA4" s="320"/>
      <c r="AB4" s="320"/>
      <c r="AC4" s="320"/>
      <c r="AD4" s="320"/>
      <c r="AE4" s="320"/>
      <c r="AF4" s="320"/>
      <c r="AG4" s="320"/>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896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2" t="s">
        <v>938</v>
      </c>
      <c r="D1" s="322"/>
      <c r="E1" s="322"/>
      <c r="F1" s="322"/>
      <c r="G1" s="322"/>
      <c r="H1" s="322"/>
      <c r="I1" s="322"/>
      <c r="J1" s="322"/>
      <c r="K1" s="322"/>
      <c r="L1" s="322"/>
      <c r="M1" s="322"/>
      <c r="N1" s="322"/>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744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949</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2" t="s">
        <v>655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952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940</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929</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917</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780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845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810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26" t="s">
        <v>1062</v>
      </c>
      <c r="B1" s="328" t="s">
        <v>1063</v>
      </c>
      <c r="C1" s="329"/>
      <c r="D1" s="329"/>
      <c r="E1" s="329"/>
      <c r="F1" s="330"/>
      <c r="G1" s="328" t="s">
        <v>1064</v>
      </c>
      <c r="H1" s="329"/>
      <c r="I1" s="329"/>
      <c r="J1" s="329"/>
      <c r="K1" s="330"/>
    </row>
    <row r="2" spans="1:14" ht="13.5" thickBot="1">
      <c r="A2" s="327"/>
      <c r="B2" s="166" t="s">
        <v>1065</v>
      </c>
      <c r="C2" s="167" t="s">
        <v>1066</v>
      </c>
      <c r="D2" s="167" t="s">
        <v>1067</v>
      </c>
      <c r="E2" s="167" t="s">
        <v>1068</v>
      </c>
      <c r="F2" s="168" t="s">
        <v>1069</v>
      </c>
      <c r="G2" s="166" t="s">
        <v>1065</v>
      </c>
      <c r="H2" s="167" t="s">
        <v>1066</v>
      </c>
      <c r="I2" s="167" t="s">
        <v>1067</v>
      </c>
      <c r="J2" s="167" t="s">
        <v>1068</v>
      </c>
      <c r="K2" s="168" t="s">
        <v>1069</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5" t="s">
        <v>1066</v>
      </c>
      <c r="B7" s="325"/>
      <c r="C7" s="325"/>
      <c r="D7" s="325"/>
    </row>
    <row r="8" spans="1:14" ht="15">
      <c r="A8" s="179" t="s">
        <v>558</v>
      </c>
      <c r="B8" s="179">
        <v>2015</v>
      </c>
      <c r="C8" s="179">
        <v>2020</v>
      </c>
      <c r="D8" s="179">
        <v>2030</v>
      </c>
    </row>
    <row r="9" spans="1:14">
      <c r="A9" t="s">
        <v>1070</v>
      </c>
      <c r="C9">
        <v>31.9</v>
      </c>
      <c r="D9">
        <v>36.299999999999997</v>
      </c>
    </row>
    <row r="10" spans="1:14">
      <c r="A10" t="s">
        <v>1071</v>
      </c>
      <c r="C10" s="22">
        <v>0.4</v>
      </c>
      <c r="D10" s="22">
        <v>0.7</v>
      </c>
    </row>
    <row r="11" spans="1:14">
      <c r="A11" t="s">
        <v>1072</v>
      </c>
      <c r="C11">
        <f>C9*(1-C10)</f>
        <v>19.139999999999997</v>
      </c>
      <c r="D11">
        <f>D9*(1-D10)</f>
        <v>10.89</v>
      </c>
    </row>
    <row r="12" spans="1:14">
      <c r="A12" t="s">
        <v>1073</v>
      </c>
      <c r="C12" s="22">
        <v>0.5</v>
      </c>
      <c r="D12" s="22">
        <f>C12</f>
        <v>0.5</v>
      </c>
    </row>
    <row r="13" spans="1:14">
      <c r="A13" t="s">
        <v>1074</v>
      </c>
      <c r="C13" s="22">
        <v>0.4</v>
      </c>
      <c r="D13" s="22">
        <f>C13</f>
        <v>0.4</v>
      </c>
    </row>
    <row r="14" spans="1:14">
      <c r="A14" t="s">
        <v>1075</v>
      </c>
      <c r="C14" s="178">
        <f>(C11/C12)*C13</f>
        <v>15.311999999999998</v>
      </c>
      <c r="D14" s="178">
        <f>(D11/D12)*D13</f>
        <v>8.7120000000000015</v>
      </c>
    </row>
    <row r="15" spans="1:14">
      <c r="A15" t="s">
        <v>1076</v>
      </c>
      <c r="C15">
        <f>C14*3600</f>
        <v>55123.19999999999</v>
      </c>
      <c r="D15">
        <f>D14*3600</f>
        <v>31363.200000000004</v>
      </c>
    </row>
    <row r="16" spans="1:14">
      <c r="A16" t="s">
        <v>1077</v>
      </c>
      <c r="B16" s="178">
        <f>C3</f>
        <v>94.888999999999996</v>
      </c>
      <c r="C16" s="178">
        <f>C15/1000</f>
        <v>55.12319999999999</v>
      </c>
      <c r="D16" s="180">
        <f>D15/1000</f>
        <v>31.363200000000003</v>
      </c>
    </row>
    <row r="17" spans="1:22">
      <c r="B17" s="178"/>
      <c r="C17" s="178"/>
      <c r="D17" s="178"/>
    </row>
    <row r="18" spans="1:22" ht="15">
      <c r="A18" s="325" t="s">
        <v>1078</v>
      </c>
      <c r="B18" s="325"/>
      <c r="C18" s="325"/>
      <c r="D18" s="325"/>
    </row>
    <row r="19" spans="1:22" ht="15">
      <c r="A19" s="179" t="s">
        <v>558</v>
      </c>
      <c r="B19" s="179"/>
      <c r="C19" s="179">
        <v>2020</v>
      </c>
      <c r="D19" s="179">
        <v>2030</v>
      </c>
    </row>
    <row r="20" spans="1:22">
      <c r="A20" t="s">
        <v>1079</v>
      </c>
      <c r="C20">
        <f>C9*C10</f>
        <v>12.76</v>
      </c>
      <c r="D20">
        <f>D9*D10</f>
        <v>25.409999999999997</v>
      </c>
    </row>
    <row r="21" spans="1:22" ht="15">
      <c r="A21" t="s">
        <v>1080</v>
      </c>
      <c r="C21" s="181">
        <v>0.127</v>
      </c>
      <c r="D21" s="182">
        <v>0.1</v>
      </c>
    </row>
    <row r="22" spans="1:22">
      <c r="A22" t="s">
        <v>1081</v>
      </c>
      <c r="C22" s="26">
        <f>C21*(C20/(1-C21))</f>
        <v>1.8562657502863689</v>
      </c>
      <c r="D22" s="26">
        <f>D21*(D20/(1-D21))</f>
        <v>2.8233333333333328</v>
      </c>
    </row>
    <row r="23" spans="1:22">
      <c r="A23" t="s">
        <v>1082</v>
      </c>
      <c r="C23" s="104">
        <v>3</v>
      </c>
      <c r="D23">
        <v>3</v>
      </c>
    </row>
    <row r="24" spans="1:22">
      <c r="A24" t="s">
        <v>1083</v>
      </c>
      <c r="C24" s="26">
        <f>C23*C22</f>
        <v>5.5687972508591068</v>
      </c>
      <c r="D24" s="26">
        <f>D23*D22</f>
        <v>8.4699999999999989</v>
      </c>
    </row>
    <row r="25" spans="1:22">
      <c r="A25" t="s">
        <v>1084</v>
      </c>
      <c r="C25" s="104">
        <f>C24*3600</f>
        <v>20047.670103092783</v>
      </c>
      <c r="D25" s="104">
        <f>D24*3600</f>
        <v>30491.999999999996</v>
      </c>
    </row>
    <row r="26" spans="1:22">
      <c r="A26" t="s">
        <v>1085</v>
      </c>
      <c r="C26" s="178">
        <f>C25/1000</f>
        <v>20.047670103092784</v>
      </c>
      <c r="D26" s="180">
        <f>D25/1000</f>
        <v>30.491999999999997</v>
      </c>
    </row>
    <row r="28" spans="1:22" ht="15">
      <c r="A28" s="325" t="s">
        <v>1086</v>
      </c>
      <c r="B28" s="325"/>
      <c r="C28" s="325"/>
      <c r="D28" s="325"/>
    </row>
    <row r="29" spans="1:22" ht="60">
      <c r="A29" s="179" t="s">
        <v>558</v>
      </c>
      <c r="B29" s="179">
        <v>2015</v>
      </c>
      <c r="C29" s="179">
        <v>2020</v>
      </c>
      <c r="D29" s="179">
        <v>2030</v>
      </c>
      <c r="G29" s="183"/>
      <c r="H29" s="184"/>
      <c r="I29" s="185" t="s">
        <v>1087</v>
      </c>
      <c r="J29" s="185" t="s">
        <v>1088</v>
      </c>
      <c r="K29" s="185" t="s">
        <v>1089</v>
      </c>
      <c r="L29" s="185" t="s">
        <v>1090</v>
      </c>
      <c r="S29" t="s">
        <v>1091</v>
      </c>
    </row>
    <row r="30" spans="1:22" ht="15">
      <c r="A30" t="s">
        <v>1092</v>
      </c>
      <c r="B30">
        <v>18</v>
      </c>
      <c r="C30">
        <f>B30+60</f>
        <v>78</v>
      </c>
      <c r="D30">
        <f>C30+18.5</f>
        <v>96.5</v>
      </c>
      <c r="G30" s="183"/>
      <c r="H30" s="183" t="s">
        <v>1093</v>
      </c>
      <c r="I30" s="183" t="s">
        <v>1094</v>
      </c>
      <c r="J30" s="183" t="s">
        <v>1095</v>
      </c>
      <c r="K30" s="183" t="s">
        <v>1096</v>
      </c>
      <c r="L30" s="183" t="s">
        <v>1097</v>
      </c>
      <c r="S30" t="s">
        <v>1098</v>
      </c>
      <c r="T30" s="323" t="s">
        <v>1090</v>
      </c>
      <c r="U30" s="324"/>
      <c r="V30" s="324"/>
    </row>
    <row r="31" spans="1:22" ht="15">
      <c r="A31" t="s">
        <v>1099</v>
      </c>
      <c r="B31" s="22">
        <v>0.25</v>
      </c>
      <c r="C31" s="22">
        <f>B31</f>
        <v>0.25</v>
      </c>
      <c r="D31" s="22">
        <f>C31</f>
        <v>0.25</v>
      </c>
      <c r="G31" s="184" t="s">
        <v>1100</v>
      </c>
      <c r="H31" s="183">
        <v>311.65399600000001</v>
      </c>
      <c r="I31" s="183">
        <v>8845.3479520000001</v>
      </c>
      <c r="J31" s="183">
        <v>22461.807872000001</v>
      </c>
      <c r="K31" s="183">
        <v>28682.778717000001</v>
      </c>
      <c r="L31" s="183">
        <v>8653.6989190000004</v>
      </c>
      <c r="S31" t="s">
        <v>1101</v>
      </c>
      <c r="T31">
        <v>0.35792764326805798</v>
      </c>
    </row>
    <row r="32" spans="1:22" ht="15">
      <c r="A32" t="s">
        <v>1102</v>
      </c>
      <c r="B32" s="104">
        <f>B30/B31</f>
        <v>72</v>
      </c>
      <c r="C32" s="104">
        <f>C30/C31</f>
        <v>312</v>
      </c>
      <c r="D32" s="104">
        <f>D30/D31</f>
        <v>386</v>
      </c>
      <c r="G32" s="184" t="s">
        <v>1103</v>
      </c>
      <c r="H32" s="186">
        <v>2.9555506715861044E-3</v>
      </c>
      <c r="I32" s="187">
        <v>8.3884289678565108E-2</v>
      </c>
      <c r="J32" s="187">
        <v>0.21301511353355998</v>
      </c>
      <c r="K32" s="187">
        <v>0.2720112913295839</v>
      </c>
      <c r="L32" s="187">
        <v>8.2066798372623442E-2</v>
      </c>
      <c r="N32" s="188">
        <f>SUM(I32:L32)</f>
        <v>0.65097749291433249</v>
      </c>
      <c r="Q32" t="s">
        <v>1104</v>
      </c>
      <c r="S32" t="s">
        <v>1105</v>
      </c>
      <c r="T32">
        <v>0.5922178577259587</v>
      </c>
    </row>
    <row r="33" spans="1:22" ht="15">
      <c r="A33" t="s">
        <v>1106</v>
      </c>
      <c r="B33" s="22">
        <v>0.8</v>
      </c>
      <c r="C33" s="22">
        <f>B33</f>
        <v>0.8</v>
      </c>
      <c r="D33" s="22">
        <f>C33</f>
        <v>0.8</v>
      </c>
      <c r="G33" s="184" t="s">
        <v>1107</v>
      </c>
      <c r="H33" s="189"/>
      <c r="I33" s="189">
        <v>8</v>
      </c>
      <c r="J33" s="189">
        <v>6</v>
      </c>
      <c r="K33" s="189">
        <v>3.7</v>
      </c>
      <c r="L33" s="189">
        <v>1.9</v>
      </c>
      <c r="Q33" s="22">
        <v>0.65</v>
      </c>
      <c r="S33" t="s">
        <v>1108</v>
      </c>
      <c r="T33">
        <v>5.2470383697893502E-2</v>
      </c>
    </row>
    <row r="34" spans="1:22" ht="15">
      <c r="A34" t="s">
        <v>1109</v>
      </c>
      <c r="B34" s="22">
        <v>0.7</v>
      </c>
      <c r="C34" s="22">
        <f>B34</f>
        <v>0.7</v>
      </c>
      <c r="D34" s="22">
        <f>C34</f>
        <v>0.7</v>
      </c>
      <c r="G34" s="184" t="s">
        <v>1110</v>
      </c>
      <c r="H34" s="183"/>
      <c r="I34" s="183">
        <v>1387</v>
      </c>
      <c r="J34" s="183">
        <v>2642</v>
      </c>
      <c r="K34" s="183">
        <v>2080</v>
      </c>
      <c r="L34" s="183">
        <v>322</v>
      </c>
      <c r="S34" t="s">
        <v>1111</v>
      </c>
      <c r="T34">
        <f>I41*Q33*L32</f>
        <v>1.4264030225145681</v>
      </c>
      <c r="V34">
        <f>I41*(Q33/L32)</f>
        <v>211.79088674913027</v>
      </c>
    </row>
    <row r="35" spans="1:22" ht="15">
      <c r="A35" t="s">
        <v>1112</v>
      </c>
      <c r="B35" s="104">
        <f>(B32*8760*B33*B34)</f>
        <v>353203.19999999995</v>
      </c>
      <c r="C35" s="104">
        <f>(C32*8760*C33*C34)</f>
        <v>1530547.2</v>
      </c>
      <c r="D35" s="104">
        <f>(D32*8760*D33*D34)</f>
        <v>1893561.5999999999</v>
      </c>
      <c r="G35" s="184" t="s">
        <v>1113</v>
      </c>
      <c r="H35" s="183"/>
      <c r="I35" s="190">
        <f t="shared" ref="I35:K35" si="0">I34*110%</f>
        <v>1525.7</v>
      </c>
      <c r="J35" s="190">
        <f>J34*110%</f>
        <v>2906.2000000000003</v>
      </c>
      <c r="K35" s="190">
        <f t="shared" si="0"/>
        <v>2288</v>
      </c>
      <c r="L35" s="190">
        <f>L34*110%</f>
        <v>354.20000000000005</v>
      </c>
      <c r="S35" t="s">
        <v>1114</v>
      </c>
      <c r="T35" s="323" t="s">
        <v>1089</v>
      </c>
      <c r="U35" s="324"/>
      <c r="V35" s="324"/>
    </row>
    <row r="36" spans="1:22">
      <c r="A36" t="s">
        <v>1064</v>
      </c>
      <c r="B36" s="178">
        <f>B35/10^6</f>
        <v>0.35320319999999994</v>
      </c>
      <c r="C36" s="178">
        <f>C35/10^6</f>
        <v>1.5305472</v>
      </c>
      <c r="D36" s="178">
        <f>D35/10^6</f>
        <v>1.8935616</v>
      </c>
      <c r="G36" s="104"/>
      <c r="H36" s="104"/>
      <c r="I36" s="104"/>
      <c r="J36" s="104"/>
      <c r="K36" s="104"/>
      <c r="L36" s="104"/>
      <c r="S36" t="s">
        <v>1101</v>
      </c>
      <c r="T36">
        <v>0.31966635214720912</v>
      </c>
    </row>
    <row r="37" spans="1:22">
      <c r="A37" t="s">
        <v>1115</v>
      </c>
      <c r="B37" s="104">
        <f>B36*3600</f>
        <v>1271.5315199999998</v>
      </c>
      <c r="C37" s="104">
        <f>C36*3600</f>
        <v>5509.9699199999995</v>
      </c>
      <c r="D37" s="104">
        <f>D36*3600</f>
        <v>6816.8217599999998</v>
      </c>
      <c r="G37" s="104" t="s">
        <v>1116</v>
      </c>
      <c r="H37" s="104"/>
      <c r="I37" s="104"/>
      <c r="J37" s="104"/>
      <c r="K37" s="104"/>
      <c r="L37" s="104"/>
      <c r="S37" t="s">
        <v>1105</v>
      </c>
      <c r="T37">
        <v>0.60404221809878245</v>
      </c>
    </row>
    <row r="38" spans="1:22">
      <c r="A38" t="s">
        <v>1063</v>
      </c>
      <c r="B38" s="26">
        <f>B37/1000</f>
        <v>1.2715315199999997</v>
      </c>
      <c r="C38" s="26">
        <f>C37/1000</f>
        <v>5.5099699199999996</v>
      </c>
      <c r="D38" s="191">
        <f>D37/1000</f>
        <v>6.8168217599999998</v>
      </c>
      <c r="S38" t="s">
        <v>1108</v>
      </c>
      <c r="T38">
        <v>7.6291429754008364E-2</v>
      </c>
    </row>
    <row r="39" spans="1:22">
      <c r="G39" t="s">
        <v>1117</v>
      </c>
      <c r="M39">
        <v>2018</v>
      </c>
      <c r="S39" t="s">
        <v>1111</v>
      </c>
    </row>
    <row r="40" spans="1:22" ht="15">
      <c r="A40" s="325" t="s">
        <v>1069</v>
      </c>
      <c r="B40" s="325"/>
      <c r="C40" s="325"/>
      <c r="D40" s="325"/>
      <c r="F40" t="s">
        <v>1118</v>
      </c>
      <c r="G40" t="s">
        <v>1119</v>
      </c>
      <c r="I40">
        <v>101.7</v>
      </c>
      <c r="J40" t="s">
        <v>484</v>
      </c>
      <c r="L40" t="s">
        <v>1101</v>
      </c>
      <c r="M40">
        <v>4.6900000000000004</v>
      </c>
      <c r="N40" t="s">
        <v>484</v>
      </c>
    </row>
    <row r="41" spans="1:22" ht="15">
      <c r="A41" s="179" t="s">
        <v>558</v>
      </c>
      <c r="B41" s="179">
        <v>2015</v>
      </c>
      <c r="D41" s="179">
        <v>2030</v>
      </c>
      <c r="F41" t="s">
        <v>1120</v>
      </c>
      <c r="G41" t="s">
        <v>1121</v>
      </c>
      <c r="I41">
        <v>26.74</v>
      </c>
      <c r="J41" t="s">
        <v>484</v>
      </c>
      <c r="L41" t="s">
        <v>1105</v>
      </c>
      <c r="M41">
        <v>37.79</v>
      </c>
      <c r="N41" t="s">
        <v>484</v>
      </c>
      <c r="S41" t="s">
        <v>1122</v>
      </c>
      <c r="T41" s="323" t="s">
        <v>1123</v>
      </c>
      <c r="U41" s="324"/>
      <c r="V41" s="324"/>
    </row>
    <row r="42" spans="1:22" ht="15">
      <c r="A42" t="s">
        <v>1124</v>
      </c>
      <c r="B42" s="26">
        <f>F3</f>
        <v>15.856999999999999</v>
      </c>
      <c r="D42" s="192">
        <f>B42</f>
        <v>15.856999999999999</v>
      </c>
      <c r="I42">
        <f>SUM(I40:I41)</f>
        <v>128.44</v>
      </c>
      <c r="J42" t="s">
        <v>484</v>
      </c>
      <c r="L42" t="s">
        <v>1108</v>
      </c>
      <c r="M42">
        <v>59.22</v>
      </c>
      <c r="N42" t="s">
        <v>484</v>
      </c>
      <c r="S42" t="s">
        <v>1101</v>
      </c>
      <c r="T42">
        <v>0.20014125552486003</v>
      </c>
    </row>
    <row r="43" spans="1:22">
      <c r="S43" t="s">
        <v>1105</v>
      </c>
      <c r="T43">
        <v>0.54761388560430635</v>
      </c>
    </row>
    <row r="44" spans="1:22">
      <c r="S44" t="s">
        <v>1108</v>
      </c>
      <c r="T44">
        <v>0.25224485887083364</v>
      </c>
    </row>
    <row r="45" spans="1:22" ht="15">
      <c r="A45" s="325" t="s">
        <v>1125</v>
      </c>
      <c r="B45" s="325"/>
      <c r="C45" s="325"/>
      <c r="D45" s="325"/>
      <c r="S45" t="s">
        <v>1111</v>
      </c>
    </row>
    <row r="46" spans="1:22" ht="15">
      <c r="A46" s="179" t="s">
        <v>558</v>
      </c>
      <c r="B46" s="179">
        <v>2018</v>
      </c>
      <c r="C46" s="179">
        <v>2020</v>
      </c>
      <c r="D46" s="179">
        <v>2030</v>
      </c>
      <c r="F46" s="179" t="s">
        <v>1126</v>
      </c>
    </row>
    <row r="47" spans="1:22">
      <c r="A47" t="s">
        <v>1127</v>
      </c>
      <c r="B47">
        <v>400</v>
      </c>
      <c r="C47">
        <v>700</v>
      </c>
      <c r="D47">
        <v>1400</v>
      </c>
    </row>
    <row r="48" spans="1:22" ht="30" customHeight="1">
      <c r="A48" s="193" t="s">
        <v>1128</v>
      </c>
      <c r="B48" s="194">
        <v>0.5</v>
      </c>
      <c r="C48" s="194">
        <f>B48</f>
        <v>0.5</v>
      </c>
      <c r="D48" s="194">
        <f>C48</f>
        <v>0.5</v>
      </c>
    </row>
    <row r="49" spans="1:4">
      <c r="A49" t="s">
        <v>1129</v>
      </c>
      <c r="B49">
        <f>B48*B47</f>
        <v>200</v>
      </c>
      <c r="C49">
        <f t="shared" ref="C49:D49" si="1">C48*C47</f>
        <v>350</v>
      </c>
      <c r="D49">
        <f t="shared" si="1"/>
        <v>700</v>
      </c>
    </row>
    <row r="50" spans="1:4">
      <c r="A50" t="s">
        <v>1130</v>
      </c>
      <c r="B50" s="22">
        <v>1</v>
      </c>
      <c r="C50" s="22">
        <f>B50</f>
        <v>1</v>
      </c>
      <c r="D50" s="22">
        <f>C50</f>
        <v>1</v>
      </c>
    </row>
    <row r="51" spans="1:4">
      <c r="A51" t="s">
        <v>1131</v>
      </c>
      <c r="B51">
        <f>B49*B50*8760</f>
        <v>1752000</v>
      </c>
      <c r="C51">
        <f>C49*C50*8760</f>
        <v>3066000</v>
      </c>
      <c r="D51">
        <f>D49*D50*8760</f>
        <v>6132000</v>
      </c>
    </row>
    <row r="52" spans="1:4">
      <c r="A52" t="s">
        <v>1132</v>
      </c>
      <c r="B52" s="178">
        <f>B51/10^6</f>
        <v>1.752</v>
      </c>
      <c r="C52" s="178">
        <f>C51/10^6</f>
        <v>3.0659999999999998</v>
      </c>
      <c r="D52" s="178">
        <f>D51/10^6</f>
        <v>6.1319999999999997</v>
      </c>
    </row>
    <row r="53" spans="1:4">
      <c r="A53" t="s">
        <v>1133</v>
      </c>
      <c r="B53" s="104">
        <f>B52*3600</f>
        <v>6307.2</v>
      </c>
      <c r="C53" s="104">
        <f>C52*3600</f>
        <v>11037.599999999999</v>
      </c>
      <c r="D53" s="104">
        <f>D52*3600</f>
        <v>22075.199999999997</v>
      </c>
    </row>
    <row r="54" spans="1:4">
      <c r="A54" t="s">
        <v>1134</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1065</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774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2023-03-19T13:26:28Z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290569484233856</vt:r8>
  </property>
</Properties>
</file>