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bookViews>
    <workbookView xWindow="2805" yWindow="1815" windowWidth="19200" windowHeight="11175" firstSheet="2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<sst xmlns="http://schemas.openxmlformats.org/spreadsheetml/2006/main" count="11681" uniqueCount="585">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</sst>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889999628067"/>
      <name val="Calibri"/>
      <family val="2"/>
      <scheme val="minor"/>
    </font>
    <font>
      <sz val="11"/>
      <color theme="7" tint="-0.49988999962806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0" tint="-0.249889999628067"/>
        <bgColor indexed="64"/>
      </patternFill>
    </fill>
    <fill>
      <patternFill patternType="solid">
        <fgColor theme="0" tint="-0.34990000724792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0" tint="-0.14991000294685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4" fillId="0" borderId="0" applyNumberFormat="0" applyFill="0" applyBorder="0" applyAlignment="0" applyProtection="0"/>
  </cellStyleXfs>
  <cellXfs count="144">
    <xf numFmtId="0" fontId="0" fillId="0" borderId="0" xfId="0"/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10" fontId="8" fillId="0" borderId="9" xfId="15" applyNumberFormat="1" applyFont="1" applyFill="1" applyBorder="1" applyAlignment="1">
      <alignment horizontal="left" vertical="center"/>
    </xf>
    <xf numFmtId="10" fontId="8" fillId="0" borderId="0" xfId="15" applyNumberFormat="1" applyFont="1" applyFill="1" applyBorder="1" applyAlignment="1">
      <alignment horizontal="left" vertical="center"/>
    </xf>
    <xf numFmtId="10" fontId="8" fillId="0" borderId="0" xfId="15" applyNumberFormat="1" applyFont="1" applyFill="1" applyAlignment="1">
      <alignment horizontal="left" vertical="center"/>
    </xf>
    <xf numFmtId="0" fontId="8" fillId="7" borderId="0" xfId="0" applyFont="1" applyFill="1"/>
    <xf numFmtId="0" fontId="15" fillId="0" borderId="10" xfId="0" applyFont="1" applyBorder="1"/>
    <xf numFmtId="166" fontId="8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8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8" fillId="8" borderId="0" xfId="0" applyFont="1" applyFill="1" applyAlignment="1">
      <alignment vertical="center"/>
    </xf>
    <xf numFmtId="0" fontId="16" fillId="0" borderId="6" xfId="0" applyFont="1" applyBorder="1" applyAlignment="1">
      <alignment vertical="center"/>
    </xf>
    <xf numFmtId="10" fontId="8" fillId="2" borderId="11" xfId="15" applyNumberFormat="1" applyFont="1" applyFill="1" applyBorder="1" applyAlignment="1">
      <alignment horizontal="right" vertical="center"/>
    </xf>
    <xf numFmtId="10" fontId="8" fillId="7" borderId="12" xfId="15" applyNumberFormat="1" applyFont="1" applyFill="1" applyBorder="1" applyAlignment="1">
      <alignment vertical="center"/>
    </xf>
    <xf numFmtId="10" fontId="8" fillId="7" borderId="0" xfId="15" applyNumberFormat="1" applyFont="1" applyFill="1" applyAlignment="1">
      <alignment vertical="center"/>
    </xf>
    <xf numFmtId="0" fontId="0" fillId="9" borderId="0" xfId="0" applyFill="1" applyAlignment="1">
      <alignment vertical="center"/>
    </xf>
    <xf numFmtId="9" fontId="5" fillId="4" borderId="2" xfId="0" applyNumberFormat="1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165" fontId="8" fillId="2" borderId="11" xfId="15" applyNumberFormat="1" applyFont="1" applyFill="1" applyBorder="1" applyAlignment="1">
      <alignment horizontal="right"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10" fontId="8" fillId="0" borderId="14" xfId="15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10" fontId="8" fillId="0" borderId="13" xfId="15" applyNumberFormat="1" applyFont="1" applyFill="1" applyBorder="1" applyAlignment="1">
      <alignment horizontal="left" vertical="center"/>
    </xf>
    <xf numFmtId="166" fontId="8" fillId="0" borderId="0" xfId="0" applyNumberFormat="1" applyFont="1"/>
    <xf numFmtId="9" fontId="8" fillId="0" borderId="0" xfId="0" applyNumberFormat="1" applyFont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0" fontId="8" fillId="0" borderId="9" xfId="15" applyNumberFormat="1" applyFont="1" applyBorder="1" applyAlignment="1">
      <alignment horizontal="left" vertical="center"/>
    </xf>
    <xf numFmtId="10" fontId="8" fillId="0" borderId="0" xfId="15" applyNumberFormat="1" applyFont="1" applyBorder="1" applyAlignment="1">
      <alignment horizontal="left" vertical="center"/>
    </xf>
    <xf numFmtId="10" fontId="8" fillId="0" borderId="13" xfId="15" applyNumberFormat="1" applyFont="1" applyBorder="1" applyAlignment="1">
      <alignment horizontal="left" vertical="center"/>
    </xf>
    <xf numFmtId="10" fontId="8" fillId="0" borderId="0" xfId="0" applyNumberFormat="1" applyFont="1" applyAlignment="1">
      <alignment horizontal="left" vertical="center"/>
    </xf>
    <xf numFmtId="10" fontId="8" fillId="0" borderId="0" xfId="15" applyNumberFormat="1" applyFont="1" applyAlignment="1">
      <alignment horizontal="left" vertical="center"/>
    </xf>
    <xf numFmtId="0" fontId="0" fillId="0" borderId="9" xfId="0" applyBorder="1"/>
    <xf numFmtId="0" fontId="8" fillId="0" borderId="9" xfId="0" applyFont="1" applyBorder="1"/>
    <xf numFmtId="0" fontId="0" fillId="0" borderId="13" xfId="0" applyBorder="1"/>
    <xf numFmtId="0" fontId="8" fillId="0" borderId="13" xfId="0" applyFont="1" applyBorder="1"/>
    <xf numFmtId="166" fontId="8" fillId="0" borderId="13" xfId="0" applyNumberFormat="1" applyFont="1" applyBorder="1"/>
    <xf numFmtId="0" fontId="5" fillId="10" borderId="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10" borderId="0" xfId="0" applyFont="1" applyFill="1" applyAlignment="1">
      <alignment horizontal="left" vertical="center"/>
    </xf>
    <xf numFmtId="10" fontId="8" fillId="10" borderId="9" xfId="15" applyNumberFormat="1" applyFont="1" applyFill="1" applyBorder="1" applyAlignment="1">
      <alignment horizontal="left" vertical="center"/>
    </xf>
    <xf numFmtId="9" fontId="15" fillId="7" borderId="0" xfId="15" applyFont="1" applyFill="1" applyAlignment="1">
      <alignment vertical="center"/>
    </xf>
    <xf numFmtId="10" fontId="15" fillId="7" borderId="0" xfId="15" applyNumberFormat="1" applyFont="1" applyFill="1" applyAlignment="1">
      <alignment vertical="center"/>
    </xf>
    <xf numFmtId="165" fontId="5" fillId="4" borderId="2" xfId="0" applyNumberFormat="1" applyFont="1" applyFill="1" applyBorder="1" applyAlignment="1">
      <alignment vertical="center" wrapText="1"/>
    </xf>
    <xf numFmtId="0" fontId="8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0" fontId="8" fillId="12" borderId="9" xfId="15" applyNumberFormat="1" applyFont="1" applyFill="1" applyBorder="1" applyAlignment="1">
      <alignment horizontal="left" vertical="center"/>
    </xf>
    <xf numFmtId="10" fontId="8" fillId="12" borderId="0" xfId="15" applyNumberFormat="1" applyFont="1" applyFill="1" applyBorder="1" applyAlignment="1">
      <alignment horizontal="left" vertical="center"/>
    </xf>
    <xf numFmtId="0" fontId="8" fillId="12" borderId="0" xfId="0" applyFont="1" applyFill="1" applyAlignment="1">
      <alignment vertical="center"/>
    </xf>
    <xf numFmtId="10" fontId="8" fillId="12" borderId="0" xfId="15" applyNumberFormat="1" applyFont="1" applyFill="1" applyAlignment="1">
      <alignment horizontal="left" vertical="center"/>
    </xf>
    <xf numFmtId="9" fontId="17" fillId="7" borderId="0" xfId="15" applyFont="1" applyFill="1" applyAlignment="1">
      <alignment vertical="center"/>
    </xf>
    <xf numFmtId="165" fontId="8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8" fillId="13" borderId="11" xfId="15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/>
    </xf>
    <xf numFmtId="0" fontId="2" fillId="0" borderId="0" xfId="0" applyFont="1"/>
    <xf numFmtId="49" fontId="20" fillId="14" borderId="15" xfId="0" applyNumberFormat="1" applyFont="1" applyFill="1" applyBorder="1" applyAlignment="1">
      <alignment horizontal="center" vertical="center"/>
    </xf>
    <xf numFmtId="49" fontId="20" fillId="15" borderId="15" xfId="0" applyNumberFormat="1" applyFont="1" applyFill="1" applyBorder="1" applyAlignment="1">
      <alignment horizontal="left" vertical="center"/>
    </xf>
    <xf numFmtId="0" fontId="20" fillId="15" borderId="15" xfId="0" applyFont="1" applyFill="1" applyBorder="1" applyAlignment="1">
      <alignment horizontal="left" vertical="center"/>
    </xf>
    <xf numFmtId="0" fontId="20" fillId="16" borderId="15" xfId="0" applyFont="1" applyFill="1" applyBorder="1" applyAlignment="1">
      <alignment horizontal="center" vertical="center"/>
    </xf>
    <xf numFmtId="49" fontId="20" fillId="16" borderId="1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5" fillId="4" borderId="2" xfId="18" applyNumberFormat="1" applyFont="1" applyFill="1" applyBorder="1" applyAlignment="1">
      <alignment vertical="center" wrapText="1"/>
    </xf>
    <xf numFmtId="165" fontId="5" fillId="4" borderId="2" xfId="15" applyNumberFormat="1" applyFont="1" applyFill="1" applyBorder="1" applyAlignment="1">
      <alignment vertical="center" wrapText="1"/>
    </xf>
    <xf numFmtId="165" fontId="15" fillId="7" borderId="0" xfId="15" applyNumberFormat="1" applyFont="1" applyFill="1" applyAlignment="1">
      <alignment vertical="center"/>
    </xf>
    <xf numFmtId="164" fontId="5" fillId="4" borderId="2" xfId="18" applyFont="1" applyFill="1" applyBorder="1" applyAlignment="1">
      <alignment horizontal="left" vertical="center" wrapText="1" indent="5"/>
    </xf>
    <xf numFmtId="164" fontId="5" fillId="4" borderId="2" xfId="18" applyFont="1" applyFill="1" applyBorder="1" applyAlignment="1">
      <alignment horizontal="left" vertical="center" wrapText="1" indent="4"/>
    </xf>
    <xf numFmtId="164" fontId="5" fillId="4" borderId="2" xfId="18" applyFont="1" applyFill="1" applyBorder="1" applyAlignment="1">
      <alignment horizontal="left" vertical="center" wrapText="1" indent="3"/>
    </xf>
    <xf numFmtId="0" fontId="8" fillId="11" borderId="13" xfId="0" applyFont="1" applyFill="1" applyBorder="1" applyAlignment="1">
      <alignment vertical="center"/>
    </xf>
    <xf numFmtId="10" fontId="8" fillId="2" borderId="0" xfId="15" applyNumberFormat="1" applyFont="1" applyFill="1" applyAlignment="1">
      <alignment horizontal="left" vertical="center"/>
    </xf>
    <xf numFmtId="10" fontId="8" fillId="2" borderId="9" xfId="15" applyNumberFormat="1" applyFont="1" applyFill="1" applyBorder="1" applyAlignment="1">
      <alignment horizontal="left" vertical="center"/>
    </xf>
    <xf numFmtId="0" fontId="22" fillId="0" borderId="0" xfId="0" applyFont="1"/>
    <xf numFmtId="0" fontId="4" fillId="17" borderId="10" xfId="0" applyFont="1" applyFill="1" applyBorder="1"/>
    <xf numFmtId="0" fontId="4" fillId="18" borderId="10" xfId="0" applyFont="1" applyFill="1" applyBorder="1"/>
    <xf numFmtId="0" fontId="0" fillId="17" borderId="10" xfId="0" applyFont="1" applyFill="1" applyBorder="1"/>
    <xf numFmtId="0" fontId="21" fillId="19" borderId="8" xfId="0" applyFont="1" applyFill="1" applyBorder="1" applyAlignment="1">
      <alignment horizontal="left" vertical="center"/>
    </xf>
    <xf numFmtId="0" fontId="21" fillId="19" borderId="8" xfId="0" applyFont="1" applyFill="1" applyBorder="1" applyAlignment="1" applyProtection="1">
      <alignment horizontal="left" vertical="center"/>
      <protection locked="0"/>
    </xf>
    <xf numFmtId="0" fontId="21" fillId="20" borderId="10" xfId="0" applyFont="1" applyFill="1" applyBorder="1"/>
    <xf numFmtId="0" fontId="0" fillId="0" borderId="4" xfId="0" applyBorder="1"/>
    <xf numFmtId="0" fontId="0" fillId="0" borderId="16" xfId="0" applyBorder="1"/>
    <xf numFmtId="0" fontId="0" fillId="0" borderId="7" xfId="0" applyBorder="1"/>
    <xf numFmtId="0" fontId="2" fillId="2" borderId="0" xfId="20" applyFont="1" applyFill="1" applyAlignment="1">
      <alignment vertical="center"/>
      <protection/>
    </xf>
    <xf numFmtId="0" fontId="2" fillId="2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3" fillId="21" borderId="0" xfId="20" applyFont="1" applyFill="1" applyAlignment="1">
      <alignment vertical="center"/>
      <protection/>
    </xf>
    <xf numFmtId="0" fontId="24" fillId="21" borderId="0" xfId="20" applyFont="1" applyFill="1" applyAlignment="1">
      <alignment vertical="center"/>
      <protection/>
    </xf>
    <xf numFmtId="0" fontId="2" fillId="3" borderId="0" xfId="20" applyFont="1" applyFill="1" applyAlignment="1">
      <alignment vertical="center"/>
      <protection/>
    </xf>
    <xf numFmtId="0" fontId="15" fillId="21" borderId="0" xfId="20" applyFont="1" applyFill="1" applyAlignment="1">
      <alignment vertical="center"/>
      <protection/>
    </xf>
    <xf numFmtId="0" fontId="25" fillId="21" borderId="0" xfId="20" applyFont="1" applyFill="1" applyAlignment="1">
      <alignment vertical="center"/>
      <protection/>
    </xf>
    <xf numFmtId="0" fontId="7" fillId="2" borderId="0" xfId="20" applyFont="1" applyFill="1" applyAlignment="1">
      <alignment vertical="center"/>
      <protection/>
    </xf>
    <xf numFmtId="0" fontId="8" fillId="21" borderId="0" xfId="20" applyFont="1" applyFill="1" applyAlignment="1">
      <alignment vertical="center"/>
      <protection/>
    </xf>
    <xf numFmtId="0" fontId="26" fillId="21" borderId="0" xfId="20" applyFont="1" applyFill="1" applyAlignment="1">
      <alignment vertical="center"/>
      <protection/>
    </xf>
    <xf numFmtId="0" fontId="8" fillId="2" borderId="0" xfId="20" applyFont="1" applyFill="1" applyAlignment="1">
      <alignment vertical="center"/>
      <protection/>
    </xf>
    <xf numFmtId="168" fontId="8" fillId="2" borderId="0" xfId="20" applyNumberFormat="1" applyFont="1" applyFill="1" applyAlignment="1">
      <alignment horizontal="left" vertical="center"/>
      <protection/>
    </xf>
    <xf numFmtId="0" fontId="27" fillId="21" borderId="0" xfId="20" applyFont="1" applyFill="1" applyAlignment="1">
      <alignment vertical="center"/>
      <protection/>
    </xf>
    <xf numFmtId="0" fontId="28" fillId="2" borderId="0" xfId="20" applyFont="1" applyFill="1" applyAlignment="1">
      <alignment vertical="center"/>
      <protection/>
    </xf>
    <xf numFmtId="0" fontId="24" fillId="2" borderId="0" xfId="22" applyFill="1" applyAlignment="1">
      <alignment vertical="center"/>
    </xf>
    <xf numFmtId="9" fontId="15" fillId="22" borderId="0" xfId="15" applyFont="1" applyFill="1" applyAlignment="1">
      <alignment vertical="center"/>
    </xf>
    <xf numFmtId="0" fontId="0" fillId="0" borderId="0" xfId="0" applyFont="1"/>
    <xf numFmtId="0" fontId="8" fillId="21" borderId="0" xfId="0" applyFont="1" applyFill="1" applyAlignment="1">
      <alignment horizontal="left" vertical="center"/>
    </xf>
    <xf numFmtId="2" fontId="8" fillId="21" borderId="0" xfId="0" applyNumberFormat="1" applyFont="1" applyFill="1" applyAlignment="1">
      <alignment horizontal="left" vertical="center"/>
    </xf>
    <xf numFmtId="0" fontId="8" fillId="23" borderId="0" xfId="0" applyFont="1" applyFill="1" applyAlignment="1">
      <alignment horizontal="left" vertical="center"/>
    </xf>
    <xf numFmtId="2" fontId="8" fillId="0" borderId="13" xfId="0" applyNumberFormat="1" applyFont="1" applyBorder="1" applyAlignment="1">
      <alignment horizontal="left" vertical="center"/>
    </xf>
    <xf numFmtId="0" fontId="8" fillId="21" borderId="13" xfId="0" applyFont="1" applyFill="1" applyBorder="1" applyAlignment="1">
      <alignment horizontal="left" vertical="center"/>
    </xf>
    <xf numFmtId="2" fontId="8" fillId="21" borderId="13" xfId="0" applyNumberFormat="1" applyFont="1" applyFill="1" applyBorder="1" applyAlignment="1">
      <alignment horizontal="left" vertical="center"/>
    </xf>
    <xf numFmtId="0" fontId="8" fillId="2" borderId="0" xfId="20" applyFont="1" applyFill="1" applyAlignment="1">
      <alignment vertical="center"/>
      <protection/>
    </xf>
    <xf numFmtId="0" fontId="23" fillId="2" borderId="0" xfId="20" applyFont="1" applyFill="1" applyAlignment="1">
      <alignment horizontal="center" vertical="center"/>
      <protection/>
    </xf>
    <xf numFmtId="0" fontId="24" fillId="2" borderId="0" xfId="22" applyFill="1" applyAlignment="1">
      <alignment vertical="center"/>
    </xf>
    <xf numFmtId="0" fontId="8" fillId="2" borderId="0" xfId="20" applyFont="1" applyFill="1" applyAlignment="1">
      <alignment horizontal="left" vertical="center" wrapText="1"/>
      <protection/>
    </xf>
    <xf numFmtId="0" fontId="5" fillId="4" borderId="0" xfId="0" applyFont="1" applyFill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4" borderId="0" xfId="0" applyFont="1" applyFill="1" applyAlignment="1">
      <alignment horizontal="center" vertic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6" t="8921" r="7734" b="1291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6" t="6552" r="3999" b="632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7" t="26187" r="3987" b="2618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14" customWidth="1"/>
    <col min="5" max="6" width="14.1428571428571" style="114" customWidth="1"/>
    <col min="7" max="7" width="12.1428571428571" style="114" customWidth="1"/>
    <col min="8" max="10" width="8.14285714285714" style="114" customWidth="1"/>
    <col min="11" max="11" width="9.57142857142857" style="114" customWidth="1"/>
    <col min="12" max="12" width="8.14285714285714" style="114" customWidth="1"/>
    <col min="13" max="13" width="10" style="114" customWidth="1"/>
    <col min="14" max="14" width="11.4285714285714" style="114" customWidth="1"/>
    <col min="15" max="15" width="13.4285714285714" style="114" customWidth="1"/>
    <col min="16" max="16384" width="8.85714285714286" style="114"/>
  </cols>
  <sheetData>
    <row r="1" spans="1:26" ht="1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ht="1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ht="1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ht="1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ht="1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ht="1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ht="1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ht="1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ht="1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ht="1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ht="1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ht="1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ht="1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ht="1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ht="1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>
      <c r="A16" s="137" t="s">
        <v>440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>
      <c r="A20" s="120" t="s">
        <v>441</v>
      </c>
      <c r="B20" s="136" t="s">
        <v>451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>
      <c r="A21" s="120" t="s">
        <v>442</v>
      </c>
      <c r="B21" s="139" t="s">
        <v>455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>
      <c r="A23" s="120" t="s">
        <v>443</v>
      </c>
      <c r="B23" s="136" t="s">
        <v>452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>
      <c r="A24" s="120"/>
      <c r="B24" s="136" t="s">
        <v>453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>
      <c r="A26" s="120" t="s">
        <v>444</v>
      </c>
      <c r="B26" s="136" t="s">
        <v>452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>
      <c r="A27" s="120"/>
      <c r="B27" s="136" t="s">
        <v>454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>
      <c r="A29" s="120" t="s">
        <v>445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>
      <c r="A30" s="120" t="s">
        <v>446</v>
      </c>
      <c r="B30" s="138" t="s">
        <v>447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>
      <c r="A31" s="120" t="s">
        <v>448</v>
      </c>
      <c r="B31" s="136" t="s">
        <v>449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>
      <c r="A32" s="126"/>
      <c r="B32" s="127" t="s">
        <v>450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ht="1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ht="1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ht="1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ht="1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ht="1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ht="1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ht="1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ht="1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ht="1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ht="1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ht="1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ht="1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ht="1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ht="1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ht="1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ht="1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ht="1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ht="1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ht="1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ht="1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ht="1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ht="1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ht="1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ht="1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ht="1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ht="1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ht="1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ht="1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ht="1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ht="1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ht="1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ht="1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ht="1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ht="1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ht="1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ht="1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ht="1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ht="1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ht="1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ht="1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ht="1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ht="1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ht="1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ht="1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ht="1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ht="1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ht="1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ht="1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ht="1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ht="1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ht="1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ht="1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ht="1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ht="1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ht="1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ht="1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ht="1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ht="1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ht="1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ht="1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ht="1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ht="1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ht="1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ht="1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ht="1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ht="1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ht="1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380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>
      <c r="A6" t="s">
        <v>381</v>
      </c>
      <c r="C6" s="106" t="str">
        <f>C5</f>
        <v>IE</v>
      </c>
      <c r="D6" s="106" t="str">
        <f>IF(LEFT(D5,1)&lt;&gt;"*","*"&amp;D5,D5)</f>
        <v>*National</v>
      </c>
      <c r="E6" s="106" t="str">
        <f t="shared" si="0" ref="E6:AD6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>
      <c r="A7" t="s">
        <v>382</v>
      </c>
      <c r="C7" s="106" t="str">
        <f>"*"&amp;C5</f>
        <v>*IE</v>
      </c>
      <c r="D7" s="106" t="str">
        <f>D5</f>
        <v>National</v>
      </c>
      <c r="E7" s="106" t="str">
        <f t="shared" si="1" ref="E7:AD7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2" ht="15.75" thickBot="1">
      <c r="A10" s="108" t="s">
        <v>383</v>
      </c>
      <c r="B10" s="108" t="s">
        <v>384</v>
      </c>
    </row>
    <row r="11" spans="1:2" ht="12.75">
      <c r="A11" s="109" t="s">
        <v>385</v>
      </c>
      <c r="B11" s="109" t="s">
        <v>386</v>
      </c>
    </row>
    <row r="12" spans="1:2" ht="12.75">
      <c r="A12" s="110" t="s">
        <v>387</v>
      </c>
      <c r="B12" s="110" t="s">
        <v>388</v>
      </c>
    </row>
    <row r="13" spans="1:2" ht="12.75">
      <c r="A13" s="110" t="s">
        <v>389</v>
      </c>
      <c r="B13" s="110" t="s">
        <v>390</v>
      </c>
    </row>
    <row r="14" spans="1:2" ht="12.75">
      <c r="A14" s="110" t="s">
        <v>391</v>
      </c>
      <c r="B14" s="110" t="s">
        <v>392</v>
      </c>
    </row>
    <row r="15" spans="1:2" ht="12.75">
      <c r="A15" s="110" t="s">
        <v>393</v>
      </c>
      <c r="B15" s="110" t="s">
        <v>394</v>
      </c>
    </row>
    <row r="16" spans="1:2" ht="12.75">
      <c r="A16" s="110" t="s">
        <v>395</v>
      </c>
      <c r="B16" s="110" t="s">
        <v>396</v>
      </c>
    </row>
    <row r="17" spans="1:2" ht="12.75">
      <c r="A17" s="110" t="s">
        <v>397</v>
      </c>
      <c r="B17" s="110" t="s">
        <v>398</v>
      </c>
    </row>
    <row r="18" spans="1:2" ht="12.75">
      <c r="A18" s="110" t="s">
        <v>399</v>
      </c>
      <c r="B18" s="110" t="s">
        <v>400</v>
      </c>
    </row>
    <row r="19" spans="1:2" ht="12.75">
      <c r="A19" s="110" t="s">
        <v>401</v>
      </c>
      <c r="B19" s="110" t="s">
        <v>402</v>
      </c>
    </row>
    <row r="20" spans="1:2" ht="12.75">
      <c r="A20" s="110" t="s">
        <v>403</v>
      </c>
      <c r="B20" s="110" t="s">
        <v>404</v>
      </c>
    </row>
    <row r="21" spans="1:2" ht="12.75">
      <c r="A21" s="110" t="s">
        <v>405</v>
      </c>
      <c r="B21" s="110" t="s">
        <v>406</v>
      </c>
    </row>
    <row r="22" spans="1:2" ht="12.75">
      <c r="A22" s="110" t="s">
        <v>407</v>
      </c>
      <c r="B22" s="110" t="s">
        <v>408</v>
      </c>
    </row>
    <row r="23" spans="1:2" ht="12.75">
      <c r="A23" s="110" t="s">
        <v>409</v>
      </c>
      <c r="B23" s="110" t="s">
        <v>410</v>
      </c>
    </row>
    <row r="24" spans="1:2" ht="12.75">
      <c r="A24" s="110" t="s">
        <v>411</v>
      </c>
      <c r="B24" s="110" t="s">
        <v>412</v>
      </c>
    </row>
    <row r="25" spans="1:2" ht="12.75">
      <c r="A25" s="110" t="s">
        <v>413</v>
      </c>
      <c r="B25" s="110" t="s">
        <v>414</v>
      </c>
    </row>
    <row r="26" spans="1:2" ht="12.75">
      <c r="A26" s="110" t="s">
        <v>415</v>
      </c>
      <c r="B26" s="110" t="s">
        <v>416</v>
      </c>
    </row>
    <row r="27" spans="1:2" ht="12.75">
      <c r="A27" s="110" t="s">
        <v>417</v>
      </c>
      <c r="B27" s="110" t="s">
        <v>418</v>
      </c>
    </row>
    <row r="28" spans="1:2" ht="12.75">
      <c r="A28" s="110" t="s">
        <v>419</v>
      </c>
      <c r="B28" s="110" t="s">
        <v>420</v>
      </c>
    </row>
    <row r="29" spans="1:2" ht="12.75">
      <c r="A29" s="110" t="s">
        <v>421</v>
      </c>
      <c r="B29" s="110" t="s">
        <v>422</v>
      </c>
    </row>
    <row r="30" spans="1:2" ht="12.75">
      <c r="A30" s="110" t="s">
        <v>423</v>
      </c>
      <c r="B30" s="110" t="s">
        <v>424</v>
      </c>
    </row>
    <row r="31" spans="1:2" ht="12.75">
      <c r="A31" s="110" t="s">
        <v>425</v>
      </c>
      <c r="B31" s="110" t="s">
        <v>426</v>
      </c>
    </row>
    <row r="32" spans="1:2" ht="12.75">
      <c r="A32" s="110" t="s">
        <v>427</v>
      </c>
      <c r="B32" s="110" t="s">
        <v>428</v>
      </c>
    </row>
    <row r="33" spans="1:2" ht="12.75">
      <c r="A33" s="110" t="s">
        <v>429</v>
      </c>
      <c r="B33" s="110" t="s">
        <v>430</v>
      </c>
    </row>
    <row r="34" spans="1:2" ht="12.75">
      <c r="A34" s="110" t="s">
        <v>431</v>
      </c>
      <c r="B34" s="110" t="s">
        <v>432</v>
      </c>
    </row>
    <row r="35" spans="1:2" ht="12.75">
      <c r="A35" s="110" t="s">
        <v>433</v>
      </c>
      <c r="B35" s="110" t="s">
        <v>434</v>
      </c>
    </row>
    <row r="36" spans="1:2" ht="12.75">
      <c r="A36" s="110" t="s">
        <v>435</v>
      </c>
      <c r="B36" s="110" t="s">
        <v>436</v>
      </c>
    </row>
    <row r="37" spans="1:1" ht="15">
      <c r="A37" s="111" t="s">
        <v>437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96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580</v>
      </c>
      <c r="B2" t="s">
        <v>272</v>
      </c>
      <c r="C2" t="s">
        <v>274</v>
      </c>
      <c r="D2" t="s">
        <v>194</v>
      </c>
      <c r="E2" t="s">
        <v>211</v>
      </c>
      <c r="F2" t="s">
        <v>439</v>
      </c>
      <c r="G2" t="s">
        <v>581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580</v>
      </c>
      <c r="B3" t="s">
        <v>272</v>
      </c>
      <c r="C3" t="s">
        <v>274</v>
      </c>
      <c r="D3" t="s">
        <v>194</v>
      </c>
      <c r="E3" t="s">
        <v>211</v>
      </c>
      <c r="F3" t="s">
        <v>439</v>
      </c>
      <c r="G3" t="s">
        <v>583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580</v>
      </c>
      <c r="B4" t="s">
        <v>272</v>
      </c>
      <c r="C4" t="s">
        <v>274</v>
      </c>
      <c r="D4" t="s">
        <v>194</v>
      </c>
      <c r="E4" t="s">
        <v>211</v>
      </c>
      <c r="F4" t="s">
        <v>439</v>
      </c>
      <c r="G4" t="s">
        <v>582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580</v>
      </c>
      <c r="B5" t="s">
        <v>272</v>
      </c>
      <c r="C5" t="s">
        <v>274</v>
      </c>
      <c r="D5" t="s">
        <v>194</v>
      </c>
      <c r="E5" t="s">
        <v>211</v>
      </c>
      <c r="F5" t="s">
        <v>439</v>
      </c>
      <c r="G5" t="s">
        <v>276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580</v>
      </c>
      <c r="B6" t="s">
        <v>272</v>
      </c>
      <c r="C6" t="s">
        <v>274</v>
      </c>
      <c r="D6" t="s">
        <v>275</v>
      </c>
      <c r="E6" t="s">
        <v>211</v>
      </c>
      <c r="F6" t="s">
        <v>439</v>
      </c>
      <c r="G6" t="s">
        <v>581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580</v>
      </c>
      <c r="B7" t="s">
        <v>272</v>
      </c>
      <c r="C7" t="s">
        <v>274</v>
      </c>
      <c r="D7" t="s">
        <v>275</v>
      </c>
      <c r="E7" t="s">
        <v>211</v>
      </c>
      <c r="F7" t="s">
        <v>439</v>
      </c>
      <c r="G7" t="s">
        <v>583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580</v>
      </c>
      <c r="B8" t="s">
        <v>272</v>
      </c>
      <c r="C8" t="s">
        <v>274</v>
      </c>
      <c r="D8" t="s">
        <v>275</v>
      </c>
      <c r="E8" t="s">
        <v>211</v>
      </c>
      <c r="F8" t="s">
        <v>439</v>
      </c>
      <c r="G8" t="s">
        <v>582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580</v>
      </c>
      <c r="B9" t="s">
        <v>272</v>
      </c>
      <c r="C9" t="s">
        <v>274</v>
      </c>
      <c r="D9" t="s">
        <v>275</v>
      </c>
      <c r="E9" t="s">
        <v>211</v>
      </c>
      <c r="F9" t="s">
        <v>439</v>
      </c>
      <c r="G9" t="s">
        <v>276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580</v>
      </c>
      <c r="B10" t="s">
        <v>272</v>
      </c>
      <c r="C10" t="s">
        <v>499</v>
      </c>
      <c r="D10" t="s">
        <v>194</v>
      </c>
      <c r="E10" t="s">
        <v>211</v>
      </c>
      <c r="F10" t="s">
        <v>439</v>
      </c>
      <c r="G10" t="s">
        <v>581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 ht="12.75">
      <c r="A11" t="s">
        <v>580</v>
      </c>
      <c r="B11" t="s">
        <v>272</v>
      </c>
      <c r="C11" t="s">
        <v>499</v>
      </c>
      <c r="D11" t="s">
        <v>194</v>
      </c>
      <c r="E11" t="s">
        <v>211</v>
      </c>
      <c r="F11" t="s">
        <v>439</v>
      </c>
      <c r="G11" t="s">
        <v>583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580</v>
      </c>
      <c r="B12" t="s">
        <v>272</v>
      </c>
      <c r="C12" t="s">
        <v>499</v>
      </c>
      <c r="D12" t="s">
        <v>194</v>
      </c>
      <c r="E12" t="s">
        <v>211</v>
      </c>
      <c r="F12" t="s">
        <v>439</v>
      </c>
      <c r="G12" t="s">
        <v>582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580</v>
      </c>
      <c r="B13" t="s">
        <v>272</v>
      </c>
      <c r="C13" t="s">
        <v>499</v>
      </c>
      <c r="D13" t="s">
        <v>194</v>
      </c>
      <c r="E13" t="s">
        <v>211</v>
      </c>
      <c r="F13" t="s">
        <v>439</v>
      </c>
      <c r="G13" t="s">
        <v>276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580</v>
      </c>
      <c r="B14" t="s">
        <v>272</v>
      </c>
      <c r="C14" t="s">
        <v>499</v>
      </c>
      <c r="D14" t="s">
        <v>275</v>
      </c>
      <c r="E14" t="s">
        <v>211</v>
      </c>
      <c r="F14" t="s">
        <v>439</v>
      </c>
      <c r="G14" t="s">
        <v>581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 ht="12.75">
      <c r="A15" t="s">
        <v>580</v>
      </c>
      <c r="B15" t="s">
        <v>272</v>
      </c>
      <c r="C15" t="s">
        <v>499</v>
      </c>
      <c r="D15" t="s">
        <v>275</v>
      </c>
      <c r="E15" t="s">
        <v>211</v>
      </c>
      <c r="F15" t="s">
        <v>439</v>
      </c>
      <c r="G15" t="s">
        <v>583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580</v>
      </c>
      <c r="B16" t="s">
        <v>272</v>
      </c>
      <c r="C16" t="s">
        <v>499</v>
      </c>
      <c r="D16" t="s">
        <v>275</v>
      </c>
      <c r="E16" t="s">
        <v>211</v>
      </c>
      <c r="F16" t="s">
        <v>439</v>
      </c>
      <c r="G16" t="s">
        <v>582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580</v>
      </c>
      <c r="B17" t="s">
        <v>272</v>
      </c>
      <c r="C17" t="s">
        <v>499</v>
      </c>
      <c r="D17" t="s">
        <v>275</v>
      </c>
      <c r="E17" t="s">
        <v>211</v>
      </c>
      <c r="F17" t="s">
        <v>439</v>
      </c>
      <c r="G17" t="s">
        <v>276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580</v>
      </c>
      <c r="B18" t="s">
        <v>272</v>
      </c>
      <c r="C18" t="s">
        <v>500</v>
      </c>
      <c r="D18" t="s">
        <v>194</v>
      </c>
      <c r="E18" t="s">
        <v>211</v>
      </c>
      <c r="F18" t="s">
        <v>439</v>
      </c>
      <c r="G18" t="s">
        <v>581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 ht="12.75">
      <c r="A19" t="s">
        <v>580</v>
      </c>
      <c r="B19" t="s">
        <v>272</v>
      </c>
      <c r="C19" t="s">
        <v>500</v>
      </c>
      <c r="D19" t="s">
        <v>194</v>
      </c>
      <c r="E19" t="s">
        <v>211</v>
      </c>
      <c r="F19" t="s">
        <v>439</v>
      </c>
      <c r="G19" t="s">
        <v>583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580</v>
      </c>
      <c r="B20" t="s">
        <v>272</v>
      </c>
      <c r="C20" t="s">
        <v>500</v>
      </c>
      <c r="D20" t="s">
        <v>194</v>
      </c>
      <c r="E20" t="s">
        <v>211</v>
      </c>
      <c r="F20" t="s">
        <v>439</v>
      </c>
      <c r="G20" t="s">
        <v>582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580</v>
      </c>
      <c r="B21" t="s">
        <v>272</v>
      </c>
      <c r="C21" t="s">
        <v>500</v>
      </c>
      <c r="D21" t="s">
        <v>194</v>
      </c>
      <c r="E21" t="s">
        <v>211</v>
      </c>
      <c r="F21" t="s">
        <v>439</v>
      </c>
      <c r="G21" t="s">
        <v>276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580</v>
      </c>
      <c r="B22" t="s">
        <v>272</v>
      </c>
      <c r="C22" t="s">
        <v>500</v>
      </c>
      <c r="D22" t="s">
        <v>275</v>
      </c>
      <c r="E22" t="s">
        <v>211</v>
      </c>
      <c r="F22" t="s">
        <v>439</v>
      </c>
      <c r="G22" t="s">
        <v>581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 ht="12.75">
      <c r="A23" t="s">
        <v>580</v>
      </c>
      <c r="B23" t="s">
        <v>272</v>
      </c>
      <c r="C23" t="s">
        <v>500</v>
      </c>
      <c r="D23" t="s">
        <v>275</v>
      </c>
      <c r="E23" t="s">
        <v>211</v>
      </c>
      <c r="F23" t="s">
        <v>439</v>
      </c>
      <c r="G23" t="s">
        <v>583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580</v>
      </c>
      <c r="B24" t="s">
        <v>272</v>
      </c>
      <c r="C24" t="s">
        <v>500</v>
      </c>
      <c r="D24" t="s">
        <v>275</v>
      </c>
      <c r="E24" t="s">
        <v>211</v>
      </c>
      <c r="F24" t="s">
        <v>439</v>
      </c>
      <c r="G24" t="s">
        <v>582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580</v>
      </c>
      <c r="B25" t="s">
        <v>272</v>
      </c>
      <c r="C25" t="s">
        <v>500</v>
      </c>
      <c r="D25" t="s">
        <v>275</v>
      </c>
      <c r="E25" t="s">
        <v>211</v>
      </c>
      <c r="F25" t="s">
        <v>439</v>
      </c>
      <c r="G25" t="s">
        <v>276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580</v>
      </c>
      <c r="B26" t="s">
        <v>272</v>
      </c>
      <c r="C26" t="s">
        <v>501</v>
      </c>
      <c r="D26" t="s">
        <v>194</v>
      </c>
      <c r="E26" t="s">
        <v>211</v>
      </c>
      <c r="F26" t="s">
        <v>439</v>
      </c>
      <c r="G26" t="s">
        <v>581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 ht="12.75">
      <c r="A27" t="s">
        <v>580</v>
      </c>
      <c r="B27" t="s">
        <v>272</v>
      </c>
      <c r="C27" t="s">
        <v>501</v>
      </c>
      <c r="D27" t="s">
        <v>194</v>
      </c>
      <c r="E27" t="s">
        <v>211</v>
      </c>
      <c r="F27" t="s">
        <v>439</v>
      </c>
      <c r="G27" t="s">
        <v>583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580</v>
      </c>
      <c r="B28" t="s">
        <v>272</v>
      </c>
      <c r="C28" t="s">
        <v>501</v>
      </c>
      <c r="D28" t="s">
        <v>194</v>
      </c>
      <c r="E28" t="s">
        <v>211</v>
      </c>
      <c r="F28" t="s">
        <v>439</v>
      </c>
      <c r="G28" t="s">
        <v>582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580</v>
      </c>
      <c r="B29" t="s">
        <v>272</v>
      </c>
      <c r="C29" t="s">
        <v>501</v>
      </c>
      <c r="D29" t="s">
        <v>194</v>
      </c>
      <c r="E29" t="s">
        <v>211</v>
      </c>
      <c r="F29" t="s">
        <v>439</v>
      </c>
      <c r="G29" t="s">
        <v>276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580</v>
      </c>
      <c r="B30" t="s">
        <v>272</v>
      </c>
      <c r="C30" t="s">
        <v>501</v>
      </c>
      <c r="D30" t="s">
        <v>275</v>
      </c>
      <c r="E30" t="s">
        <v>211</v>
      </c>
      <c r="F30" t="s">
        <v>439</v>
      </c>
      <c r="G30" t="s">
        <v>581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ht="12.75">
      <c r="A31" t="s">
        <v>580</v>
      </c>
      <c r="B31" t="s">
        <v>272</v>
      </c>
      <c r="C31" t="s">
        <v>501</v>
      </c>
      <c r="D31" t="s">
        <v>275</v>
      </c>
      <c r="E31" t="s">
        <v>211</v>
      </c>
      <c r="F31" t="s">
        <v>439</v>
      </c>
      <c r="G31" t="s">
        <v>583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580</v>
      </c>
      <c r="B32" t="s">
        <v>272</v>
      </c>
      <c r="C32" t="s">
        <v>501</v>
      </c>
      <c r="D32" t="s">
        <v>275</v>
      </c>
      <c r="E32" t="s">
        <v>211</v>
      </c>
      <c r="F32" t="s">
        <v>439</v>
      </c>
      <c r="G32" t="s">
        <v>582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580</v>
      </c>
      <c r="B33" t="s">
        <v>272</v>
      </c>
      <c r="C33" t="s">
        <v>501</v>
      </c>
      <c r="D33" t="s">
        <v>275</v>
      </c>
      <c r="E33" t="s">
        <v>211</v>
      </c>
      <c r="F33" t="s">
        <v>439</v>
      </c>
      <c r="G33" t="s">
        <v>276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580</v>
      </c>
      <c r="B34" t="s">
        <v>272</v>
      </c>
      <c r="C34" t="s">
        <v>502</v>
      </c>
      <c r="D34" t="s">
        <v>194</v>
      </c>
      <c r="E34" t="s">
        <v>211</v>
      </c>
      <c r="F34" t="s">
        <v>439</v>
      </c>
      <c r="G34" t="s">
        <v>581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580</v>
      </c>
      <c r="B35" t="s">
        <v>272</v>
      </c>
      <c r="C35" t="s">
        <v>502</v>
      </c>
      <c r="D35" t="s">
        <v>194</v>
      </c>
      <c r="E35" t="s">
        <v>211</v>
      </c>
      <c r="F35" t="s">
        <v>439</v>
      </c>
      <c r="G35" t="s">
        <v>583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580</v>
      </c>
      <c r="B36" t="s">
        <v>272</v>
      </c>
      <c r="C36" t="s">
        <v>502</v>
      </c>
      <c r="D36" t="s">
        <v>194</v>
      </c>
      <c r="E36" t="s">
        <v>211</v>
      </c>
      <c r="F36" t="s">
        <v>439</v>
      </c>
      <c r="G36" t="s">
        <v>582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580</v>
      </c>
      <c r="B37" t="s">
        <v>272</v>
      </c>
      <c r="C37" t="s">
        <v>502</v>
      </c>
      <c r="D37" t="s">
        <v>194</v>
      </c>
      <c r="E37" t="s">
        <v>211</v>
      </c>
      <c r="F37" t="s">
        <v>439</v>
      </c>
      <c r="G37" t="s">
        <v>276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580</v>
      </c>
      <c r="B38" t="s">
        <v>272</v>
      </c>
      <c r="C38" t="s">
        <v>502</v>
      </c>
      <c r="D38" t="s">
        <v>275</v>
      </c>
      <c r="E38" t="s">
        <v>211</v>
      </c>
      <c r="F38" t="s">
        <v>439</v>
      </c>
      <c r="G38" t="s">
        <v>581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580</v>
      </c>
      <c r="B39" t="s">
        <v>272</v>
      </c>
      <c r="C39" t="s">
        <v>502</v>
      </c>
      <c r="D39" t="s">
        <v>275</v>
      </c>
      <c r="E39" t="s">
        <v>211</v>
      </c>
      <c r="F39" t="s">
        <v>439</v>
      </c>
      <c r="G39" t="s">
        <v>583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580</v>
      </c>
      <c r="B40" t="s">
        <v>272</v>
      </c>
      <c r="C40" t="s">
        <v>502</v>
      </c>
      <c r="D40" t="s">
        <v>275</v>
      </c>
      <c r="E40" t="s">
        <v>211</v>
      </c>
      <c r="F40" t="s">
        <v>439</v>
      </c>
      <c r="G40" t="s">
        <v>582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580</v>
      </c>
      <c r="B41" t="s">
        <v>272</v>
      </c>
      <c r="C41" t="s">
        <v>502</v>
      </c>
      <c r="D41" t="s">
        <v>275</v>
      </c>
      <c r="E41" t="s">
        <v>211</v>
      </c>
      <c r="F41" t="s">
        <v>439</v>
      </c>
      <c r="G41" t="s">
        <v>276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580</v>
      </c>
      <c r="B42" t="s">
        <v>272</v>
      </c>
      <c r="C42" t="s">
        <v>503</v>
      </c>
      <c r="D42" t="s">
        <v>194</v>
      </c>
      <c r="E42" t="s">
        <v>211</v>
      </c>
      <c r="F42" t="s">
        <v>439</v>
      </c>
      <c r="G42" t="s">
        <v>581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580</v>
      </c>
      <c r="B43" t="s">
        <v>272</v>
      </c>
      <c r="C43" t="s">
        <v>503</v>
      </c>
      <c r="D43" t="s">
        <v>194</v>
      </c>
      <c r="E43" t="s">
        <v>211</v>
      </c>
      <c r="F43" t="s">
        <v>439</v>
      </c>
      <c r="G43" t="s">
        <v>583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580</v>
      </c>
      <c r="B44" t="s">
        <v>272</v>
      </c>
      <c r="C44" t="s">
        <v>503</v>
      </c>
      <c r="D44" t="s">
        <v>194</v>
      </c>
      <c r="E44" t="s">
        <v>211</v>
      </c>
      <c r="F44" t="s">
        <v>439</v>
      </c>
      <c r="G44" t="s">
        <v>582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580</v>
      </c>
      <c r="B45" t="s">
        <v>272</v>
      </c>
      <c r="C45" t="s">
        <v>503</v>
      </c>
      <c r="D45" t="s">
        <v>194</v>
      </c>
      <c r="E45" t="s">
        <v>211</v>
      </c>
      <c r="F45" t="s">
        <v>439</v>
      </c>
      <c r="G45" t="s">
        <v>276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580</v>
      </c>
      <c r="B46" t="s">
        <v>272</v>
      </c>
      <c r="C46" t="s">
        <v>503</v>
      </c>
      <c r="D46" t="s">
        <v>275</v>
      </c>
      <c r="E46" t="s">
        <v>211</v>
      </c>
      <c r="F46" t="s">
        <v>439</v>
      </c>
      <c r="G46" t="s">
        <v>581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580</v>
      </c>
      <c r="B47" t="s">
        <v>272</v>
      </c>
      <c r="C47" t="s">
        <v>503</v>
      </c>
      <c r="D47" t="s">
        <v>275</v>
      </c>
      <c r="E47" t="s">
        <v>211</v>
      </c>
      <c r="F47" t="s">
        <v>439</v>
      </c>
      <c r="G47" t="s">
        <v>583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580</v>
      </c>
      <c r="B48" t="s">
        <v>272</v>
      </c>
      <c r="C48" t="s">
        <v>503</v>
      </c>
      <c r="D48" t="s">
        <v>275</v>
      </c>
      <c r="E48" t="s">
        <v>211</v>
      </c>
      <c r="F48" t="s">
        <v>439</v>
      </c>
      <c r="G48" t="s">
        <v>582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580</v>
      </c>
      <c r="B49" t="s">
        <v>272</v>
      </c>
      <c r="C49" t="s">
        <v>503</v>
      </c>
      <c r="D49" t="s">
        <v>275</v>
      </c>
      <c r="E49" t="s">
        <v>211</v>
      </c>
      <c r="F49" t="s">
        <v>439</v>
      </c>
      <c r="G49" t="s">
        <v>276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580</v>
      </c>
      <c r="B50" t="s">
        <v>272</v>
      </c>
      <c r="C50" t="s">
        <v>504</v>
      </c>
      <c r="D50" t="s">
        <v>194</v>
      </c>
      <c r="E50" t="s">
        <v>211</v>
      </c>
      <c r="F50" t="s">
        <v>439</v>
      </c>
      <c r="G50" t="s">
        <v>581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580</v>
      </c>
      <c r="B51" t="s">
        <v>272</v>
      </c>
      <c r="C51" t="s">
        <v>504</v>
      </c>
      <c r="D51" t="s">
        <v>194</v>
      </c>
      <c r="E51" t="s">
        <v>211</v>
      </c>
      <c r="F51" t="s">
        <v>439</v>
      </c>
      <c r="G51" t="s">
        <v>583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580</v>
      </c>
      <c r="B52" t="s">
        <v>272</v>
      </c>
      <c r="C52" t="s">
        <v>504</v>
      </c>
      <c r="D52" t="s">
        <v>194</v>
      </c>
      <c r="E52" t="s">
        <v>211</v>
      </c>
      <c r="F52" t="s">
        <v>439</v>
      </c>
      <c r="G52" t="s">
        <v>582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580</v>
      </c>
      <c r="B53" t="s">
        <v>272</v>
      </c>
      <c r="C53" t="s">
        <v>504</v>
      </c>
      <c r="D53" t="s">
        <v>194</v>
      </c>
      <c r="E53" t="s">
        <v>211</v>
      </c>
      <c r="F53" t="s">
        <v>439</v>
      </c>
      <c r="G53" t="s">
        <v>276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580</v>
      </c>
      <c r="B54" t="s">
        <v>272</v>
      </c>
      <c r="C54" t="s">
        <v>504</v>
      </c>
      <c r="D54" t="s">
        <v>275</v>
      </c>
      <c r="E54" t="s">
        <v>211</v>
      </c>
      <c r="F54" t="s">
        <v>439</v>
      </c>
      <c r="G54" t="s">
        <v>581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580</v>
      </c>
      <c r="B55" t="s">
        <v>272</v>
      </c>
      <c r="C55" t="s">
        <v>504</v>
      </c>
      <c r="D55" t="s">
        <v>275</v>
      </c>
      <c r="E55" t="s">
        <v>211</v>
      </c>
      <c r="F55" t="s">
        <v>439</v>
      </c>
      <c r="G55" t="s">
        <v>583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580</v>
      </c>
      <c r="B56" t="s">
        <v>272</v>
      </c>
      <c r="C56" t="s">
        <v>504</v>
      </c>
      <c r="D56" t="s">
        <v>275</v>
      </c>
      <c r="E56" t="s">
        <v>211</v>
      </c>
      <c r="F56" t="s">
        <v>439</v>
      </c>
      <c r="G56" t="s">
        <v>582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580</v>
      </c>
      <c r="B57" t="s">
        <v>272</v>
      </c>
      <c r="C57" t="s">
        <v>504</v>
      </c>
      <c r="D57" t="s">
        <v>275</v>
      </c>
      <c r="E57" t="s">
        <v>211</v>
      </c>
      <c r="F57" t="s">
        <v>439</v>
      </c>
      <c r="G57" t="s">
        <v>276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580</v>
      </c>
      <c r="B58" t="s">
        <v>272</v>
      </c>
      <c r="C58" t="s">
        <v>277</v>
      </c>
      <c r="D58" t="s">
        <v>194</v>
      </c>
      <c r="E58" t="s">
        <v>211</v>
      </c>
      <c r="F58" t="s">
        <v>439</v>
      </c>
      <c r="G58" t="s">
        <v>581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580</v>
      </c>
      <c r="B59" t="s">
        <v>272</v>
      </c>
      <c r="C59" t="s">
        <v>277</v>
      </c>
      <c r="D59" t="s">
        <v>194</v>
      </c>
      <c r="E59" t="s">
        <v>211</v>
      </c>
      <c r="F59" t="s">
        <v>439</v>
      </c>
      <c r="G59" t="s">
        <v>583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580</v>
      </c>
      <c r="B60" t="s">
        <v>272</v>
      </c>
      <c r="C60" t="s">
        <v>277</v>
      </c>
      <c r="D60" t="s">
        <v>194</v>
      </c>
      <c r="E60" t="s">
        <v>211</v>
      </c>
      <c r="F60" t="s">
        <v>439</v>
      </c>
      <c r="G60" t="s">
        <v>582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580</v>
      </c>
      <c r="B61" t="s">
        <v>272</v>
      </c>
      <c r="C61" t="s">
        <v>277</v>
      </c>
      <c r="D61" t="s">
        <v>194</v>
      </c>
      <c r="E61" t="s">
        <v>211</v>
      </c>
      <c r="F61" t="s">
        <v>439</v>
      </c>
      <c r="G61" t="s">
        <v>276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580</v>
      </c>
      <c r="B62" t="s">
        <v>272</v>
      </c>
      <c r="C62" t="s">
        <v>277</v>
      </c>
      <c r="D62" t="s">
        <v>278</v>
      </c>
      <c r="E62" t="s">
        <v>211</v>
      </c>
      <c r="F62" t="s">
        <v>439</v>
      </c>
      <c r="G62" t="s">
        <v>581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580</v>
      </c>
      <c r="B63" t="s">
        <v>272</v>
      </c>
      <c r="C63" t="s">
        <v>277</v>
      </c>
      <c r="D63" t="s">
        <v>278</v>
      </c>
      <c r="E63" t="s">
        <v>211</v>
      </c>
      <c r="F63" t="s">
        <v>439</v>
      </c>
      <c r="G63" t="s">
        <v>583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580</v>
      </c>
      <c r="B64" t="s">
        <v>272</v>
      </c>
      <c r="C64" t="s">
        <v>277</v>
      </c>
      <c r="D64" t="s">
        <v>278</v>
      </c>
      <c r="E64" t="s">
        <v>211</v>
      </c>
      <c r="F64" t="s">
        <v>439</v>
      </c>
      <c r="G64" t="s">
        <v>582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580</v>
      </c>
      <c r="B65" t="s">
        <v>272</v>
      </c>
      <c r="C65" t="s">
        <v>277</v>
      </c>
      <c r="D65" t="s">
        <v>278</v>
      </c>
      <c r="E65" t="s">
        <v>211</v>
      </c>
      <c r="F65" t="s">
        <v>439</v>
      </c>
      <c r="G65" t="s">
        <v>276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580</v>
      </c>
      <c r="B66" t="s">
        <v>272</v>
      </c>
      <c r="C66" t="s">
        <v>535</v>
      </c>
      <c r="D66" t="s">
        <v>194</v>
      </c>
      <c r="E66" t="s">
        <v>211</v>
      </c>
      <c r="F66" t="s">
        <v>439</v>
      </c>
      <c r="G66" t="s">
        <v>581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 ht="12.75">
      <c r="A67" t="s">
        <v>580</v>
      </c>
      <c r="B67" t="s">
        <v>272</v>
      </c>
      <c r="C67" t="s">
        <v>535</v>
      </c>
      <c r="D67" t="s">
        <v>194</v>
      </c>
      <c r="E67" t="s">
        <v>211</v>
      </c>
      <c r="F67" t="s">
        <v>439</v>
      </c>
      <c r="G67" t="s">
        <v>583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580</v>
      </c>
      <c r="B68" t="s">
        <v>272</v>
      </c>
      <c r="C68" t="s">
        <v>535</v>
      </c>
      <c r="D68" t="s">
        <v>194</v>
      </c>
      <c r="E68" t="s">
        <v>211</v>
      </c>
      <c r="F68" t="s">
        <v>439</v>
      </c>
      <c r="G68" t="s">
        <v>582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580</v>
      </c>
      <c r="B69" t="s">
        <v>272</v>
      </c>
      <c r="C69" t="s">
        <v>535</v>
      </c>
      <c r="D69" t="s">
        <v>194</v>
      </c>
      <c r="E69" t="s">
        <v>211</v>
      </c>
      <c r="F69" t="s">
        <v>439</v>
      </c>
      <c r="G69" t="s">
        <v>276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580</v>
      </c>
      <c r="B70" t="s">
        <v>272</v>
      </c>
      <c r="C70" t="s">
        <v>535</v>
      </c>
      <c r="D70" t="s">
        <v>278</v>
      </c>
      <c r="E70" t="s">
        <v>211</v>
      </c>
      <c r="F70" t="s">
        <v>439</v>
      </c>
      <c r="G70" t="s">
        <v>581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 ht="12.75">
      <c r="A71" t="s">
        <v>580</v>
      </c>
      <c r="B71" t="s">
        <v>272</v>
      </c>
      <c r="C71" t="s">
        <v>535</v>
      </c>
      <c r="D71" t="s">
        <v>278</v>
      </c>
      <c r="E71" t="s">
        <v>211</v>
      </c>
      <c r="F71" t="s">
        <v>439</v>
      </c>
      <c r="G71" t="s">
        <v>583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580</v>
      </c>
      <c r="B72" t="s">
        <v>272</v>
      </c>
      <c r="C72" t="s">
        <v>535</v>
      </c>
      <c r="D72" t="s">
        <v>278</v>
      </c>
      <c r="E72" t="s">
        <v>211</v>
      </c>
      <c r="F72" t="s">
        <v>439</v>
      </c>
      <c r="G72" t="s">
        <v>582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580</v>
      </c>
      <c r="B73" t="s">
        <v>272</v>
      </c>
      <c r="C73" t="s">
        <v>535</v>
      </c>
      <c r="D73" t="s">
        <v>278</v>
      </c>
      <c r="E73" t="s">
        <v>211</v>
      </c>
      <c r="F73" t="s">
        <v>439</v>
      </c>
      <c r="G73" t="s">
        <v>276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580</v>
      </c>
      <c r="B74" t="s">
        <v>272</v>
      </c>
      <c r="C74" t="s">
        <v>536</v>
      </c>
      <c r="D74" t="s">
        <v>194</v>
      </c>
      <c r="E74" t="s">
        <v>211</v>
      </c>
      <c r="F74" t="s">
        <v>439</v>
      </c>
      <c r="G74" t="s">
        <v>581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 ht="12.75">
      <c r="A75" t="s">
        <v>580</v>
      </c>
      <c r="B75" t="s">
        <v>272</v>
      </c>
      <c r="C75" t="s">
        <v>536</v>
      </c>
      <c r="D75" t="s">
        <v>194</v>
      </c>
      <c r="E75" t="s">
        <v>211</v>
      </c>
      <c r="F75" t="s">
        <v>439</v>
      </c>
      <c r="G75" t="s">
        <v>583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580</v>
      </c>
      <c r="B76" t="s">
        <v>272</v>
      </c>
      <c r="C76" t="s">
        <v>536</v>
      </c>
      <c r="D76" t="s">
        <v>194</v>
      </c>
      <c r="E76" t="s">
        <v>211</v>
      </c>
      <c r="F76" t="s">
        <v>439</v>
      </c>
      <c r="G76" t="s">
        <v>582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580</v>
      </c>
      <c r="B77" t="s">
        <v>272</v>
      </c>
      <c r="C77" t="s">
        <v>536</v>
      </c>
      <c r="D77" t="s">
        <v>194</v>
      </c>
      <c r="E77" t="s">
        <v>211</v>
      </c>
      <c r="F77" t="s">
        <v>439</v>
      </c>
      <c r="G77" t="s">
        <v>276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580</v>
      </c>
      <c r="B78" t="s">
        <v>272</v>
      </c>
      <c r="C78" t="s">
        <v>536</v>
      </c>
      <c r="D78" t="s">
        <v>278</v>
      </c>
      <c r="E78" t="s">
        <v>211</v>
      </c>
      <c r="F78" t="s">
        <v>439</v>
      </c>
      <c r="G78" t="s">
        <v>581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 ht="12.75">
      <c r="A79" t="s">
        <v>580</v>
      </c>
      <c r="B79" t="s">
        <v>272</v>
      </c>
      <c r="C79" t="s">
        <v>536</v>
      </c>
      <c r="D79" t="s">
        <v>278</v>
      </c>
      <c r="E79" t="s">
        <v>211</v>
      </c>
      <c r="F79" t="s">
        <v>439</v>
      </c>
      <c r="G79" t="s">
        <v>583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580</v>
      </c>
      <c r="B80" t="s">
        <v>272</v>
      </c>
      <c r="C80" t="s">
        <v>536</v>
      </c>
      <c r="D80" t="s">
        <v>278</v>
      </c>
      <c r="E80" t="s">
        <v>211</v>
      </c>
      <c r="F80" t="s">
        <v>439</v>
      </c>
      <c r="G80" t="s">
        <v>582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580</v>
      </c>
      <c r="B81" t="s">
        <v>272</v>
      </c>
      <c r="C81" t="s">
        <v>536</v>
      </c>
      <c r="D81" t="s">
        <v>278</v>
      </c>
      <c r="E81" t="s">
        <v>211</v>
      </c>
      <c r="F81" t="s">
        <v>439</v>
      </c>
      <c r="G81" t="s">
        <v>276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580</v>
      </c>
      <c r="B82" t="s">
        <v>272</v>
      </c>
      <c r="C82" t="s">
        <v>537</v>
      </c>
      <c r="D82" t="s">
        <v>194</v>
      </c>
      <c r="E82" t="s">
        <v>211</v>
      </c>
      <c r="F82" t="s">
        <v>439</v>
      </c>
      <c r="G82" t="s">
        <v>581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 ht="12.75">
      <c r="A83" t="s">
        <v>580</v>
      </c>
      <c r="B83" t="s">
        <v>272</v>
      </c>
      <c r="C83" t="s">
        <v>537</v>
      </c>
      <c r="D83" t="s">
        <v>194</v>
      </c>
      <c r="E83" t="s">
        <v>211</v>
      </c>
      <c r="F83" t="s">
        <v>439</v>
      </c>
      <c r="G83" t="s">
        <v>583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580</v>
      </c>
      <c r="B84" t="s">
        <v>272</v>
      </c>
      <c r="C84" t="s">
        <v>537</v>
      </c>
      <c r="D84" t="s">
        <v>194</v>
      </c>
      <c r="E84" t="s">
        <v>211</v>
      </c>
      <c r="F84" t="s">
        <v>439</v>
      </c>
      <c r="G84" t="s">
        <v>582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580</v>
      </c>
      <c r="B85" t="s">
        <v>272</v>
      </c>
      <c r="C85" t="s">
        <v>537</v>
      </c>
      <c r="D85" t="s">
        <v>194</v>
      </c>
      <c r="E85" t="s">
        <v>211</v>
      </c>
      <c r="F85" t="s">
        <v>439</v>
      </c>
      <c r="G85" t="s">
        <v>276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580</v>
      </c>
      <c r="B86" t="s">
        <v>272</v>
      </c>
      <c r="C86" t="s">
        <v>537</v>
      </c>
      <c r="D86" t="s">
        <v>278</v>
      </c>
      <c r="E86" t="s">
        <v>211</v>
      </c>
      <c r="F86" t="s">
        <v>439</v>
      </c>
      <c r="G86" t="s">
        <v>581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 ht="12.75">
      <c r="A87" t="s">
        <v>580</v>
      </c>
      <c r="B87" t="s">
        <v>272</v>
      </c>
      <c r="C87" t="s">
        <v>537</v>
      </c>
      <c r="D87" t="s">
        <v>278</v>
      </c>
      <c r="E87" t="s">
        <v>211</v>
      </c>
      <c r="F87" t="s">
        <v>439</v>
      </c>
      <c r="G87" t="s">
        <v>583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580</v>
      </c>
      <c r="B88" t="s">
        <v>272</v>
      </c>
      <c r="C88" t="s">
        <v>537</v>
      </c>
      <c r="D88" t="s">
        <v>278</v>
      </c>
      <c r="E88" t="s">
        <v>211</v>
      </c>
      <c r="F88" t="s">
        <v>439</v>
      </c>
      <c r="G88" t="s">
        <v>582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580</v>
      </c>
      <c r="B89" t="s">
        <v>272</v>
      </c>
      <c r="C89" t="s">
        <v>537</v>
      </c>
      <c r="D89" t="s">
        <v>278</v>
      </c>
      <c r="E89" t="s">
        <v>211</v>
      </c>
      <c r="F89" t="s">
        <v>439</v>
      </c>
      <c r="G89" t="s">
        <v>276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580</v>
      </c>
      <c r="B90" t="s">
        <v>272</v>
      </c>
      <c r="C90" t="s">
        <v>538</v>
      </c>
      <c r="D90" t="s">
        <v>194</v>
      </c>
      <c r="E90" t="s">
        <v>211</v>
      </c>
      <c r="F90" t="s">
        <v>439</v>
      </c>
      <c r="G90" t="s">
        <v>581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 ht="12.75">
      <c r="A91" t="s">
        <v>580</v>
      </c>
      <c r="B91" t="s">
        <v>272</v>
      </c>
      <c r="C91" t="s">
        <v>538</v>
      </c>
      <c r="D91" t="s">
        <v>194</v>
      </c>
      <c r="E91" t="s">
        <v>211</v>
      </c>
      <c r="F91" t="s">
        <v>439</v>
      </c>
      <c r="G91" t="s">
        <v>583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580</v>
      </c>
      <c r="B92" t="s">
        <v>272</v>
      </c>
      <c r="C92" t="s">
        <v>538</v>
      </c>
      <c r="D92" t="s">
        <v>194</v>
      </c>
      <c r="E92" t="s">
        <v>211</v>
      </c>
      <c r="F92" t="s">
        <v>439</v>
      </c>
      <c r="G92" t="s">
        <v>582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580</v>
      </c>
      <c r="B93" t="s">
        <v>272</v>
      </c>
      <c r="C93" t="s">
        <v>538</v>
      </c>
      <c r="D93" t="s">
        <v>194</v>
      </c>
      <c r="E93" t="s">
        <v>211</v>
      </c>
      <c r="F93" t="s">
        <v>439</v>
      </c>
      <c r="G93" t="s">
        <v>276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580</v>
      </c>
      <c r="B94" t="s">
        <v>272</v>
      </c>
      <c r="C94" t="s">
        <v>538</v>
      </c>
      <c r="D94" t="s">
        <v>278</v>
      </c>
      <c r="E94" t="s">
        <v>211</v>
      </c>
      <c r="F94" t="s">
        <v>439</v>
      </c>
      <c r="G94" t="s">
        <v>581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 ht="12.75">
      <c r="A95" t="s">
        <v>580</v>
      </c>
      <c r="B95" t="s">
        <v>272</v>
      </c>
      <c r="C95" t="s">
        <v>538</v>
      </c>
      <c r="D95" t="s">
        <v>278</v>
      </c>
      <c r="E95" t="s">
        <v>211</v>
      </c>
      <c r="F95" t="s">
        <v>439</v>
      </c>
      <c r="G95" t="s">
        <v>583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580</v>
      </c>
      <c r="B96" t="s">
        <v>272</v>
      </c>
      <c r="C96" t="s">
        <v>538</v>
      </c>
      <c r="D96" t="s">
        <v>278</v>
      </c>
      <c r="E96" t="s">
        <v>211</v>
      </c>
      <c r="F96" t="s">
        <v>439</v>
      </c>
      <c r="G96" t="s">
        <v>582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580</v>
      </c>
      <c r="B97" t="s">
        <v>272</v>
      </c>
      <c r="C97" t="s">
        <v>538</v>
      </c>
      <c r="D97" t="s">
        <v>278</v>
      </c>
      <c r="E97" t="s">
        <v>211</v>
      </c>
      <c r="F97" t="s">
        <v>439</v>
      </c>
      <c r="G97" t="s">
        <v>276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580</v>
      </c>
      <c r="B98" t="s">
        <v>272</v>
      </c>
      <c r="C98" t="s">
        <v>539</v>
      </c>
      <c r="D98" t="s">
        <v>194</v>
      </c>
      <c r="E98" t="s">
        <v>211</v>
      </c>
      <c r="F98" t="s">
        <v>439</v>
      </c>
      <c r="G98" t="s">
        <v>581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 ht="12.75">
      <c r="A99" t="s">
        <v>580</v>
      </c>
      <c r="B99" t="s">
        <v>272</v>
      </c>
      <c r="C99" t="s">
        <v>539</v>
      </c>
      <c r="D99" t="s">
        <v>194</v>
      </c>
      <c r="E99" t="s">
        <v>211</v>
      </c>
      <c r="F99" t="s">
        <v>439</v>
      </c>
      <c r="G99" t="s">
        <v>583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580</v>
      </c>
      <c r="B100" t="s">
        <v>272</v>
      </c>
      <c r="C100" t="s">
        <v>539</v>
      </c>
      <c r="D100" t="s">
        <v>194</v>
      </c>
      <c r="E100" t="s">
        <v>211</v>
      </c>
      <c r="F100" t="s">
        <v>439</v>
      </c>
      <c r="G100" t="s">
        <v>582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580</v>
      </c>
      <c r="B101" t="s">
        <v>272</v>
      </c>
      <c r="C101" t="s">
        <v>539</v>
      </c>
      <c r="D101" t="s">
        <v>194</v>
      </c>
      <c r="E101" t="s">
        <v>211</v>
      </c>
      <c r="F101" t="s">
        <v>439</v>
      </c>
      <c r="G101" t="s">
        <v>276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580</v>
      </c>
      <c r="B102" t="s">
        <v>272</v>
      </c>
      <c r="C102" t="s">
        <v>539</v>
      </c>
      <c r="D102" t="s">
        <v>278</v>
      </c>
      <c r="E102" t="s">
        <v>211</v>
      </c>
      <c r="F102" t="s">
        <v>439</v>
      </c>
      <c r="G102" t="s">
        <v>581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 ht="12.75">
      <c r="A103" t="s">
        <v>580</v>
      </c>
      <c r="B103" t="s">
        <v>272</v>
      </c>
      <c r="C103" t="s">
        <v>539</v>
      </c>
      <c r="D103" t="s">
        <v>278</v>
      </c>
      <c r="E103" t="s">
        <v>211</v>
      </c>
      <c r="F103" t="s">
        <v>439</v>
      </c>
      <c r="G103" t="s">
        <v>583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580</v>
      </c>
      <c r="B104" t="s">
        <v>272</v>
      </c>
      <c r="C104" t="s">
        <v>539</v>
      </c>
      <c r="D104" t="s">
        <v>278</v>
      </c>
      <c r="E104" t="s">
        <v>211</v>
      </c>
      <c r="F104" t="s">
        <v>439</v>
      </c>
      <c r="G104" t="s">
        <v>582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580</v>
      </c>
      <c r="B105" t="s">
        <v>272</v>
      </c>
      <c r="C105" t="s">
        <v>539</v>
      </c>
      <c r="D105" t="s">
        <v>278</v>
      </c>
      <c r="E105" t="s">
        <v>211</v>
      </c>
      <c r="F105" t="s">
        <v>439</v>
      </c>
      <c r="G105" t="s">
        <v>276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580</v>
      </c>
      <c r="B106" t="s">
        <v>272</v>
      </c>
      <c r="C106" t="s">
        <v>540</v>
      </c>
      <c r="D106" t="s">
        <v>194</v>
      </c>
      <c r="E106" t="s">
        <v>211</v>
      </c>
      <c r="F106" t="s">
        <v>439</v>
      </c>
      <c r="G106" t="s">
        <v>581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 ht="12.75">
      <c r="A107" t="s">
        <v>580</v>
      </c>
      <c r="B107" t="s">
        <v>272</v>
      </c>
      <c r="C107" t="s">
        <v>540</v>
      </c>
      <c r="D107" t="s">
        <v>194</v>
      </c>
      <c r="E107" t="s">
        <v>211</v>
      </c>
      <c r="F107" t="s">
        <v>439</v>
      </c>
      <c r="G107" t="s">
        <v>583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580</v>
      </c>
      <c r="B108" t="s">
        <v>272</v>
      </c>
      <c r="C108" t="s">
        <v>540</v>
      </c>
      <c r="D108" t="s">
        <v>194</v>
      </c>
      <c r="E108" t="s">
        <v>211</v>
      </c>
      <c r="F108" t="s">
        <v>439</v>
      </c>
      <c r="G108" t="s">
        <v>582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580</v>
      </c>
      <c r="B109" t="s">
        <v>272</v>
      </c>
      <c r="C109" t="s">
        <v>540</v>
      </c>
      <c r="D109" t="s">
        <v>194</v>
      </c>
      <c r="E109" t="s">
        <v>211</v>
      </c>
      <c r="F109" t="s">
        <v>439</v>
      </c>
      <c r="G109" t="s">
        <v>276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580</v>
      </c>
      <c r="B110" t="s">
        <v>272</v>
      </c>
      <c r="C110" t="s">
        <v>540</v>
      </c>
      <c r="D110" t="s">
        <v>278</v>
      </c>
      <c r="E110" t="s">
        <v>211</v>
      </c>
      <c r="F110" t="s">
        <v>439</v>
      </c>
      <c r="G110" t="s">
        <v>581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 ht="12.75">
      <c r="A111" t="s">
        <v>580</v>
      </c>
      <c r="B111" t="s">
        <v>272</v>
      </c>
      <c r="C111" t="s">
        <v>540</v>
      </c>
      <c r="D111" t="s">
        <v>278</v>
      </c>
      <c r="E111" t="s">
        <v>211</v>
      </c>
      <c r="F111" t="s">
        <v>439</v>
      </c>
      <c r="G111" t="s">
        <v>583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580</v>
      </c>
      <c r="B112" t="s">
        <v>272</v>
      </c>
      <c r="C112" t="s">
        <v>540</v>
      </c>
      <c r="D112" t="s">
        <v>278</v>
      </c>
      <c r="E112" t="s">
        <v>211</v>
      </c>
      <c r="F112" t="s">
        <v>439</v>
      </c>
      <c r="G112" t="s">
        <v>582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580</v>
      </c>
      <c r="B113" t="s">
        <v>272</v>
      </c>
      <c r="C113" t="s">
        <v>540</v>
      </c>
      <c r="D113" t="s">
        <v>278</v>
      </c>
      <c r="E113" t="s">
        <v>211</v>
      </c>
      <c r="F113" t="s">
        <v>439</v>
      </c>
      <c r="G113" t="s">
        <v>276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580</v>
      </c>
      <c r="B114" t="s">
        <v>272</v>
      </c>
      <c r="C114" t="s">
        <v>279</v>
      </c>
      <c r="D114" t="s">
        <v>194</v>
      </c>
      <c r="E114" t="s">
        <v>211</v>
      </c>
      <c r="F114" t="s">
        <v>439</v>
      </c>
      <c r="G114" t="s">
        <v>581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580</v>
      </c>
      <c r="B115" t="s">
        <v>272</v>
      </c>
      <c r="C115" t="s">
        <v>279</v>
      </c>
      <c r="D115" t="s">
        <v>194</v>
      </c>
      <c r="E115" t="s">
        <v>211</v>
      </c>
      <c r="F115" t="s">
        <v>439</v>
      </c>
      <c r="G115" t="s">
        <v>583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580</v>
      </c>
      <c r="B116" t="s">
        <v>272</v>
      </c>
      <c r="C116" t="s">
        <v>279</v>
      </c>
      <c r="D116" t="s">
        <v>194</v>
      </c>
      <c r="E116" t="s">
        <v>211</v>
      </c>
      <c r="F116" t="s">
        <v>439</v>
      </c>
      <c r="G116" t="s">
        <v>582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580</v>
      </c>
      <c r="B117" t="s">
        <v>272</v>
      </c>
      <c r="C117" t="s">
        <v>279</v>
      </c>
      <c r="D117" t="s">
        <v>194</v>
      </c>
      <c r="E117" t="s">
        <v>211</v>
      </c>
      <c r="F117" t="s">
        <v>439</v>
      </c>
      <c r="G117" t="s">
        <v>276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580</v>
      </c>
      <c r="B118" t="s">
        <v>272</v>
      </c>
      <c r="C118" t="s">
        <v>279</v>
      </c>
      <c r="D118" t="s">
        <v>280</v>
      </c>
      <c r="E118" t="s">
        <v>211</v>
      </c>
      <c r="F118" t="s">
        <v>439</v>
      </c>
      <c r="G118" t="s">
        <v>581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580</v>
      </c>
      <c r="B119" t="s">
        <v>272</v>
      </c>
      <c r="C119" t="s">
        <v>279</v>
      </c>
      <c r="D119" t="s">
        <v>280</v>
      </c>
      <c r="E119" t="s">
        <v>211</v>
      </c>
      <c r="F119" t="s">
        <v>439</v>
      </c>
      <c r="G119" t="s">
        <v>583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580</v>
      </c>
      <c r="B120" t="s">
        <v>272</v>
      </c>
      <c r="C120" t="s">
        <v>279</v>
      </c>
      <c r="D120" t="s">
        <v>280</v>
      </c>
      <c r="E120" t="s">
        <v>211</v>
      </c>
      <c r="F120" t="s">
        <v>439</v>
      </c>
      <c r="G120" t="s">
        <v>582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580</v>
      </c>
      <c r="B121" t="s">
        <v>272</v>
      </c>
      <c r="C121" t="s">
        <v>279</v>
      </c>
      <c r="D121" t="s">
        <v>280</v>
      </c>
      <c r="E121" t="s">
        <v>211</v>
      </c>
      <c r="F121" t="s">
        <v>439</v>
      </c>
      <c r="G121" t="s">
        <v>276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580</v>
      </c>
      <c r="B122" t="s">
        <v>272</v>
      </c>
      <c r="C122" t="s">
        <v>571</v>
      </c>
      <c r="D122" t="s">
        <v>194</v>
      </c>
      <c r="E122" t="s">
        <v>211</v>
      </c>
      <c r="F122" t="s">
        <v>439</v>
      </c>
      <c r="G122" t="s">
        <v>581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580</v>
      </c>
      <c r="B123" t="s">
        <v>272</v>
      </c>
      <c r="C123" t="s">
        <v>571</v>
      </c>
      <c r="D123" t="s">
        <v>194</v>
      </c>
      <c r="E123" t="s">
        <v>211</v>
      </c>
      <c r="F123" t="s">
        <v>439</v>
      </c>
      <c r="G123" t="s">
        <v>583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580</v>
      </c>
      <c r="B124" t="s">
        <v>272</v>
      </c>
      <c r="C124" t="s">
        <v>571</v>
      </c>
      <c r="D124" t="s">
        <v>194</v>
      </c>
      <c r="E124" t="s">
        <v>211</v>
      </c>
      <c r="F124" t="s">
        <v>439</v>
      </c>
      <c r="G124" t="s">
        <v>582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580</v>
      </c>
      <c r="B125" t="s">
        <v>272</v>
      </c>
      <c r="C125" t="s">
        <v>571</v>
      </c>
      <c r="D125" t="s">
        <v>194</v>
      </c>
      <c r="E125" t="s">
        <v>211</v>
      </c>
      <c r="F125" t="s">
        <v>439</v>
      </c>
      <c r="G125" t="s">
        <v>276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580</v>
      </c>
      <c r="B126" t="s">
        <v>272</v>
      </c>
      <c r="C126" t="s">
        <v>571</v>
      </c>
      <c r="D126" t="s">
        <v>280</v>
      </c>
      <c r="E126" t="s">
        <v>211</v>
      </c>
      <c r="F126" t="s">
        <v>439</v>
      </c>
      <c r="G126" t="s">
        <v>581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580</v>
      </c>
      <c r="B127" t="s">
        <v>272</v>
      </c>
      <c r="C127" t="s">
        <v>571</v>
      </c>
      <c r="D127" t="s">
        <v>280</v>
      </c>
      <c r="E127" t="s">
        <v>211</v>
      </c>
      <c r="F127" t="s">
        <v>439</v>
      </c>
      <c r="G127" t="s">
        <v>583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580</v>
      </c>
      <c r="B128" t="s">
        <v>272</v>
      </c>
      <c r="C128" t="s">
        <v>571</v>
      </c>
      <c r="D128" t="s">
        <v>280</v>
      </c>
      <c r="E128" t="s">
        <v>211</v>
      </c>
      <c r="F128" t="s">
        <v>439</v>
      </c>
      <c r="G128" t="s">
        <v>582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580</v>
      </c>
      <c r="B129" t="s">
        <v>272</v>
      </c>
      <c r="C129" t="s">
        <v>571</v>
      </c>
      <c r="D129" t="s">
        <v>280</v>
      </c>
      <c r="E129" t="s">
        <v>211</v>
      </c>
      <c r="F129" t="s">
        <v>439</v>
      </c>
      <c r="G129" t="s">
        <v>276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580</v>
      </c>
      <c r="B130" t="s">
        <v>272</v>
      </c>
      <c r="C130" t="s">
        <v>572</v>
      </c>
      <c r="D130" t="s">
        <v>194</v>
      </c>
      <c r="E130" t="s">
        <v>211</v>
      </c>
      <c r="F130" t="s">
        <v>439</v>
      </c>
      <c r="G130" t="s">
        <v>581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580</v>
      </c>
      <c r="B131" t="s">
        <v>272</v>
      </c>
      <c r="C131" t="s">
        <v>572</v>
      </c>
      <c r="D131" t="s">
        <v>194</v>
      </c>
      <c r="E131" t="s">
        <v>211</v>
      </c>
      <c r="F131" t="s">
        <v>439</v>
      </c>
      <c r="G131" t="s">
        <v>583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580</v>
      </c>
      <c r="B132" t="s">
        <v>272</v>
      </c>
      <c r="C132" t="s">
        <v>572</v>
      </c>
      <c r="D132" t="s">
        <v>194</v>
      </c>
      <c r="E132" t="s">
        <v>211</v>
      </c>
      <c r="F132" t="s">
        <v>439</v>
      </c>
      <c r="G132" t="s">
        <v>582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580</v>
      </c>
      <c r="B133" t="s">
        <v>272</v>
      </c>
      <c r="C133" t="s">
        <v>572</v>
      </c>
      <c r="D133" t="s">
        <v>194</v>
      </c>
      <c r="E133" t="s">
        <v>211</v>
      </c>
      <c r="F133" t="s">
        <v>439</v>
      </c>
      <c r="G133" t="s">
        <v>276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580</v>
      </c>
      <c r="B134" t="s">
        <v>272</v>
      </c>
      <c r="C134" t="s">
        <v>572</v>
      </c>
      <c r="D134" t="s">
        <v>280</v>
      </c>
      <c r="E134" t="s">
        <v>211</v>
      </c>
      <c r="F134" t="s">
        <v>439</v>
      </c>
      <c r="G134" t="s">
        <v>581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580</v>
      </c>
      <c r="B135" t="s">
        <v>272</v>
      </c>
      <c r="C135" t="s">
        <v>572</v>
      </c>
      <c r="D135" t="s">
        <v>280</v>
      </c>
      <c r="E135" t="s">
        <v>211</v>
      </c>
      <c r="F135" t="s">
        <v>439</v>
      </c>
      <c r="G135" t="s">
        <v>583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580</v>
      </c>
      <c r="B136" t="s">
        <v>272</v>
      </c>
      <c r="C136" t="s">
        <v>572</v>
      </c>
      <c r="D136" t="s">
        <v>280</v>
      </c>
      <c r="E136" t="s">
        <v>211</v>
      </c>
      <c r="F136" t="s">
        <v>439</v>
      </c>
      <c r="G136" t="s">
        <v>582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580</v>
      </c>
      <c r="B137" t="s">
        <v>272</v>
      </c>
      <c r="C137" t="s">
        <v>572</v>
      </c>
      <c r="D137" t="s">
        <v>280</v>
      </c>
      <c r="E137" t="s">
        <v>211</v>
      </c>
      <c r="F137" t="s">
        <v>439</v>
      </c>
      <c r="G137" t="s">
        <v>276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580</v>
      </c>
      <c r="B138" t="s">
        <v>272</v>
      </c>
      <c r="C138" t="s">
        <v>573</v>
      </c>
      <c r="D138" t="s">
        <v>194</v>
      </c>
      <c r="E138" t="s">
        <v>211</v>
      </c>
      <c r="F138" t="s">
        <v>439</v>
      </c>
      <c r="G138" t="s">
        <v>581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580</v>
      </c>
      <c r="B139" t="s">
        <v>272</v>
      </c>
      <c r="C139" t="s">
        <v>573</v>
      </c>
      <c r="D139" t="s">
        <v>194</v>
      </c>
      <c r="E139" t="s">
        <v>211</v>
      </c>
      <c r="F139" t="s">
        <v>439</v>
      </c>
      <c r="G139" t="s">
        <v>583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580</v>
      </c>
      <c r="B140" t="s">
        <v>272</v>
      </c>
      <c r="C140" t="s">
        <v>573</v>
      </c>
      <c r="D140" t="s">
        <v>194</v>
      </c>
      <c r="E140" t="s">
        <v>211</v>
      </c>
      <c r="F140" t="s">
        <v>439</v>
      </c>
      <c r="G140" t="s">
        <v>582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580</v>
      </c>
      <c r="B141" t="s">
        <v>272</v>
      </c>
      <c r="C141" t="s">
        <v>573</v>
      </c>
      <c r="D141" t="s">
        <v>194</v>
      </c>
      <c r="E141" t="s">
        <v>211</v>
      </c>
      <c r="F141" t="s">
        <v>439</v>
      </c>
      <c r="G141" t="s">
        <v>276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580</v>
      </c>
      <c r="B142" t="s">
        <v>272</v>
      </c>
      <c r="C142" t="s">
        <v>573</v>
      </c>
      <c r="D142" t="s">
        <v>280</v>
      </c>
      <c r="E142" t="s">
        <v>211</v>
      </c>
      <c r="F142" t="s">
        <v>439</v>
      </c>
      <c r="G142" t="s">
        <v>581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580</v>
      </c>
      <c r="B143" t="s">
        <v>272</v>
      </c>
      <c r="C143" t="s">
        <v>573</v>
      </c>
      <c r="D143" t="s">
        <v>280</v>
      </c>
      <c r="E143" t="s">
        <v>211</v>
      </c>
      <c r="F143" t="s">
        <v>439</v>
      </c>
      <c r="G143" t="s">
        <v>583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580</v>
      </c>
      <c r="B144" t="s">
        <v>272</v>
      </c>
      <c r="C144" t="s">
        <v>573</v>
      </c>
      <c r="D144" t="s">
        <v>280</v>
      </c>
      <c r="E144" t="s">
        <v>211</v>
      </c>
      <c r="F144" t="s">
        <v>439</v>
      </c>
      <c r="G144" t="s">
        <v>582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580</v>
      </c>
      <c r="B145" t="s">
        <v>272</v>
      </c>
      <c r="C145" t="s">
        <v>573</v>
      </c>
      <c r="D145" t="s">
        <v>280</v>
      </c>
      <c r="E145" t="s">
        <v>211</v>
      </c>
      <c r="F145" t="s">
        <v>439</v>
      </c>
      <c r="G145" t="s">
        <v>276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580</v>
      </c>
      <c r="B146" t="s">
        <v>272</v>
      </c>
      <c r="C146" t="s">
        <v>574</v>
      </c>
      <c r="D146" t="s">
        <v>194</v>
      </c>
      <c r="E146" t="s">
        <v>211</v>
      </c>
      <c r="F146" t="s">
        <v>439</v>
      </c>
      <c r="G146" t="s">
        <v>581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580</v>
      </c>
      <c r="B147" t="s">
        <v>272</v>
      </c>
      <c r="C147" t="s">
        <v>574</v>
      </c>
      <c r="D147" t="s">
        <v>194</v>
      </c>
      <c r="E147" t="s">
        <v>211</v>
      </c>
      <c r="F147" t="s">
        <v>439</v>
      </c>
      <c r="G147" t="s">
        <v>583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580</v>
      </c>
      <c r="B148" t="s">
        <v>272</v>
      </c>
      <c r="C148" t="s">
        <v>574</v>
      </c>
      <c r="D148" t="s">
        <v>194</v>
      </c>
      <c r="E148" t="s">
        <v>211</v>
      </c>
      <c r="F148" t="s">
        <v>439</v>
      </c>
      <c r="G148" t="s">
        <v>582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580</v>
      </c>
      <c r="B149" t="s">
        <v>272</v>
      </c>
      <c r="C149" t="s">
        <v>574</v>
      </c>
      <c r="D149" t="s">
        <v>194</v>
      </c>
      <c r="E149" t="s">
        <v>211</v>
      </c>
      <c r="F149" t="s">
        <v>439</v>
      </c>
      <c r="G149" t="s">
        <v>276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580</v>
      </c>
      <c r="B150" t="s">
        <v>272</v>
      </c>
      <c r="C150" t="s">
        <v>574</v>
      </c>
      <c r="D150" t="s">
        <v>280</v>
      </c>
      <c r="E150" t="s">
        <v>211</v>
      </c>
      <c r="F150" t="s">
        <v>439</v>
      </c>
      <c r="G150" t="s">
        <v>581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580</v>
      </c>
      <c r="B151" t="s">
        <v>272</v>
      </c>
      <c r="C151" t="s">
        <v>574</v>
      </c>
      <c r="D151" t="s">
        <v>280</v>
      </c>
      <c r="E151" t="s">
        <v>211</v>
      </c>
      <c r="F151" t="s">
        <v>439</v>
      </c>
      <c r="G151" t="s">
        <v>583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580</v>
      </c>
      <c r="B152" t="s">
        <v>272</v>
      </c>
      <c r="C152" t="s">
        <v>574</v>
      </c>
      <c r="D152" t="s">
        <v>280</v>
      </c>
      <c r="E152" t="s">
        <v>211</v>
      </c>
      <c r="F152" t="s">
        <v>439</v>
      </c>
      <c r="G152" t="s">
        <v>582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580</v>
      </c>
      <c r="B153" t="s">
        <v>272</v>
      </c>
      <c r="C153" t="s">
        <v>574</v>
      </c>
      <c r="D153" t="s">
        <v>280</v>
      </c>
      <c r="E153" t="s">
        <v>211</v>
      </c>
      <c r="F153" t="s">
        <v>439</v>
      </c>
      <c r="G153" t="s">
        <v>276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580</v>
      </c>
      <c r="B154" t="s">
        <v>272</v>
      </c>
      <c r="C154" t="s">
        <v>575</v>
      </c>
      <c r="D154" t="s">
        <v>194</v>
      </c>
      <c r="E154" t="s">
        <v>211</v>
      </c>
      <c r="F154" t="s">
        <v>439</v>
      </c>
      <c r="G154" t="s">
        <v>581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580</v>
      </c>
      <c r="B155" t="s">
        <v>272</v>
      </c>
      <c r="C155" t="s">
        <v>575</v>
      </c>
      <c r="D155" t="s">
        <v>194</v>
      </c>
      <c r="E155" t="s">
        <v>211</v>
      </c>
      <c r="F155" t="s">
        <v>439</v>
      </c>
      <c r="G155" t="s">
        <v>583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580</v>
      </c>
      <c r="B156" t="s">
        <v>272</v>
      </c>
      <c r="C156" t="s">
        <v>575</v>
      </c>
      <c r="D156" t="s">
        <v>194</v>
      </c>
      <c r="E156" t="s">
        <v>211</v>
      </c>
      <c r="F156" t="s">
        <v>439</v>
      </c>
      <c r="G156" t="s">
        <v>582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580</v>
      </c>
      <c r="B157" t="s">
        <v>272</v>
      </c>
      <c r="C157" t="s">
        <v>575</v>
      </c>
      <c r="D157" t="s">
        <v>194</v>
      </c>
      <c r="E157" t="s">
        <v>211</v>
      </c>
      <c r="F157" t="s">
        <v>439</v>
      </c>
      <c r="G157" t="s">
        <v>276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580</v>
      </c>
      <c r="B158" t="s">
        <v>272</v>
      </c>
      <c r="C158" t="s">
        <v>575</v>
      </c>
      <c r="D158" t="s">
        <v>280</v>
      </c>
      <c r="E158" t="s">
        <v>211</v>
      </c>
      <c r="F158" t="s">
        <v>439</v>
      </c>
      <c r="G158" t="s">
        <v>581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580</v>
      </c>
      <c r="B159" t="s">
        <v>272</v>
      </c>
      <c r="C159" t="s">
        <v>575</v>
      </c>
      <c r="D159" t="s">
        <v>280</v>
      </c>
      <c r="E159" t="s">
        <v>211</v>
      </c>
      <c r="F159" t="s">
        <v>439</v>
      </c>
      <c r="G159" t="s">
        <v>583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580</v>
      </c>
      <c r="B160" t="s">
        <v>272</v>
      </c>
      <c r="C160" t="s">
        <v>575</v>
      </c>
      <c r="D160" t="s">
        <v>280</v>
      </c>
      <c r="E160" t="s">
        <v>211</v>
      </c>
      <c r="F160" t="s">
        <v>439</v>
      </c>
      <c r="G160" t="s">
        <v>582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580</v>
      </c>
      <c r="B161" t="s">
        <v>272</v>
      </c>
      <c r="C161" t="s">
        <v>575</v>
      </c>
      <c r="D161" t="s">
        <v>280</v>
      </c>
      <c r="E161" t="s">
        <v>211</v>
      </c>
      <c r="F161" t="s">
        <v>439</v>
      </c>
      <c r="G161" t="s">
        <v>276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580</v>
      </c>
      <c r="B162" t="s">
        <v>272</v>
      </c>
      <c r="C162" t="s">
        <v>576</v>
      </c>
      <c r="D162" t="s">
        <v>194</v>
      </c>
      <c r="E162" t="s">
        <v>211</v>
      </c>
      <c r="F162" t="s">
        <v>439</v>
      </c>
      <c r="G162" t="s">
        <v>581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580</v>
      </c>
      <c r="B163" t="s">
        <v>272</v>
      </c>
      <c r="C163" t="s">
        <v>576</v>
      </c>
      <c r="D163" t="s">
        <v>194</v>
      </c>
      <c r="E163" t="s">
        <v>211</v>
      </c>
      <c r="F163" t="s">
        <v>439</v>
      </c>
      <c r="G163" t="s">
        <v>583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580</v>
      </c>
      <c r="B164" t="s">
        <v>272</v>
      </c>
      <c r="C164" t="s">
        <v>576</v>
      </c>
      <c r="D164" t="s">
        <v>194</v>
      </c>
      <c r="E164" t="s">
        <v>211</v>
      </c>
      <c r="F164" t="s">
        <v>439</v>
      </c>
      <c r="G164" t="s">
        <v>582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580</v>
      </c>
      <c r="B165" t="s">
        <v>272</v>
      </c>
      <c r="C165" t="s">
        <v>576</v>
      </c>
      <c r="D165" t="s">
        <v>194</v>
      </c>
      <c r="E165" t="s">
        <v>211</v>
      </c>
      <c r="F165" t="s">
        <v>439</v>
      </c>
      <c r="G165" t="s">
        <v>276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580</v>
      </c>
      <c r="B166" t="s">
        <v>272</v>
      </c>
      <c r="C166" t="s">
        <v>576</v>
      </c>
      <c r="D166" t="s">
        <v>280</v>
      </c>
      <c r="E166" t="s">
        <v>211</v>
      </c>
      <c r="F166" t="s">
        <v>439</v>
      </c>
      <c r="G166" t="s">
        <v>581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580</v>
      </c>
      <c r="B167" t="s">
        <v>272</v>
      </c>
      <c r="C167" t="s">
        <v>576</v>
      </c>
      <c r="D167" t="s">
        <v>280</v>
      </c>
      <c r="E167" t="s">
        <v>211</v>
      </c>
      <c r="F167" t="s">
        <v>439</v>
      </c>
      <c r="G167" t="s">
        <v>583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580</v>
      </c>
      <c r="B168" t="s">
        <v>272</v>
      </c>
      <c r="C168" t="s">
        <v>576</v>
      </c>
      <c r="D168" t="s">
        <v>280</v>
      </c>
      <c r="E168" t="s">
        <v>211</v>
      </c>
      <c r="F168" t="s">
        <v>439</v>
      </c>
      <c r="G168" t="s">
        <v>582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580</v>
      </c>
      <c r="B169" t="s">
        <v>272</v>
      </c>
      <c r="C169" t="s">
        <v>576</v>
      </c>
      <c r="D169" t="s">
        <v>280</v>
      </c>
      <c r="E169" t="s">
        <v>211</v>
      </c>
      <c r="F169" t="s">
        <v>439</v>
      </c>
      <c r="G169" t="s">
        <v>276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580</v>
      </c>
      <c r="B170" t="s">
        <v>272</v>
      </c>
      <c r="C170" t="s">
        <v>281</v>
      </c>
      <c r="D170" t="s">
        <v>194</v>
      </c>
      <c r="E170" t="s">
        <v>211</v>
      </c>
      <c r="F170" t="s">
        <v>439</v>
      </c>
      <c r="G170" t="s">
        <v>581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580</v>
      </c>
      <c r="B171" t="s">
        <v>272</v>
      </c>
      <c r="C171" t="s">
        <v>281</v>
      </c>
      <c r="D171" t="s">
        <v>194</v>
      </c>
      <c r="E171" t="s">
        <v>211</v>
      </c>
      <c r="F171" t="s">
        <v>439</v>
      </c>
      <c r="G171" t="s">
        <v>583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580</v>
      </c>
      <c r="B172" t="s">
        <v>272</v>
      </c>
      <c r="C172" t="s">
        <v>281</v>
      </c>
      <c r="D172" t="s">
        <v>194</v>
      </c>
      <c r="E172" t="s">
        <v>211</v>
      </c>
      <c r="F172" t="s">
        <v>439</v>
      </c>
      <c r="G172" t="s">
        <v>582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580</v>
      </c>
      <c r="B173" t="s">
        <v>272</v>
      </c>
      <c r="C173" t="s">
        <v>281</v>
      </c>
      <c r="D173" t="s">
        <v>194</v>
      </c>
      <c r="E173" t="s">
        <v>211</v>
      </c>
      <c r="F173" t="s">
        <v>439</v>
      </c>
      <c r="G173" t="s">
        <v>276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580</v>
      </c>
      <c r="B174" t="s">
        <v>272</v>
      </c>
      <c r="C174" t="s">
        <v>475</v>
      </c>
      <c r="D174" t="s">
        <v>194</v>
      </c>
      <c r="E174" t="s">
        <v>211</v>
      </c>
      <c r="F174" t="s">
        <v>439</v>
      </c>
      <c r="G174" t="s">
        <v>581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580</v>
      </c>
      <c r="B175" t="s">
        <v>272</v>
      </c>
      <c r="C175" t="s">
        <v>475</v>
      </c>
      <c r="D175" t="s">
        <v>194</v>
      </c>
      <c r="E175" t="s">
        <v>211</v>
      </c>
      <c r="F175" t="s">
        <v>439</v>
      </c>
      <c r="G175" t="s">
        <v>583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580</v>
      </c>
      <c r="B176" t="s">
        <v>272</v>
      </c>
      <c r="C176" t="s">
        <v>475</v>
      </c>
      <c r="D176" t="s">
        <v>194</v>
      </c>
      <c r="E176" t="s">
        <v>211</v>
      </c>
      <c r="F176" t="s">
        <v>439</v>
      </c>
      <c r="G176" t="s">
        <v>582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580</v>
      </c>
      <c r="B177" t="s">
        <v>272</v>
      </c>
      <c r="C177" t="s">
        <v>475</v>
      </c>
      <c r="D177" t="s">
        <v>194</v>
      </c>
      <c r="E177" t="s">
        <v>211</v>
      </c>
      <c r="F177" t="s">
        <v>439</v>
      </c>
      <c r="G177" t="s">
        <v>276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580</v>
      </c>
      <c r="B178" t="s">
        <v>272</v>
      </c>
      <c r="C178" t="s">
        <v>476</v>
      </c>
      <c r="D178" t="s">
        <v>194</v>
      </c>
      <c r="E178" t="s">
        <v>211</v>
      </c>
      <c r="F178" t="s">
        <v>439</v>
      </c>
      <c r="G178" t="s">
        <v>581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580</v>
      </c>
      <c r="B179" t="s">
        <v>272</v>
      </c>
      <c r="C179" t="s">
        <v>476</v>
      </c>
      <c r="D179" t="s">
        <v>194</v>
      </c>
      <c r="E179" t="s">
        <v>211</v>
      </c>
      <c r="F179" t="s">
        <v>439</v>
      </c>
      <c r="G179" t="s">
        <v>583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580</v>
      </c>
      <c r="B180" t="s">
        <v>272</v>
      </c>
      <c r="C180" t="s">
        <v>476</v>
      </c>
      <c r="D180" t="s">
        <v>194</v>
      </c>
      <c r="E180" t="s">
        <v>211</v>
      </c>
      <c r="F180" t="s">
        <v>439</v>
      </c>
      <c r="G180" t="s">
        <v>582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580</v>
      </c>
      <c r="B181" t="s">
        <v>272</v>
      </c>
      <c r="C181" t="s">
        <v>476</v>
      </c>
      <c r="D181" t="s">
        <v>194</v>
      </c>
      <c r="E181" t="s">
        <v>211</v>
      </c>
      <c r="F181" t="s">
        <v>439</v>
      </c>
      <c r="G181" t="s">
        <v>276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580</v>
      </c>
      <c r="B182" t="s">
        <v>272</v>
      </c>
      <c r="C182" t="s">
        <v>477</v>
      </c>
      <c r="D182" t="s">
        <v>194</v>
      </c>
      <c r="E182" t="s">
        <v>211</v>
      </c>
      <c r="F182" t="s">
        <v>439</v>
      </c>
      <c r="G182" t="s">
        <v>581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580</v>
      </c>
      <c r="B183" t="s">
        <v>272</v>
      </c>
      <c r="C183" t="s">
        <v>477</v>
      </c>
      <c r="D183" t="s">
        <v>194</v>
      </c>
      <c r="E183" t="s">
        <v>211</v>
      </c>
      <c r="F183" t="s">
        <v>439</v>
      </c>
      <c r="G183" t="s">
        <v>583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580</v>
      </c>
      <c r="B184" t="s">
        <v>272</v>
      </c>
      <c r="C184" t="s">
        <v>477</v>
      </c>
      <c r="D184" t="s">
        <v>194</v>
      </c>
      <c r="E184" t="s">
        <v>211</v>
      </c>
      <c r="F184" t="s">
        <v>439</v>
      </c>
      <c r="G184" t="s">
        <v>582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580</v>
      </c>
      <c r="B185" t="s">
        <v>272</v>
      </c>
      <c r="C185" t="s">
        <v>477</v>
      </c>
      <c r="D185" t="s">
        <v>194</v>
      </c>
      <c r="E185" t="s">
        <v>211</v>
      </c>
      <c r="F185" t="s">
        <v>439</v>
      </c>
      <c r="G185" t="s">
        <v>276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580</v>
      </c>
      <c r="B186" t="s">
        <v>272</v>
      </c>
      <c r="C186" t="s">
        <v>478</v>
      </c>
      <c r="D186" t="s">
        <v>194</v>
      </c>
      <c r="E186" t="s">
        <v>211</v>
      </c>
      <c r="F186" t="s">
        <v>439</v>
      </c>
      <c r="G186" t="s">
        <v>581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580</v>
      </c>
      <c r="B187" t="s">
        <v>272</v>
      </c>
      <c r="C187" t="s">
        <v>478</v>
      </c>
      <c r="D187" t="s">
        <v>194</v>
      </c>
      <c r="E187" t="s">
        <v>211</v>
      </c>
      <c r="F187" t="s">
        <v>439</v>
      </c>
      <c r="G187" t="s">
        <v>583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580</v>
      </c>
      <c r="B188" t="s">
        <v>272</v>
      </c>
      <c r="C188" t="s">
        <v>478</v>
      </c>
      <c r="D188" t="s">
        <v>194</v>
      </c>
      <c r="E188" t="s">
        <v>211</v>
      </c>
      <c r="F188" t="s">
        <v>439</v>
      </c>
      <c r="G188" t="s">
        <v>582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580</v>
      </c>
      <c r="B189" t="s">
        <v>272</v>
      </c>
      <c r="C189" t="s">
        <v>478</v>
      </c>
      <c r="D189" t="s">
        <v>194</v>
      </c>
      <c r="E189" t="s">
        <v>211</v>
      </c>
      <c r="F189" t="s">
        <v>439</v>
      </c>
      <c r="G189" t="s">
        <v>276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580</v>
      </c>
      <c r="B190" t="s">
        <v>272</v>
      </c>
      <c r="C190" t="s">
        <v>479</v>
      </c>
      <c r="D190" t="s">
        <v>194</v>
      </c>
      <c r="E190" t="s">
        <v>211</v>
      </c>
      <c r="F190" t="s">
        <v>439</v>
      </c>
      <c r="G190" t="s">
        <v>581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580</v>
      </c>
      <c r="B191" t="s">
        <v>272</v>
      </c>
      <c r="C191" t="s">
        <v>479</v>
      </c>
      <c r="D191" t="s">
        <v>194</v>
      </c>
      <c r="E191" t="s">
        <v>211</v>
      </c>
      <c r="F191" t="s">
        <v>439</v>
      </c>
      <c r="G191" t="s">
        <v>583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580</v>
      </c>
      <c r="B192" t="s">
        <v>272</v>
      </c>
      <c r="C192" t="s">
        <v>479</v>
      </c>
      <c r="D192" t="s">
        <v>194</v>
      </c>
      <c r="E192" t="s">
        <v>211</v>
      </c>
      <c r="F192" t="s">
        <v>439</v>
      </c>
      <c r="G192" t="s">
        <v>582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580</v>
      </c>
      <c r="B193" t="s">
        <v>272</v>
      </c>
      <c r="C193" t="s">
        <v>479</v>
      </c>
      <c r="D193" t="s">
        <v>194</v>
      </c>
      <c r="E193" t="s">
        <v>211</v>
      </c>
      <c r="F193" t="s">
        <v>439</v>
      </c>
      <c r="G193" t="s">
        <v>276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580</v>
      </c>
      <c r="B194" t="s">
        <v>272</v>
      </c>
      <c r="C194" t="s">
        <v>480</v>
      </c>
      <c r="D194" t="s">
        <v>194</v>
      </c>
      <c r="E194" t="s">
        <v>211</v>
      </c>
      <c r="F194" t="s">
        <v>439</v>
      </c>
      <c r="G194" t="s">
        <v>581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580</v>
      </c>
      <c r="B195" t="s">
        <v>272</v>
      </c>
      <c r="C195" t="s">
        <v>480</v>
      </c>
      <c r="D195" t="s">
        <v>194</v>
      </c>
      <c r="E195" t="s">
        <v>211</v>
      </c>
      <c r="F195" t="s">
        <v>439</v>
      </c>
      <c r="G195" t="s">
        <v>583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580</v>
      </c>
      <c r="B196" t="s">
        <v>272</v>
      </c>
      <c r="C196" t="s">
        <v>480</v>
      </c>
      <c r="D196" t="s">
        <v>194</v>
      </c>
      <c r="E196" t="s">
        <v>211</v>
      </c>
      <c r="F196" t="s">
        <v>439</v>
      </c>
      <c r="G196" t="s">
        <v>582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580</v>
      </c>
      <c r="B197" t="s">
        <v>272</v>
      </c>
      <c r="C197" t="s">
        <v>480</v>
      </c>
      <c r="D197" t="s">
        <v>194</v>
      </c>
      <c r="E197" t="s">
        <v>211</v>
      </c>
      <c r="F197" t="s">
        <v>439</v>
      </c>
      <c r="G197" t="s">
        <v>276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580</v>
      </c>
      <c r="B198" t="s">
        <v>272</v>
      </c>
      <c r="C198" t="s">
        <v>493</v>
      </c>
      <c r="D198" t="s">
        <v>194</v>
      </c>
      <c r="E198" t="s">
        <v>211</v>
      </c>
      <c r="F198" t="s">
        <v>439</v>
      </c>
      <c r="G198" t="s">
        <v>581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 ht="12.75">
      <c r="A199" t="s">
        <v>580</v>
      </c>
      <c r="B199" t="s">
        <v>272</v>
      </c>
      <c r="C199" t="s">
        <v>493</v>
      </c>
      <c r="D199" t="s">
        <v>194</v>
      </c>
      <c r="E199" t="s">
        <v>211</v>
      </c>
      <c r="F199" t="s">
        <v>439</v>
      </c>
      <c r="G199" t="s">
        <v>583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580</v>
      </c>
      <c r="B200" t="s">
        <v>272</v>
      </c>
      <c r="C200" t="s">
        <v>493</v>
      </c>
      <c r="D200" t="s">
        <v>194</v>
      </c>
      <c r="E200" t="s">
        <v>211</v>
      </c>
      <c r="F200" t="s">
        <v>439</v>
      </c>
      <c r="G200" t="s">
        <v>582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580</v>
      </c>
      <c r="B201" t="s">
        <v>272</v>
      </c>
      <c r="C201" t="s">
        <v>493</v>
      </c>
      <c r="D201" t="s">
        <v>194</v>
      </c>
      <c r="E201" t="s">
        <v>211</v>
      </c>
      <c r="F201" t="s">
        <v>439</v>
      </c>
      <c r="G201" t="s">
        <v>276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580</v>
      </c>
      <c r="B202" t="s">
        <v>272</v>
      </c>
      <c r="C202" t="s">
        <v>494</v>
      </c>
      <c r="D202" t="s">
        <v>194</v>
      </c>
      <c r="E202" t="s">
        <v>211</v>
      </c>
      <c r="F202" t="s">
        <v>439</v>
      </c>
      <c r="G202" t="s">
        <v>581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 ht="12.75">
      <c r="A203" t="s">
        <v>580</v>
      </c>
      <c r="B203" t="s">
        <v>272</v>
      </c>
      <c r="C203" t="s">
        <v>494</v>
      </c>
      <c r="D203" t="s">
        <v>194</v>
      </c>
      <c r="E203" t="s">
        <v>211</v>
      </c>
      <c r="F203" t="s">
        <v>439</v>
      </c>
      <c r="G203" t="s">
        <v>583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580</v>
      </c>
      <c r="B204" t="s">
        <v>272</v>
      </c>
      <c r="C204" t="s">
        <v>494</v>
      </c>
      <c r="D204" t="s">
        <v>194</v>
      </c>
      <c r="E204" t="s">
        <v>211</v>
      </c>
      <c r="F204" t="s">
        <v>439</v>
      </c>
      <c r="G204" t="s">
        <v>582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580</v>
      </c>
      <c r="B205" t="s">
        <v>272</v>
      </c>
      <c r="C205" t="s">
        <v>494</v>
      </c>
      <c r="D205" t="s">
        <v>194</v>
      </c>
      <c r="E205" t="s">
        <v>211</v>
      </c>
      <c r="F205" t="s">
        <v>439</v>
      </c>
      <c r="G205" t="s">
        <v>276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580</v>
      </c>
      <c r="B206" t="s">
        <v>272</v>
      </c>
      <c r="C206" t="s">
        <v>495</v>
      </c>
      <c r="D206" t="s">
        <v>194</v>
      </c>
      <c r="E206" t="s">
        <v>211</v>
      </c>
      <c r="F206" t="s">
        <v>439</v>
      </c>
      <c r="G206" t="s">
        <v>581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 ht="12.75">
      <c r="A207" t="s">
        <v>580</v>
      </c>
      <c r="B207" t="s">
        <v>272</v>
      </c>
      <c r="C207" t="s">
        <v>495</v>
      </c>
      <c r="D207" t="s">
        <v>194</v>
      </c>
      <c r="E207" t="s">
        <v>211</v>
      </c>
      <c r="F207" t="s">
        <v>439</v>
      </c>
      <c r="G207" t="s">
        <v>583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580</v>
      </c>
      <c r="B208" t="s">
        <v>272</v>
      </c>
      <c r="C208" t="s">
        <v>495</v>
      </c>
      <c r="D208" t="s">
        <v>194</v>
      </c>
      <c r="E208" t="s">
        <v>211</v>
      </c>
      <c r="F208" t="s">
        <v>439</v>
      </c>
      <c r="G208" t="s">
        <v>582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580</v>
      </c>
      <c r="B209" t="s">
        <v>272</v>
      </c>
      <c r="C209" t="s">
        <v>495</v>
      </c>
      <c r="D209" t="s">
        <v>194</v>
      </c>
      <c r="E209" t="s">
        <v>211</v>
      </c>
      <c r="F209" t="s">
        <v>439</v>
      </c>
      <c r="G209" t="s">
        <v>276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580</v>
      </c>
      <c r="B210" t="s">
        <v>272</v>
      </c>
      <c r="C210" t="s">
        <v>496</v>
      </c>
      <c r="D210" t="s">
        <v>194</v>
      </c>
      <c r="E210" t="s">
        <v>211</v>
      </c>
      <c r="F210" t="s">
        <v>439</v>
      </c>
      <c r="G210" t="s">
        <v>581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580</v>
      </c>
      <c r="B211" t="s">
        <v>272</v>
      </c>
      <c r="C211" t="s">
        <v>496</v>
      </c>
      <c r="D211" t="s">
        <v>194</v>
      </c>
      <c r="E211" t="s">
        <v>211</v>
      </c>
      <c r="F211" t="s">
        <v>439</v>
      </c>
      <c r="G211" t="s">
        <v>583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580</v>
      </c>
      <c r="B212" t="s">
        <v>272</v>
      </c>
      <c r="C212" t="s">
        <v>496</v>
      </c>
      <c r="D212" t="s">
        <v>194</v>
      </c>
      <c r="E212" t="s">
        <v>211</v>
      </c>
      <c r="F212" t="s">
        <v>439</v>
      </c>
      <c r="G212" t="s">
        <v>582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580</v>
      </c>
      <c r="B213" t="s">
        <v>272</v>
      </c>
      <c r="C213" t="s">
        <v>496</v>
      </c>
      <c r="D213" t="s">
        <v>194</v>
      </c>
      <c r="E213" t="s">
        <v>211</v>
      </c>
      <c r="F213" t="s">
        <v>439</v>
      </c>
      <c r="G213" t="s">
        <v>276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580</v>
      </c>
      <c r="B214" t="s">
        <v>272</v>
      </c>
      <c r="C214" t="s">
        <v>497</v>
      </c>
      <c r="D214" t="s">
        <v>194</v>
      </c>
      <c r="E214" t="s">
        <v>211</v>
      </c>
      <c r="F214" t="s">
        <v>439</v>
      </c>
      <c r="G214" t="s">
        <v>581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580</v>
      </c>
      <c r="B215" t="s">
        <v>272</v>
      </c>
      <c r="C215" t="s">
        <v>497</v>
      </c>
      <c r="D215" t="s">
        <v>194</v>
      </c>
      <c r="E215" t="s">
        <v>211</v>
      </c>
      <c r="F215" t="s">
        <v>439</v>
      </c>
      <c r="G215" t="s">
        <v>583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580</v>
      </c>
      <c r="B216" t="s">
        <v>272</v>
      </c>
      <c r="C216" t="s">
        <v>497</v>
      </c>
      <c r="D216" t="s">
        <v>194</v>
      </c>
      <c r="E216" t="s">
        <v>211</v>
      </c>
      <c r="F216" t="s">
        <v>439</v>
      </c>
      <c r="G216" t="s">
        <v>582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580</v>
      </c>
      <c r="B217" t="s">
        <v>272</v>
      </c>
      <c r="C217" t="s">
        <v>497</v>
      </c>
      <c r="D217" t="s">
        <v>194</v>
      </c>
      <c r="E217" t="s">
        <v>211</v>
      </c>
      <c r="F217" t="s">
        <v>439</v>
      </c>
      <c r="G217" t="s">
        <v>276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580</v>
      </c>
      <c r="B218" t="s">
        <v>272</v>
      </c>
      <c r="C218" t="s">
        <v>498</v>
      </c>
      <c r="D218" t="s">
        <v>194</v>
      </c>
      <c r="E218" t="s">
        <v>211</v>
      </c>
      <c r="F218" t="s">
        <v>439</v>
      </c>
      <c r="G218" t="s">
        <v>581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580</v>
      </c>
      <c r="B219" t="s">
        <v>272</v>
      </c>
      <c r="C219" t="s">
        <v>498</v>
      </c>
      <c r="D219" t="s">
        <v>194</v>
      </c>
      <c r="E219" t="s">
        <v>211</v>
      </c>
      <c r="F219" t="s">
        <v>439</v>
      </c>
      <c r="G219" t="s">
        <v>583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580</v>
      </c>
      <c r="B220" t="s">
        <v>272</v>
      </c>
      <c r="C220" t="s">
        <v>498</v>
      </c>
      <c r="D220" t="s">
        <v>194</v>
      </c>
      <c r="E220" t="s">
        <v>211</v>
      </c>
      <c r="F220" t="s">
        <v>439</v>
      </c>
      <c r="G220" t="s">
        <v>582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580</v>
      </c>
      <c r="B221" t="s">
        <v>272</v>
      </c>
      <c r="C221" t="s">
        <v>498</v>
      </c>
      <c r="D221" t="s">
        <v>194</v>
      </c>
      <c r="E221" t="s">
        <v>211</v>
      </c>
      <c r="F221" t="s">
        <v>439</v>
      </c>
      <c r="G221" t="s">
        <v>276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580</v>
      </c>
      <c r="B222" t="s">
        <v>272</v>
      </c>
      <c r="C222" t="s">
        <v>282</v>
      </c>
      <c r="D222" t="s">
        <v>194</v>
      </c>
      <c r="E222" t="s">
        <v>211</v>
      </c>
      <c r="F222" t="s">
        <v>439</v>
      </c>
      <c r="G222" t="s">
        <v>581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580</v>
      </c>
      <c r="B223" t="s">
        <v>272</v>
      </c>
      <c r="C223" t="s">
        <v>282</v>
      </c>
      <c r="D223" t="s">
        <v>194</v>
      </c>
      <c r="E223" t="s">
        <v>211</v>
      </c>
      <c r="F223" t="s">
        <v>439</v>
      </c>
      <c r="G223" t="s">
        <v>583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580</v>
      </c>
      <c r="B224" t="s">
        <v>272</v>
      </c>
      <c r="C224" t="s">
        <v>282</v>
      </c>
      <c r="D224" t="s">
        <v>194</v>
      </c>
      <c r="E224" t="s">
        <v>211</v>
      </c>
      <c r="F224" t="s">
        <v>439</v>
      </c>
      <c r="G224" t="s">
        <v>582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580</v>
      </c>
      <c r="B225" t="s">
        <v>272</v>
      </c>
      <c r="C225" t="s">
        <v>282</v>
      </c>
      <c r="D225" t="s">
        <v>194</v>
      </c>
      <c r="E225" t="s">
        <v>211</v>
      </c>
      <c r="F225" t="s">
        <v>439</v>
      </c>
      <c r="G225" t="s">
        <v>276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580</v>
      </c>
      <c r="B226" t="s">
        <v>272</v>
      </c>
      <c r="C226" t="s">
        <v>505</v>
      </c>
      <c r="D226" t="s">
        <v>194</v>
      </c>
      <c r="E226" t="s">
        <v>211</v>
      </c>
      <c r="F226" t="s">
        <v>439</v>
      </c>
      <c r="G226" t="s">
        <v>581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580</v>
      </c>
      <c r="B227" t="s">
        <v>272</v>
      </c>
      <c r="C227" t="s">
        <v>505</v>
      </c>
      <c r="D227" t="s">
        <v>194</v>
      </c>
      <c r="E227" t="s">
        <v>211</v>
      </c>
      <c r="F227" t="s">
        <v>439</v>
      </c>
      <c r="G227" t="s">
        <v>583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580</v>
      </c>
      <c r="B228" t="s">
        <v>272</v>
      </c>
      <c r="C228" t="s">
        <v>505</v>
      </c>
      <c r="D228" t="s">
        <v>194</v>
      </c>
      <c r="E228" t="s">
        <v>211</v>
      </c>
      <c r="F228" t="s">
        <v>439</v>
      </c>
      <c r="G228" t="s">
        <v>582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580</v>
      </c>
      <c r="B229" t="s">
        <v>272</v>
      </c>
      <c r="C229" t="s">
        <v>505</v>
      </c>
      <c r="D229" t="s">
        <v>194</v>
      </c>
      <c r="E229" t="s">
        <v>211</v>
      </c>
      <c r="F229" t="s">
        <v>439</v>
      </c>
      <c r="G229" t="s">
        <v>276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580</v>
      </c>
      <c r="B230" t="s">
        <v>272</v>
      </c>
      <c r="C230" t="s">
        <v>506</v>
      </c>
      <c r="D230" t="s">
        <v>194</v>
      </c>
      <c r="E230" t="s">
        <v>211</v>
      </c>
      <c r="F230" t="s">
        <v>439</v>
      </c>
      <c r="G230" t="s">
        <v>581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580</v>
      </c>
      <c r="B231" t="s">
        <v>272</v>
      </c>
      <c r="C231" t="s">
        <v>506</v>
      </c>
      <c r="D231" t="s">
        <v>194</v>
      </c>
      <c r="E231" t="s">
        <v>211</v>
      </c>
      <c r="F231" t="s">
        <v>439</v>
      </c>
      <c r="G231" t="s">
        <v>583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580</v>
      </c>
      <c r="B232" t="s">
        <v>272</v>
      </c>
      <c r="C232" t="s">
        <v>506</v>
      </c>
      <c r="D232" t="s">
        <v>194</v>
      </c>
      <c r="E232" t="s">
        <v>211</v>
      </c>
      <c r="F232" t="s">
        <v>439</v>
      </c>
      <c r="G232" t="s">
        <v>582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580</v>
      </c>
      <c r="B233" t="s">
        <v>272</v>
      </c>
      <c r="C233" t="s">
        <v>506</v>
      </c>
      <c r="D233" t="s">
        <v>194</v>
      </c>
      <c r="E233" t="s">
        <v>211</v>
      </c>
      <c r="F233" t="s">
        <v>439</v>
      </c>
      <c r="G233" t="s">
        <v>276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580</v>
      </c>
      <c r="B234" t="s">
        <v>272</v>
      </c>
      <c r="C234" t="s">
        <v>507</v>
      </c>
      <c r="D234" t="s">
        <v>194</v>
      </c>
      <c r="E234" t="s">
        <v>211</v>
      </c>
      <c r="F234" t="s">
        <v>439</v>
      </c>
      <c r="G234" t="s">
        <v>581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580</v>
      </c>
      <c r="B235" t="s">
        <v>272</v>
      </c>
      <c r="C235" t="s">
        <v>507</v>
      </c>
      <c r="D235" t="s">
        <v>194</v>
      </c>
      <c r="E235" t="s">
        <v>211</v>
      </c>
      <c r="F235" t="s">
        <v>439</v>
      </c>
      <c r="G235" t="s">
        <v>583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580</v>
      </c>
      <c r="B236" t="s">
        <v>272</v>
      </c>
      <c r="C236" t="s">
        <v>507</v>
      </c>
      <c r="D236" t="s">
        <v>194</v>
      </c>
      <c r="E236" t="s">
        <v>211</v>
      </c>
      <c r="F236" t="s">
        <v>439</v>
      </c>
      <c r="G236" t="s">
        <v>582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580</v>
      </c>
      <c r="B237" t="s">
        <v>272</v>
      </c>
      <c r="C237" t="s">
        <v>507</v>
      </c>
      <c r="D237" t="s">
        <v>194</v>
      </c>
      <c r="E237" t="s">
        <v>211</v>
      </c>
      <c r="F237" t="s">
        <v>439</v>
      </c>
      <c r="G237" t="s">
        <v>276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580</v>
      </c>
      <c r="B238" t="s">
        <v>272</v>
      </c>
      <c r="C238" t="s">
        <v>508</v>
      </c>
      <c r="D238" t="s">
        <v>194</v>
      </c>
      <c r="E238" t="s">
        <v>211</v>
      </c>
      <c r="F238" t="s">
        <v>439</v>
      </c>
      <c r="G238" t="s">
        <v>581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580</v>
      </c>
      <c r="B239" t="s">
        <v>272</v>
      </c>
      <c r="C239" t="s">
        <v>508</v>
      </c>
      <c r="D239" t="s">
        <v>194</v>
      </c>
      <c r="E239" t="s">
        <v>211</v>
      </c>
      <c r="F239" t="s">
        <v>439</v>
      </c>
      <c r="G239" t="s">
        <v>583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580</v>
      </c>
      <c r="B240" t="s">
        <v>272</v>
      </c>
      <c r="C240" t="s">
        <v>508</v>
      </c>
      <c r="D240" t="s">
        <v>194</v>
      </c>
      <c r="E240" t="s">
        <v>211</v>
      </c>
      <c r="F240" t="s">
        <v>439</v>
      </c>
      <c r="G240" t="s">
        <v>582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580</v>
      </c>
      <c r="B241" t="s">
        <v>272</v>
      </c>
      <c r="C241" t="s">
        <v>508</v>
      </c>
      <c r="D241" t="s">
        <v>194</v>
      </c>
      <c r="E241" t="s">
        <v>211</v>
      </c>
      <c r="F241" t="s">
        <v>439</v>
      </c>
      <c r="G241" t="s">
        <v>276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580</v>
      </c>
      <c r="B242" t="s">
        <v>272</v>
      </c>
      <c r="C242" t="s">
        <v>509</v>
      </c>
      <c r="D242" t="s">
        <v>194</v>
      </c>
      <c r="E242" t="s">
        <v>211</v>
      </c>
      <c r="F242" t="s">
        <v>439</v>
      </c>
      <c r="G242" t="s">
        <v>581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580</v>
      </c>
      <c r="B243" t="s">
        <v>272</v>
      </c>
      <c r="C243" t="s">
        <v>509</v>
      </c>
      <c r="D243" t="s">
        <v>194</v>
      </c>
      <c r="E243" t="s">
        <v>211</v>
      </c>
      <c r="F243" t="s">
        <v>439</v>
      </c>
      <c r="G243" t="s">
        <v>583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580</v>
      </c>
      <c r="B244" t="s">
        <v>272</v>
      </c>
      <c r="C244" t="s">
        <v>509</v>
      </c>
      <c r="D244" t="s">
        <v>194</v>
      </c>
      <c r="E244" t="s">
        <v>211</v>
      </c>
      <c r="F244" t="s">
        <v>439</v>
      </c>
      <c r="G244" t="s">
        <v>582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580</v>
      </c>
      <c r="B245" t="s">
        <v>272</v>
      </c>
      <c r="C245" t="s">
        <v>509</v>
      </c>
      <c r="D245" t="s">
        <v>194</v>
      </c>
      <c r="E245" t="s">
        <v>211</v>
      </c>
      <c r="F245" t="s">
        <v>439</v>
      </c>
      <c r="G245" t="s">
        <v>276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580</v>
      </c>
      <c r="B246" t="s">
        <v>272</v>
      </c>
      <c r="C246" t="s">
        <v>510</v>
      </c>
      <c r="D246" t="s">
        <v>194</v>
      </c>
      <c r="E246" t="s">
        <v>211</v>
      </c>
      <c r="F246" t="s">
        <v>439</v>
      </c>
      <c r="G246" t="s">
        <v>581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580</v>
      </c>
      <c r="B247" t="s">
        <v>272</v>
      </c>
      <c r="C247" t="s">
        <v>510</v>
      </c>
      <c r="D247" t="s">
        <v>194</v>
      </c>
      <c r="E247" t="s">
        <v>211</v>
      </c>
      <c r="F247" t="s">
        <v>439</v>
      </c>
      <c r="G247" t="s">
        <v>583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580</v>
      </c>
      <c r="B248" t="s">
        <v>272</v>
      </c>
      <c r="C248" t="s">
        <v>510</v>
      </c>
      <c r="D248" t="s">
        <v>194</v>
      </c>
      <c r="E248" t="s">
        <v>211</v>
      </c>
      <c r="F248" t="s">
        <v>439</v>
      </c>
      <c r="G248" t="s">
        <v>582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580</v>
      </c>
      <c r="B249" t="s">
        <v>272</v>
      </c>
      <c r="C249" t="s">
        <v>510</v>
      </c>
      <c r="D249" t="s">
        <v>194</v>
      </c>
      <c r="E249" t="s">
        <v>211</v>
      </c>
      <c r="F249" t="s">
        <v>439</v>
      </c>
      <c r="G249" t="s">
        <v>276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580</v>
      </c>
      <c r="B250" t="s">
        <v>272</v>
      </c>
      <c r="C250" t="s">
        <v>529</v>
      </c>
      <c r="D250" t="s">
        <v>194</v>
      </c>
      <c r="E250" t="s">
        <v>211</v>
      </c>
      <c r="F250" t="s">
        <v>439</v>
      </c>
      <c r="G250" t="s">
        <v>581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 ht="12.75">
      <c r="A251" t="s">
        <v>580</v>
      </c>
      <c r="B251" t="s">
        <v>272</v>
      </c>
      <c r="C251" t="s">
        <v>529</v>
      </c>
      <c r="D251" t="s">
        <v>194</v>
      </c>
      <c r="E251" t="s">
        <v>211</v>
      </c>
      <c r="F251" t="s">
        <v>439</v>
      </c>
      <c r="G251" t="s">
        <v>583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580</v>
      </c>
      <c r="B252" t="s">
        <v>272</v>
      </c>
      <c r="C252" t="s">
        <v>529</v>
      </c>
      <c r="D252" t="s">
        <v>194</v>
      </c>
      <c r="E252" t="s">
        <v>211</v>
      </c>
      <c r="F252" t="s">
        <v>439</v>
      </c>
      <c r="G252" t="s">
        <v>582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580</v>
      </c>
      <c r="B253" t="s">
        <v>272</v>
      </c>
      <c r="C253" t="s">
        <v>529</v>
      </c>
      <c r="D253" t="s">
        <v>194</v>
      </c>
      <c r="E253" t="s">
        <v>211</v>
      </c>
      <c r="F253" t="s">
        <v>439</v>
      </c>
      <c r="G253" t="s">
        <v>276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580</v>
      </c>
      <c r="B254" t="s">
        <v>272</v>
      </c>
      <c r="C254" t="s">
        <v>530</v>
      </c>
      <c r="D254" t="s">
        <v>194</v>
      </c>
      <c r="E254" t="s">
        <v>211</v>
      </c>
      <c r="F254" t="s">
        <v>439</v>
      </c>
      <c r="G254" t="s">
        <v>581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 ht="12.75">
      <c r="A255" t="s">
        <v>580</v>
      </c>
      <c r="B255" t="s">
        <v>272</v>
      </c>
      <c r="C255" t="s">
        <v>530</v>
      </c>
      <c r="D255" t="s">
        <v>194</v>
      </c>
      <c r="E255" t="s">
        <v>211</v>
      </c>
      <c r="F255" t="s">
        <v>439</v>
      </c>
      <c r="G255" t="s">
        <v>583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580</v>
      </c>
      <c r="B256" t="s">
        <v>272</v>
      </c>
      <c r="C256" t="s">
        <v>530</v>
      </c>
      <c r="D256" t="s">
        <v>194</v>
      </c>
      <c r="E256" t="s">
        <v>211</v>
      </c>
      <c r="F256" t="s">
        <v>439</v>
      </c>
      <c r="G256" t="s">
        <v>582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580</v>
      </c>
      <c r="B257" t="s">
        <v>272</v>
      </c>
      <c r="C257" t="s">
        <v>530</v>
      </c>
      <c r="D257" t="s">
        <v>194</v>
      </c>
      <c r="E257" t="s">
        <v>211</v>
      </c>
      <c r="F257" t="s">
        <v>439</v>
      </c>
      <c r="G257" t="s">
        <v>276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580</v>
      </c>
      <c r="B258" t="s">
        <v>272</v>
      </c>
      <c r="C258" t="s">
        <v>531</v>
      </c>
      <c r="D258" t="s">
        <v>194</v>
      </c>
      <c r="E258" t="s">
        <v>211</v>
      </c>
      <c r="F258" t="s">
        <v>439</v>
      </c>
      <c r="G258" t="s">
        <v>581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 ht="12.75">
      <c r="A259" t="s">
        <v>580</v>
      </c>
      <c r="B259" t="s">
        <v>272</v>
      </c>
      <c r="C259" t="s">
        <v>531</v>
      </c>
      <c r="D259" t="s">
        <v>194</v>
      </c>
      <c r="E259" t="s">
        <v>211</v>
      </c>
      <c r="F259" t="s">
        <v>439</v>
      </c>
      <c r="G259" t="s">
        <v>583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580</v>
      </c>
      <c r="B260" t="s">
        <v>272</v>
      </c>
      <c r="C260" t="s">
        <v>531</v>
      </c>
      <c r="D260" t="s">
        <v>194</v>
      </c>
      <c r="E260" t="s">
        <v>211</v>
      </c>
      <c r="F260" t="s">
        <v>439</v>
      </c>
      <c r="G260" t="s">
        <v>582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580</v>
      </c>
      <c r="B261" t="s">
        <v>272</v>
      </c>
      <c r="C261" t="s">
        <v>531</v>
      </c>
      <c r="D261" t="s">
        <v>194</v>
      </c>
      <c r="E261" t="s">
        <v>211</v>
      </c>
      <c r="F261" t="s">
        <v>439</v>
      </c>
      <c r="G261" t="s">
        <v>276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580</v>
      </c>
      <c r="B262" t="s">
        <v>272</v>
      </c>
      <c r="C262" t="s">
        <v>532</v>
      </c>
      <c r="D262" t="s">
        <v>194</v>
      </c>
      <c r="E262" t="s">
        <v>211</v>
      </c>
      <c r="F262" t="s">
        <v>439</v>
      </c>
      <c r="G262" t="s">
        <v>581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 ht="12.75">
      <c r="A263" t="s">
        <v>580</v>
      </c>
      <c r="B263" t="s">
        <v>272</v>
      </c>
      <c r="C263" t="s">
        <v>532</v>
      </c>
      <c r="D263" t="s">
        <v>194</v>
      </c>
      <c r="E263" t="s">
        <v>211</v>
      </c>
      <c r="F263" t="s">
        <v>439</v>
      </c>
      <c r="G263" t="s">
        <v>583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580</v>
      </c>
      <c r="B264" t="s">
        <v>272</v>
      </c>
      <c r="C264" t="s">
        <v>532</v>
      </c>
      <c r="D264" t="s">
        <v>194</v>
      </c>
      <c r="E264" t="s">
        <v>211</v>
      </c>
      <c r="F264" t="s">
        <v>439</v>
      </c>
      <c r="G264" t="s">
        <v>582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580</v>
      </c>
      <c r="B265" t="s">
        <v>272</v>
      </c>
      <c r="C265" t="s">
        <v>532</v>
      </c>
      <c r="D265" t="s">
        <v>194</v>
      </c>
      <c r="E265" t="s">
        <v>211</v>
      </c>
      <c r="F265" t="s">
        <v>439</v>
      </c>
      <c r="G265" t="s">
        <v>276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580</v>
      </c>
      <c r="B266" t="s">
        <v>272</v>
      </c>
      <c r="C266" t="s">
        <v>533</v>
      </c>
      <c r="D266" t="s">
        <v>194</v>
      </c>
      <c r="E266" t="s">
        <v>211</v>
      </c>
      <c r="F266" t="s">
        <v>439</v>
      </c>
      <c r="G266" t="s">
        <v>581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 ht="12.75">
      <c r="A267" t="s">
        <v>580</v>
      </c>
      <c r="B267" t="s">
        <v>272</v>
      </c>
      <c r="C267" t="s">
        <v>533</v>
      </c>
      <c r="D267" t="s">
        <v>194</v>
      </c>
      <c r="E267" t="s">
        <v>211</v>
      </c>
      <c r="F267" t="s">
        <v>439</v>
      </c>
      <c r="G267" t="s">
        <v>583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580</v>
      </c>
      <c r="B268" t="s">
        <v>272</v>
      </c>
      <c r="C268" t="s">
        <v>533</v>
      </c>
      <c r="D268" t="s">
        <v>194</v>
      </c>
      <c r="E268" t="s">
        <v>211</v>
      </c>
      <c r="F268" t="s">
        <v>439</v>
      </c>
      <c r="G268" t="s">
        <v>582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580</v>
      </c>
      <c r="B269" t="s">
        <v>272</v>
      </c>
      <c r="C269" t="s">
        <v>533</v>
      </c>
      <c r="D269" t="s">
        <v>194</v>
      </c>
      <c r="E269" t="s">
        <v>211</v>
      </c>
      <c r="F269" t="s">
        <v>439</v>
      </c>
      <c r="G269" t="s">
        <v>276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580</v>
      </c>
      <c r="B270" t="s">
        <v>272</v>
      </c>
      <c r="C270" t="s">
        <v>534</v>
      </c>
      <c r="D270" t="s">
        <v>194</v>
      </c>
      <c r="E270" t="s">
        <v>211</v>
      </c>
      <c r="F270" t="s">
        <v>439</v>
      </c>
      <c r="G270" t="s">
        <v>581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 ht="12.75">
      <c r="A271" t="s">
        <v>580</v>
      </c>
      <c r="B271" t="s">
        <v>272</v>
      </c>
      <c r="C271" t="s">
        <v>534</v>
      </c>
      <c r="D271" t="s">
        <v>194</v>
      </c>
      <c r="E271" t="s">
        <v>211</v>
      </c>
      <c r="F271" t="s">
        <v>439</v>
      </c>
      <c r="G271" t="s">
        <v>583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580</v>
      </c>
      <c r="B272" t="s">
        <v>272</v>
      </c>
      <c r="C272" t="s">
        <v>534</v>
      </c>
      <c r="D272" t="s">
        <v>194</v>
      </c>
      <c r="E272" t="s">
        <v>211</v>
      </c>
      <c r="F272" t="s">
        <v>439</v>
      </c>
      <c r="G272" t="s">
        <v>582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580</v>
      </c>
      <c r="B273" t="s">
        <v>272</v>
      </c>
      <c r="C273" t="s">
        <v>534</v>
      </c>
      <c r="D273" t="s">
        <v>194</v>
      </c>
      <c r="E273" t="s">
        <v>211</v>
      </c>
      <c r="F273" t="s">
        <v>439</v>
      </c>
      <c r="G273" t="s">
        <v>276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580</v>
      </c>
      <c r="B274" t="s">
        <v>272</v>
      </c>
      <c r="C274" t="s">
        <v>283</v>
      </c>
      <c r="D274" t="s">
        <v>194</v>
      </c>
      <c r="E274" t="s">
        <v>211</v>
      </c>
      <c r="F274" t="s">
        <v>439</v>
      </c>
      <c r="G274" t="s">
        <v>581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580</v>
      </c>
      <c r="B275" t="s">
        <v>272</v>
      </c>
      <c r="C275" t="s">
        <v>283</v>
      </c>
      <c r="D275" t="s">
        <v>194</v>
      </c>
      <c r="E275" t="s">
        <v>211</v>
      </c>
      <c r="F275" t="s">
        <v>439</v>
      </c>
      <c r="G275" t="s">
        <v>583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580</v>
      </c>
      <c r="B276" t="s">
        <v>272</v>
      </c>
      <c r="C276" t="s">
        <v>283</v>
      </c>
      <c r="D276" t="s">
        <v>194</v>
      </c>
      <c r="E276" t="s">
        <v>211</v>
      </c>
      <c r="F276" t="s">
        <v>439</v>
      </c>
      <c r="G276" t="s">
        <v>582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580</v>
      </c>
      <c r="B277" t="s">
        <v>272</v>
      </c>
      <c r="C277" t="s">
        <v>283</v>
      </c>
      <c r="D277" t="s">
        <v>194</v>
      </c>
      <c r="E277" t="s">
        <v>211</v>
      </c>
      <c r="F277" t="s">
        <v>439</v>
      </c>
      <c r="G277" t="s">
        <v>276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580</v>
      </c>
      <c r="B278" t="s">
        <v>272</v>
      </c>
      <c r="C278" t="s">
        <v>541</v>
      </c>
      <c r="D278" t="s">
        <v>194</v>
      </c>
      <c r="E278" t="s">
        <v>211</v>
      </c>
      <c r="F278" t="s">
        <v>439</v>
      </c>
      <c r="G278" t="s">
        <v>581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580</v>
      </c>
      <c r="B279" t="s">
        <v>272</v>
      </c>
      <c r="C279" t="s">
        <v>541</v>
      </c>
      <c r="D279" t="s">
        <v>194</v>
      </c>
      <c r="E279" t="s">
        <v>211</v>
      </c>
      <c r="F279" t="s">
        <v>439</v>
      </c>
      <c r="G279" t="s">
        <v>583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580</v>
      </c>
      <c r="B280" t="s">
        <v>272</v>
      </c>
      <c r="C280" t="s">
        <v>541</v>
      </c>
      <c r="D280" t="s">
        <v>194</v>
      </c>
      <c r="E280" t="s">
        <v>211</v>
      </c>
      <c r="F280" t="s">
        <v>439</v>
      </c>
      <c r="G280" t="s">
        <v>582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580</v>
      </c>
      <c r="B281" t="s">
        <v>272</v>
      </c>
      <c r="C281" t="s">
        <v>541</v>
      </c>
      <c r="D281" t="s">
        <v>194</v>
      </c>
      <c r="E281" t="s">
        <v>211</v>
      </c>
      <c r="F281" t="s">
        <v>439</v>
      </c>
      <c r="G281" t="s">
        <v>276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580</v>
      </c>
      <c r="B282" t="s">
        <v>272</v>
      </c>
      <c r="C282" t="s">
        <v>543</v>
      </c>
      <c r="D282" t="s">
        <v>194</v>
      </c>
      <c r="E282" t="s">
        <v>211</v>
      </c>
      <c r="F282" t="s">
        <v>439</v>
      </c>
      <c r="G282" t="s">
        <v>581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580</v>
      </c>
      <c r="B283" t="s">
        <v>272</v>
      </c>
      <c r="C283" t="s">
        <v>543</v>
      </c>
      <c r="D283" t="s">
        <v>194</v>
      </c>
      <c r="E283" t="s">
        <v>211</v>
      </c>
      <c r="F283" t="s">
        <v>439</v>
      </c>
      <c r="G283" t="s">
        <v>583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580</v>
      </c>
      <c r="B284" t="s">
        <v>272</v>
      </c>
      <c r="C284" t="s">
        <v>543</v>
      </c>
      <c r="D284" t="s">
        <v>194</v>
      </c>
      <c r="E284" t="s">
        <v>211</v>
      </c>
      <c r="F284" t="s">
        <v>439</v>
      </c>
      <c r="G284" t="s">
        <v>582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580</v>
      </c>
      <c r="B285" t="s">
        <v>272</v>
      </c>
      <c r="C285" t="s">
        <v>543</v>
      </c>
      <c r="D285" t="s">
        <v>194</v>
      </c>
      <c r="E285" t="s">
        <v>211</v>
      </c>
      <c r="F285" t="s">
        <v>439</v>
      </c>
      <c r="G285" t="s">
        <v>276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580</v>
      </c>
      <c r="B286" t="s">
        <v>272</v>
      </c>
      <c r="C286" t="s">
        <v>545</v>
      </c>
      <c r="D286" t="s">
        <v>194</v>
      </c>
      <c r="E286" t="s">
        <v>211</v>
      </c>
      <c r="F286" t="s">
        <v>439</v>
      </c>
      <c r="G286" t="s">
        <v>581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580</v>
      </c>
      <c r="B287" t="s">
        <v>272</v>
      </c>
      <c r="C287" t="s">
        <v>545</v>
      </c>
      <c r="D287" t="s">
        <v>194</v>
      </c>
      <c r="E287" t="s">
        <v>211</v>
      </c>
      <c r="F287" t="s">
        <v>439</v>
      </c>
      <c r="G287" t="s">
        <v>583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580</v>
      </c>
      <c r="B288" t="s">
        <v>272</v>
      </c>
      <c r="C288" t="s">
        <v>545</v>
      </c>
      <c r="D288" t="s">
        <v>194</v>
      </c>
      <c r="E288" t="s">
        <v>211</v>
      </c>
      <c r="F288" t="s">
        <v>439</v>
      </c>
      <c r="G288" t="s">
        <v>582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580</v>
      </c>
      <c r="B289" t="s">
        <v>272</v>
      </c>
      <c r="C289" t="s">
        <v>545</v>
      </c>
      <c r="D289" t="s">
        <v>194</v>
      </c>
      <c r="E289" t="s">
        <v>211</v>
      </c>
      <c r="F289" t="s">
        <v>439</v>
      </c>
      <c r="G289" t="s">
        <v>276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580</v>
      </c>
      <c r="B290" t="s">
        <v>272</v>
      </c>
      <c r="C290" t="s">
        <v>547</v>
      </c>
      <c r="D290" t="s">
        <v>194</v>
      </c>
      <c r="E290" t="s">
        <v>211</v>
      </c>
      <c r="F290" t="s">
        <v>439</v>
      </c>
      <c r="G290" t="s">
        <v>581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580</v>
      </c>
      <c r="B291" t="s">
        <v>272</v>
      </c>
      <c r="C291" t="s">
        <v>547</v>
      </c>
      <c r="D291" t="s">
        <v>194</v>
      </c>
      <c r="E291" t="s">
        <v>211</v>
      </c>
      <c r="F291" t="s">
        <v>439</v>
      </c>
      <c r="G291" t="s">
        <v>583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580</v>
      </c>
      <c r="B292" t="s">
        <v>272</v>
      </c>
      <c r="C292" t="s">
        <v>547</v>
      </c>
      <c r="D292" t="s">
        <v>194</v>
      </c>
      <c r="E292" t="s">
        <v>211</v>
      </c>
      <c r="F292" t="s">
        <v>439</v>
      </c>
      <c r="G292" t="s">
        <v>582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580</v>
      </c>
      <c r="B293" t="s">
        <v>272</v>
      </c>
      <c r="C293" t="s">
        <v>547</v>
      </c>
      <c r="D293" t="s">
        <v>194</v>
      </c>
      <c r="E293" t="s">
        <v>211</v>
      </c>
      <c r="F293" t="s">
        <v>439</v>
      </c>
      <c r="G293" t="s">
        <v>276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580</v>
      </c>
      <c r="B294" t="s">
        <v>272</v>
      </c>
      <c r="C294" t="s">
        <v>549</v>
      </c>
      <c r="D294" t="s">
        <v>194</v>
      </c>
      <c r="E294" t="s">
        <v>211</v>
      </c>
      <c r="F294" t="s">
        <v>439</v>
      </c>
      <c r="G294" t="s">
        <v>581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580</v>
      </c>
      <c r="B295" t="s">
        <v>272</v>
      </c>
      <c r="C295" t="s">
        <v>549</v>
      </c>
      <c r="D295" t="s">
        <v>194</v>
      </c>
      <c r="E295" t="s">
        <v>211</v>
      </c>
      <c r="F295" t="s">
        <v>439</v>
      </c>
      <c r="G295" t="s">
        <v>583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580</v>
      </c>
      <c r="B296" t="s">
        <v>272</v>
      </c>
      <c r="C296" t="s">
        <v>549</v>
      </c>
      <c r="D296" t="s">
        <v>194</v>
      </c>
      <c r="E296" t="s">
        <v>211</v>
      </c>
      <c r="F296" t="s">
        <v>439</v>
      </c>
      <c r="G296" t="s">
        <v>582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580</v>
      </c>
      <c r="B297" t="s">
        <v>272</v>
      </c>
      <c r="C297" t="s">
        <v>549</v>
      </c>
      <c r="D297" t="s">
        <v>194</v>
      </c>
      <c r="E297" t="s">
        <v>211</v>
      </c>
      <c r="F297" t="s">
        <v>439</v>
      </c>
      <c r="G297" t="s">
        <v>276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580</v>
      </c>
      <c r="B298" t="s">
        <v>272</v>
      </c>
      <c r="C298" t="s">
        <v>551</v>
      </c>
      <c r="D298" t="s">
        <v>194</v>
      </c>
      <c r="E298" t="s">
        <v>211</v>
      </c>
      <c r="F298" t="s">
        <v>439</v>
      </c>
      <c r="G298" t="s">
        <v>581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580</v>
      </c>
      <c r="B299" t="s">
        <v>272</v>
      </c>
      <c r="C299" t="s">
        <v>551</v>
      </c>
      <c r="D299" t="s">
        <v>194</v>
      </c>
      <c r="E299" t="s">
        <v>211</v>
      </c>
      <c r="F299" t="s">
        <v>439</v>
      </c>
      <c r="G299" t="s">
        <v>583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580</v>
      </c>
      <c r="B300" t="s">
        <v>272</v>
      </c>
      <c r="C300" t="s">
        <v>551</v>
      </c>
      <c r="D300" t="s">
        <v>194</v>
      </c>
      <c r="E300" t="s">
        <v>211</v>
      </c>
      <c r="F300" t="s">
        <v>439</v>
      </c>
      <c r="G300" t="s">
        <v>582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580</v>
      </c>
      <c r="B301" t="s">
        <v>272</v>
      </c>
      <c r="C301" t="s">
        <v>551</v>
      </c>
      <c r="D301" t="s">
        <v>194</v>
      </c>
      <c r="E301" t="s">
        <v>211</v>
      </c>
      <c r="F301" t="s">
        <v>439</v>
      </c>
      <c r="G301" t="s">
        <v>276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580</v>
      </c>
      <c r="B302" t="s">
        <v>272</v>
      </c>
      <c r="C302" t="s">
        <v>565</v>
      </c>
      <c r="D302" t="s">
        <v>194</v>
      </c>
      <c r="E302" t="s">
        <v>211</v>
      </c>
      <c r="F302" t="s">
        <v>439</v>
      </c>
      <c r="G302" t="s">
        <v>581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580</v>
      </c>
      <c r="B303" t="s">
        <v>272</v>
      </c>
      <c r="C303" t="s">
        <v>565</v>
      </c>
      <c r="D303" t="s">
        <v>194</v>
      </c>
      <c r="E303" t="s">
        <v>211</v>
      </c>
      <c r="F303" t="s">
        <v>439</v>
      </c>
      <c r="G303" t="s">
        <v>583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580</v>
      </c>
      <c r="B304" t="s">
        <v>272</v>
      </c>
      <c r="C304" t="s">
        <v>565</v>
      </c>
      <c r="D304" t="s">
        <v>194</v>
      </c>
      <c r="E304" t="s">
        <v>211</v>
      </c>
      <c r="F304" t="s">
        <v>439</v>
      </c>
      <c r="G304" t="s">
        <v>582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580</v>
      </c>
      <c r="B305" t="s">
        <v>272</v>
      </c>
      <c r="C305" t="s">
        <v>565</v>
      </c>
      <c r="D305" t="s">
        <v>194</v>
      </c>
      <c r="E305" t="s">
        <v>211</v>
      </c>
      <c r="F305" t="s">
        <v>439</v>
      </c>
      <c r="G305" t="s">
        <v>276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580</v>
      </c>
      <c r="B306" t="s">
        <v>272</v>
      </c>
      <c r="C306" t="s">
        <v>566</v>
      </c>
      <c r="D306" t="s">
        <v>194</v>
      </c>
      <c r="E306" t="s">
        <v>211</v>
      </c>
      <c r="F306" t="s">
        <v>439</v>
      </c>
      <c r="G306" t="s">
        <v>581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580</v>
      </c>
      <c r="B307" t="s">
        <v>272</v>
      </c>
      <c r="C307" t="s">
        <v>566</v>
      </c>
      <c r="D307" t="s">
        <v>194</v>
      </c>
      <c r="E307" t="s">
        <v>211</v>
      </c>
      <c r="F307" t="s">
        <v>439</v>
      </c>
      <c r="G307" t="s">
        <v>583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580</v>
      </c>
      <c r="B308" t="s">
        <v>272</v>
      </c>
      <c r="C308" t="s">
        <v>566</v>
      </c>
      <c r="D308" t="s">
        <v>194</v>
      </c>
      <c r="E308" t="s">
        <v>211</v>
      </c>
      <c r="F308" t="s">
        <v>439</v>
      </c>
      <c r="G308" t="s">
        <v>582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580</v>
      </c>
      <c r="B309" t="s">
        <v>272</v>
      </c>
      <c r="C309" t="s">
        <v>566</v>
      </c>
      <c r="D309" t="s">
        <v>194</v>
      </c>
      <c r="E309" t="s">
        <v>211</v>
      </c>
      <c r="F309" t="s">
        <v>439</v>
      </c>
      <c r="G309" t="s">
        <v>276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580</v>
      </c>
      <c r="B310" t="s">
        <v>272</v>
      </c>
      <c r="C310" t="s">
        <v>567</v>
      </c>
      <c r="D310" t="s">
        <v>194</v>
      </c>
      <c r="E310" t="s">
        <v>211</v>
      </c>
      <c r="F310" t="s">
        <v>439</v>
      </c>
      <c r="G310" t="s">
        <v>581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580</v>
      </c>
      <c r="B311" t="s">
        <v>272</v>
      </c>
      <c r="C311" t="s">
        <v>567</v>
      </c>
      <c r="D311" t="s">
        <v>194</v>
      </c>
      <c r="E311" t="s">
        <v>211</v>
      </c>
      <c r="F311" t="s">
        <v>439</v>
      </c>
      <c r="G311" t="s">
        <v>583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580</v>
      </c>
      <c r="B312" t="s">
        <v>272</v>
      </c>
      <c r="C312" t="s">
        <v>567</v>
      </c>
      <c r="D312" t="s">
        <v>194</v>
      </c>
      <c r="E312" t="s">
        <v>211</v>
      </c>
      <c r="F312" t="s">
        <v>439</v>
      </c>
      <c r="G312" t="s">
        <v>582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580</v>
      </c>
      <c r="B313" t="s">
        <v>272</v>
      </c>
      <c r="C313" t="s">
        <v>567</v>
      </c>
      <c r="D313" t="s">
        <v>194</v>
      </c>
      <c r="E313" t="s">
        <v>211</v>
      </c>
      <c r="F313" t="s">
        <v>439</v>
      </c>
      <c r="G313" t="s">
        <v>276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580</v>
      </c>
      <c r="B314" t="s">
        <v>272</v>
      </c>
      <c r="C314" t="s">
        <v>568</v>
      </c>
      <c r="D314" t="s">
        <v>194</v>
      </c>
      <c r="E314" t="s">
        <v>211</v>
      </c>
      <c r="F314" t="s">
        <v>439</v>
      </c>
      <c r="G314" t="s">
        <v>581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580</v>
      </c>
      <c r="B315" t="s">
        <v>272</v>
      </c>
      <c r="C315" t="s">
        <v>568</v>
      </c>
      <c r="D315" t="s">
        <v>194</v>
      </c>
      <c r="E315" t="s">
        <v>211</v>
      </c>
      <c r="F315" t="s">
        <v>439</v>
      </c>
      <c r="G315" t="s">
        <v>583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580</v>
      </c>
      <c r="B316" t="s">
        <v>272</v>
      </c>
      <c r="C316" t="s">
        <v>568</v>
      </c>
      <c r="D316" t="s">
        <v>194</v>
      </c>
      <c r="E316" t="s">
        <v>211</v>
      </c>
      <c r="F316" t="s">
        <v>439</v>
      </c>
      <c r="G316" t="s">
        <v>582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580</v>
      </c>
      <c r="B317" t="s">
        <v>272</v>
      </c>
      <c r="C317" t="s">
        <v>568</v>
      </c>
      <c r="D317" t="s">
        <v>194</v>
      </c>
      <c r="E317" t="s">
        <v>211</v>
      </c>
      <c r="F317" t="s">
        <v>439</v>
      </c>
      <c r="G317" t="s">
        <v>276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580</v>
      </c>
      <c r="B318" t="s">
        <v>272</v>
      </c>
      <c r="C318" t="s">
        <v>569</v>
      </c>
      <c r="D318" t="s">
        <v>194</v>
      </c>
      <c r="E318" t="s">
        <v>211</v>
      </c>
      <c r="F318" t="s">
        <v>439</v>
      </c>
      <c r="G318" t="s">
        <v>581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580</v>
      </c>
      <c r="B319" t="s">
        <v>272</v>
      </c>
      <c r="C319" t="s">
        <v>569</v>
      </c>
      <c r="D319" t="s">
        <v>194</v>
      </c>
      <c r="E319" t="s">
        <v>211</v>
      </c>
      <c r="F319" t="s">
        <v>439</v>
      </c>
      <c r="G319" t="s">
        <v>583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580</v>
      </c>
      <c r="B320" t="s">
        <v>272</v>
      </c>
      <c r="C320" t="s">
        <v>569</v>
      </c>
      <c r="D320" t="s">
        <v>194</v>
      </c>
      <c r="E320" t="s">
        <v>211</v>
      </c>
      <c r="F320" t="s">
        <v>439</v>
      </c>
      <c r="G320" t="s">
        <v>582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580</v>
      </c>
      <c r="B321" t="s">
        <v>272</v>
      </c>
      <c r="C321" t="s">
        <v>569</v>
      </c>
      <c r="D321" t="s">
        <v>194</v>
      </c>
      <c r="E321" t="s">
        <v>211</v>
      </c>
      <c r="F321" t="s">
        <v>439</v>
      </c>
      <c r="G321" t="s">
        <v>276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580</v>
      </c>
      <c r="B322" t="s">
        <v>272</v>
      </c>
      <c r="C322" t="s">
        <v>570</v>
      </c>
      <c r="D322" t="s">
        <v>194</v>
      </c>
      <c r="E322" t="s">
        <v>211</v>
      </c>
      <c r="F322" t="s">
        <v>439</v>
      </c>
      <c r="G322" t="s">
        <v>581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580</v>
      </c>
      <c r="B323" t="s">
        <v>272</v>
      </c>
      <c r="C323" t="s">
        <v>570</v>
      </c>
      <c r="D323" t="s">
        <v>194</v>
      </c>
      <c r="E323" t="s">
        <v>211</v>
      </c>
      <c r="F323" t="s">
        <v>439</v>
      </c>
      <c r="G323" t="s">
        <v>583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580</v>
      </c>
      <c r="B324" t="s">
        <v>272</v>
      </c>
      <c r="C324" t="s">
        <v>570</v>
      </c>
      <c r="D324" t="s">
        <v>194</v>
      </c>
      <c r="E324" t="s">
        <v>211</v>
      </c>
      <c r="F324" t="s">
        <v>439</v>
      </c>
      <c r="G324" t="s">
        <v>582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580</v>
      </c>
      <c r="B325" t="s">
        <v>272</v>
      </c>
      <c r="C325" t="s">
        <v>570</v>
      </c>
      <c r="D325" t="s">
        <v>194</v>
      </c>
      <c r="E325" t="s">
        <v>211</v>
      </c>
      <c r="F325" t="s">
        <v>439</v>
      </c>
      <c r="G325" t="s">
        <v>276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580</v>
      </c>
      <c r="B326" t="s">
        <v>272</v>
      </c>
      <c r="C326" t="s">
        <v>487</v>
      </c>
      <c r="D326" t="s">
        <v>194</v>
      </c>
      <c r="E326" t="s">
        <v>211</v>
      </c>
      <c r="F326" t="s">
        <v>439</v>
      </c>
      <c r="G326" t="s">
        <v>581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580</v>
      </c>
      <c r="B327" t="s">
        <v>272</v>
      </c>
      <c r="C327" t="s">
        <v>487</v>
      </c>
      <c r="D327" t="s">
        <v>194</v>
      </c>
      <c r="E327" t="s">
        <v>211</v>
      </c>
      <c r="F327" t="s">
        <v>439</v>
      </c>
      <c r="G327" t="s">
        <v>583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580</v>
      </c>
      <c r="B328" t="s">
        <v>272</v>
      </c>
      <c r="C328" t="s">
        <v>487</v>
      </c>
      <c r="D328" t="s">
        <v>194</v>
      </c>
      <c r="E328" t="s">
        <v>211</v>
      </c>
      <c r="F328" t="s">
        <v>439</v>
      </c>
      <c r="G328" t="s">
        <v>582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580</v>
      </c>
      <c r="B329" t="s">
        <v>272</v>
      </c>
      <c r="C329" t="s">
        <v>487</v>
      </c>
      <c r="D329" t="s">
        <v>194</v>
      </c>
      <c r="E329" t="s">
        <v>211</v>
      </c>
      <c r="F329" t="s">
        <v>439</v>
      </c>
      <c r="G329" t="s">
        <v>276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580</v>
      </c>
      <c r="B330" t="s">
        <v>272</v>
      </c>
      <c r="C330" t="s">
        <v>487</v>
      </c>
      <c r="D330" t="s">
        <v>139</v>
      </c>
      <c r="E330" t="s">
        <v>211</v>
      </c>
      <c r="F330" t="s">
        <v>439</v>
      </c>
      <c r="G330" t="s">
        <v>581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580</v>
      </c>
      <c r="B331" t="s">
        <v>272</v>
      </c>
      <c r="C331" t="s">
        <v>487</v>
      </c>
      <c r="D331" t="s">
        <v>139</v>
      </c>
      <c r="E331" t="s">
        <v>211</v>
      </c>
      <c r="F331" t="s">
        <v>439</v>
      </c>
      <c r="G331" t="s">
        <v>583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580</v>
      </c>
      <c r="B332" t="s">
        <v>272</v>
      </c>
      <c r="C332" t="s">
        <v>487</v>
      </c>
      <c r="D332" t="s">
        <v>139</v>
      </c>
      <c r="E332" t="s">
        <v>211</v>
      </c>
      <c r="F332" t="s">
        <v>439</v>
      </c>
      <c r="G332" t="s">
        <v>582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580</v>
      </c>
      <c r="B333" t="s">
        <v>272</v>
      </c>
      <c r="C333" t="s">
        <v>487</v>
      </c>
      <c r="D333" t="s">
        <v>139</v>
      </c>
      <c r="E333" t="s">
        <v>211</v>
      </c>
      <c r="F333" t="s">
        <v>439</v>
      </c>
      <c r="G333" t="s">
        <v>276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580</v>
      </c>
      <c r="B334" t="s">
        <v>272</v>
      </c>
      <c r="C334" t="s">
        <v>488</v>
      </c>
      <c r="D334" t="s">
        <v>194</v>
      </c>
      <c r="E334" t="s">
        <v>211</v>
      </c>
      <c r="F334" t="s">
        <v>439</v>
      </c>
      <c r="G334" t="s">
        <v>581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580</v>
      </c>
      <c r="B335" t="s">
        <v>272</v>
      </c>
      <c r="C335" t="s">
        <v>488</v>
      </c>
      <c r="D335" t="s">
        <v>194</v>
      </c>
      <c r="E335" t="s">
        <v>211</v>
      </c>
      <c r="F335" t="s">
        <v>439</v>
      </c>
      <c r="G335" t="s">
        <v>583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580</v>
      </c>
      <c r="B336" t="s">
        <v>272</v>
      </c>
      <c r="C336" t="s">
        <v>488</v>
      </c>
      <c r="D336" t="s">
        <v>194</v>
      </c>
      <c r="E336" t="s">
        <v>211</v>
      </c>
      <c r="F336" t="s">
        <v>439</v>
      </c>
      <c r="G336" t="s">
        <v>582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580</v>
      </c>
      <c r="B337" t="s">
        <v>272</v>
      </c>
      <c r="C337" t="s">
        <v>488</v>
      </c>
      <c r="D337" t="s">
        <v>194</v>
      </c>
      <c r="E337" t="s">
        <v>211</v>
      </c>
      <c r="F337" t="s">
        <v>439</v>
      </c>
      <c r="G337" t="s">
        <v>276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580</v>
      </c>
      <c r="B338" t="s">
        <v>272</v>
      </c>
      <c r="C338" t="s">
        <v>488</v>
      </c>
      <c r="D338" t="s">
        <v>139</v>
      </c>
      <c r="E338" t="s">
        <v>211</v>
      </c>
      <c r="F338" t="s">
        <v>439</v>
      </c>
      <c r="G338" t="s">
        <v>581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580</v>
      </c>
      <c r="B339" t="s">
        <v>272</v>
      </c>
      <c r="C339" t="s">
        <v>488</v>
      </c>
      <c r="D339" t="s">
        <v>139</v>
      </c>
      <c r="E339" t="s">
        <v>211</v>
      </c>
      <c r="F339" t="s">
        <v>439</v>
      </c>
      <c r="G339" t="s">
        <v>583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580</v>
      </c>
      <c r="B340" t="s">
        <v>272</v>
      </c>
      <c r="C340" t="s">
        <v>488</v>
      </c>
      <c r="D340" t="s">
        <v>139</v>
      </c>
      <c r="E340" t="s">
        <v>211</v>
      </c>
      <c r="F340" t="s">
        <v>439</v>
      </c>
      <c r="G340" t="s">
        <v>582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580</v>
      </c>
      <c r="B341" t="s">
        <v>272</v>
      </c>
      <c r="C341" t="s">
        <v>488</v>
      </c>
      <c r="D341" t="s">
        <v>139</v>
      </c>
      <c r="E341" t="s">
        <v>211</v>
      </c>
      <c r="F341" t="s">
        <v>439</v>
      </c>
      <c r="G341" t="s">
        <v>276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580</v>
      </c>
      <c r="B342" t="s">
        <v>272</v>
      </c>
      <c r="C342" t="s">
        <v>489</v>
      </c>
      <c r="D342" t="s">
        <v>194</v>
      </c>
      <c r="E342" t="s">
        <v>211</v>
      </c>
      <c r="F342" t="s">
        <v>439</v>
      </c>
      <c r="G342" t="s">
        <v>581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580</v>
      </c>
      <c r="B343" t="s">
        <v>272</v>
      </c>
      <c r="C343" t="s">
        <v>489</v>
      </c>
      <c r="D343" t="s">
        <v>194</v>
      </c>
      <c r="E343" t="s">
        <v>211</v>
      </c>
      <c r="F343" t="s">
        <v>439</v>
      </c>
      <c r="G343" t="s">
        <v>583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580</v>
      </c>
      <c r="B344" t="s">
        <v>272</v>
      </c>
      <c r="C344" t="s">
        <v>489</v>
      </c>
      <c r="D344" t="s">
        <v>194</v>
      </c>
      <c r="E344" t="s">
        <v>211</v>
      </c>
      <c r="F344" t="s">
        <v>439</v>
      </c>
      <c r="G344" t="s">
        <v>582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580</v>
      </c>
      <c r="B345" t="s">
        <v>272</v>
      </c>
      <c r="C345" t="s">
        <v>489</v>
      </c>
      <c r="D345" t="s">
        <v>194</v>
      </c>
      <c r="E345" t="s">
        <v>211</v>
      </c>
      <c r="F345" t="s">
        <v>439</v>
      </c>
      <c r="G345" t="s">
        <v>276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580</v>
      </c>
      <c r="B346" t="s">
        <v>272</v>
      </c>
      <c r="C346" t="s">
        <v>489</v>
      </c>
      <c r="D346" t="s">
        <v>139</v>
      </c>
      <c r="E346" t="s">
        <v>211</v>
      </c>
      <c r="F346" t="s">
        <v>439</v>
      </c>
      <c r="G346" t="s">
        <v>581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580</v>
      </c>
      <c r="B347" t="s">
        <v>272</v>
      </c>
      <c r="C347" t="s">
        <v>489</v>
      </c>
      <c r="D347" t="s">
        <v>139</v>
      </c>
      <c r="E347" t="s">
        <v>211</v>
      </c>
      <c r="F347" t="s">
        <v>439</v>
      </c>
      <c r="G347" t="s">
        <v>583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580</v>
      </c>
      <c r="B348" t="s">
        <v>272</v>
      </c>
      <c r="C348" t="s">
        <v>489</v>
      </c>
      <c r="D348" t="s">
        <v>139</v>
      </c>
      <c r="E348" t="s">
        <v>211</v>
      </c>
      <c r="F348" t="s">
        <v>439</v>
      </c>
      <c r="G348" t="s">
        <v>582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580</v>
      </c>
      <c r="B349" t="s">
        <v>272</v>
      </c>
      <c r="C349" t="s">
        <v>489</v>
      </c>
      <c r="D349" t="s">
        <v>139</v>
      </c>
      <c r="E349" t="s">
        <v>211</v>
      </c>
      <c r="F349" t="s">
        <v>439</v>
      </c>
      <c r="G349" t="s">
        <v>276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580</v>
      </c>
      <c r="B350" t="s">
        <v>272</v>
      </c>
      <c r="C350" t="s">
        <v>490</v>
      </c>
      <c r="D350" t="s">
        <v>194</v>
      </c>
      <c r="E350" t="s">
        <v>211</v>
      </c>
      <c r="F350" t="s">
        <v>439</v>
      </c>
      <c r="G350" t="s">
        <v>581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580</v>
      </c>
      <c r="B351" t="s">
        <v>272</v>
      </c>
      <c r="C351" t="s">
        <v>490</v>
      </c>
      <c r="D351" t="s">
        <v>194</v>
      </c>
      <c r="E351" t="s">
        <v>211</v>
      </c>
      <c r="F351" t="s">
        <v>439</v>
      </c>
      <c r="G351" t="s">
        <v>583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580</v>
      </c>
      <c r="B352" t="s">
        <v>272</v>
      </c>
      <c r="C352" t="s">
        <v>490</v>
      </c>
      <c r="D352" t="s">
        <v>194</v>
      </c>
      <c r="E352" t="s">
        <v>211</v>
      </c>
      <c r="F352" t="s">
        <v>439</v>
      </c>
      <c r="G352" t="s">
        <v>582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580</v>
      </c>
      <c r="B353" t="s">
        <v>272</v>
      </c>
      <c r="C353" t="s">
        <v>490</v>
      </c>
      <c r="D353" t="s">
        <v>194</v>
      </c>
      <c r="E353" t="s">
        <v>211</v>
      </c>
      <c r="F353" t="s">
        <v>439</v>
      </c>
      <c r="G353" t="s">
        <v>276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580</v>
      </c>
      <c r="B354" t="s">
        <v>272</v>
      </c>
      <c r="C354" t="s">
        <v>490</v>
      </c>
      <c r="D354" t="s">
        <v>139</v>
      </c>
      <c r="E354" t="s">
        <v>211</v>
      </c>
      <c r="F354" t="s">
        <v>439</v>
      </c>
      <c r="G354" t="s">
        <v>581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580</v>
      </c>
      <c r="B355" t="s">
        <v>272</v>
      </c>
      <c r="C355" t="s">
        <v>490</v>
      </c>
      <c r="D355" t="s">
        <v>139</v>
      </c>
      <c r="E355" t="s">
        <v>211</v>
      </c>
      <c r="F355" t="s">
        <v>439</v>
      </c>
      <c r="G355" t="s">
        <v>583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580</v>
      </c>
      <c r="B356" t="s">
        <v>272</v>
      </c>
      <c r="C356" t="s">
        <v>490</v>
      </c>
      <c r="D356" t="s">
        <v>139</v>
      </c>
      <c r="E356" t="s">
        <v>211</v>
      </c>
      <c r="F356" t="s">
        <v>439</v>
      </c>
      <c r="G356" t="s">
        <v>582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580</v>
      </c>
      <c r="B357" t="s">
        <v>272</v>
      </c>
      <c r="C357" t="s">
        <v>490</v>
      </c>
      <c r="D357" t="s">
        <v>139</v>
      </c>
      <c r="E357" t="s">
        <v>211</v>
      </c>
      <c r="F357" t="s">
        <v>439</v>
      </c>
      <c r="G357" t="s">
        <v>276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580</v>
      </c>
      <c r="B358" t="s">
        <v>272</v>
      </c>
      <c r="C358" t="s">
        <v>491</v>
      </c>
      <c r="D358" t="s">
        <v>194</v>
      </c>
      <c r="E358" t="s">
        <v>211</v>
      </c>
      <c r="F358" t="s">
        <v>439</v>
      </c>
      <c r="G358" t="s">
        <v>581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580</v>
      </c>
      <c r="B359" t="s">
        <v>272</v>
      </c>
      <c r="C359" t="s">
        <v>491</v>
      </c>
      <c r="D359" t="s">
        <v>194</v>
      </c>
      <c r="E359" t="s">
        <v>211</v>
      </c>
      <c r="F359" t="s">
        <v>439</v>
      </c>
      <c r="G359" t="s">
        <v>583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580</v>
      </c>
      <c r="B360" t="s">
        <v>272</v>
      </c>
      <c r="C360" t="s">
        <v>491</v>
      </c>
      <c r="D360" t="s">
        <v>194</v>
      </c>
      <c r="E360" t="s">
        <v>211</v>
      </c>
      <c r="F360" t="s">
        <v>439</v>
      </c>
      <c r="G360" t="s">
        <v>582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580</v>
      </c>
      <c r="B361" t="s">
        <v>272</v>
      </c>
      <c r="C361" t="s">
        <v>491</v>
      </c>
      <c r="D361" t="s">
        <v>194</v>
      </c>
      <c r="E361" t="s">
        <v>211</v>
      </c>
      <c r="F361" t="s">
        <v>439</v>
      </c>
      <c r="G361" t="s">
        <v>276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580</v>
      </c>
      <c r="B362" t="s">
        <v>272</v>
      </c>
      <c r="C362" t="s">
        <v>491</v>
      </c>
      <c r="D362" t="s">
        <v>139</v>
      </c>
      <c r="E362" t="s">
        <v>211</v>
      </c>
      <c r="F362" t="s">
        <v>439</v>
      </c>
      <c r="G362" t="s">
        <v>581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580</v>
      </c>
      <c r="B363" t="s">
        <v>272</v>
      </c>
      <c r="C363" t="s">
        <v>491</v>
      </c>
      <c r="D363" t="s">
        <v>139</v>
      </c>
      <c r="E363" t="s">
        <v>211</v>
      </c>
      <c r="F363" t="s">
        <v>439</v>
      </c>
      <c r="G363" t="s">
        <v>583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580</v>
      </c>
      <c r="B364" t="s">
        <v>272</v>
      </c>
      <c r="C364" t="s">
        <v>491</v>
      </c>
      <c r="D364" t="s">
        <v>139</v>
      </c>
      <c r="E364" t="s">
        <v>211</v>
      </c>
      <c r="F364" t="s">
        <v>439</v>
      </c>
      <c r="G364" t="s">
        <v>582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580</v>
      </c>
      <c r="B365" t="s">
        <v>272</v>
      </c>
      <c r="C365" t="s">
        <v>491</v>
      </c>
      <c r="D365" t="s">
        <v>139</v>
      </c>
      <c r="E365" t="s">
        <v>211</v>
      </c>
      <c r="F365" t="s">
        <v>439</v>
      </c>
      <c r="G365" t="s">
        <v>276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580</v>
      </c>
      <c r="B366" t="s">
        <v>272</v>
      </c>
      <c r="C366" t="s">
        <v>492</v>
      </c>
      <c r="D366" t="s">
        <v>194</v>
      </c>
      <c r="E366" t="s">
        <v>211</v>
      </c>
      <c r="F366" t="s">
        <v>439</v>
      </c>
      <c r="G366" t="s">
        <v>581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580</v>
      </c>
      <c r="B367" t="s">
        <v>272</v>
      </c>
      <c r="C367" t="s">
        <v>492</v>
      </c>
      <c r="D367" t="s">
        <v>194</v>
      </c>
      <c r="E367" t="s">
        <v>211</v>
      </c>
      <c r="F367" t="s">
        <v>439</v>
      </c>
      <c r="G367" t="s">
        <v>583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580</v>
      </c>
      <c r="B368" t="s">
        <v>272</v>
      </c>
      <c r="C368" t="s">
        <v>492</v>
      </c>
      <c r="D368" t="s">
        <v>194</v>
      </c>
      <c r="E368" t="s">
        <v>211</v>
      </c>
      <c r="F368" t="s">
        <v>439</v>
      </c>
      <c r="G368" t="s">
        <v>582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580</v>
      </c>
      <c r="B369" t="s">
        <v>272</v>
      </c>
      <c r="C369" t="s">
        <v>492</v>
      </c>
      <c r="D369" t="s">
        <v>194</v>
      </c>
      <c r="E369" t="s">
        <v>211</v>
      </c>
      <c r="F369" t="s">
        <v>439</v>
      </c>
      <c r="G369" t="s">
        <v>276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580</v>
      </c>
      <c r="B370" t="s">
        <v>272</v>
      </c>
      <c r="C370" t="s">
        <v>492</v>
      </c>
      <c r="D370" t="s">
        <v>139</v>
      </c>
      <c r="E370" t="s">
        <v>211</v>
      </c>
      <c r="F370" t="s">
        <v>439</v>
      </c>
      <c r="G370" t="s">
        <v>581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580</v>
      </c>
      <c r="B371" t="s">
        <v>272</v>
      </c>
      <c r="C371" t="s">
        <v>492</v>
      </c>
      <c r="D371" t="s">
        <v>139</v>
      </c>
      <c r="E371" t="s">
        <v>211</v>
      </c>
      <c r="F371" t="s">
        <v>439</v>
      </c>
      <c r="G371" t="s">
        <v>583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580</v>
      </c>
      <c r="B372" t="s">
        <v>272</v>
      </c>
      <c r="C372" t="s">
        <v>492</v>
      </c>
      <c r="D372" t="s">
        <v>139</v>
      </c>
      <c r="E372" t="s">
        <v>211</v>
      </c>
      <c r="F372" t="s">
        <v>439</v>
      </c>
      <c r="G372" t="s">
        <v>582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580</v>
      </c>
      <c r="B373" t="s">
        <v>272</v>
      </c>
      <c r="C373" t="s">
        <v>492</v>
      </c>
      <c r="D373" t="s">
        <v>139</v>
      </c>
      <c r="E373" t="s">
        <v>211</v>
      </c>
      <c r="F373" t="s">
        <v>439</v>
      </c>
      <c r="G373" t="s">
        <v>276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580</v>
      </c>
      <c r="B374" t="s">
        <v>272</v>
      </c>
      <c r="C374" t="s">
        <v>284</v>
      </c>
      <c r="D374" t="s">
        <v>584</v>
      </c>
      <c r="E374" t="s">
        <v>211</v>
      </c>
      <c r="F374" t="s">
        <v>439</v>
      </c>
      <c r="G374" t="s">
        <v>581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580</v>
      </c>
      <c r="B375" t="s">
        <v>272</v>
      </c>
      <c r="C375" t="s">
        <v>284</v>
      </c>
      <c r="D375" t="s">
        <v>584</v>
      </c>
      <c r="E375" t="s">
        <v>211</v>
      </c>
      <c r="F375" t="s">
        <v>439</v>
      </c>
      <c r="G375" t="s">
        <v>583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580</v>
      </c>
      <c r="B376" t="s">
        <v>272</v>
      </c>
      <c r="C376" t="s">
        <v>284</v>
      </c>
      <c r="D376" t="s">
        <v>584</v>
      </c>
      <c r="E376" t="s">
        <v>211</v>
      </c>
      <c r="F376" t="s">
        <v>439</v>
      </c>
      <c r="G376" t="s">
        <v>582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580</v>
      </c>
      <c r="B377" t="s">
        <v>272</v>
      </c>
      <c r="C377" t="s">
        <v>284</v>
      </c>
      <c r="D377" t="s">
        <v>584</v>
      </c>
      <c r="E377" t="s">
        <v>211</v>
      </c>
      <c r="F377" t="s">
        <v>439</v>
      </c>
      <c r="G377" t="s">
        <v>276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580</v>
      </c>
      <c r="B378" t="s">
        <v>272</v>
      </c>
      <c r="C378" t="s">
        <v>284</v>
      </c>
      <c r="D378" t="s">
        <v>194</v>
      </c>
      <c r="E378" t="s">
        <v>211</v>
      </c>
      <c r="F378" t="s">
        <v>439</v>
      </c>
      <c r="G378" t="s">
        <v>581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580</v>
      </c>
      <c r="B379" t="s">
        <v>272</v>
      </c>
      <c r="C379" t="s">
        <v>284</v>
      </c>
      <c r="D379" t="s">
        <v>194</v>
      </c>
      <c r="E379" t="s">
        <v>211</v>
      </c>
      <c r="F379" t="s">
        <v>439</v>
      </c>
      <c r="G379" t="s">
        <v>583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580</v>
      </c>
      <c r="B380" t="s">
        <v>272</v>
      </c>
      <c r="C380" t="s">
        <v>284</v>
      </c>
      <c r="D380" t="s">
        <v>194</v>
      </c>
      <c r="E380" t="s">
        <v>211</v>
      </c>
      <c r="F380" t="s">
        <v>439</v>
      </c>
      <c r="G380" t="s">
        <v>582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580</v>
      </c>
      <c r="B381" t="s">
        <v>272</v>
      </c>
      <c r="C381" t="s">
        <v>284</v>
      </c>
      <c r="D381" t="s">
        <v>194</v>
      </c>
      <c r="E381" t="s">
        <v>211</v>
      </c>
      <c r="F381" t="s">
        <v>439</v>
      </c>
      <c r="G381" t="s">
        <v>276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580</v>
      </c>
      <c r="B382" t="s">
        <v>272</v>
      </c>
      <c r="C382" t="s">
        <v>284</v>
      </c>
      <c r="D382" t="s">
        <v>196</v>
      </c>
      <c r="E382" t="s">
        <v>211</v>
      </c>
      <c r="F382" t="s">
        <v>439</v>
      </c>
      <c r="G382" t="s">
        <v>581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580</v>
      </c>
      <c r="B383" t="s">
        <v>272</v>
      </c>
      <c r="C383" t="s">
        <v>284</v>
      </c>
      <c r="D383" t="s">
        <v>196</v>
      </c>
      <c r="E383" t="s">
        <v>211</v>
      </c>
      <c r="F383" t="s">
        <v>439</v>
      </c>
      <c r="G383" t="s">
        <v>583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580</v>
      </c>
      <c r="B384" t="s">
        <v>272</v>
      </c>
      <c r="C384" t="s">
        <v>284</v>
      </c>
      <c r="D384" t="s">
        <v>196</v>
      </c>
      <c r="E384" t="s">
        <v>211</v>
      </c>
      <c r="F384" t="s">
        <v>439</v>
      </c>
      <c r="G384" t="s">
        <v>582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580</v>
      </c>
      <c r="B385" t="s">
        <v>272</v>
      </c>
      <c r="C385" t="s">
        <v>284</v>
      </c>
      <c r="D385" t="s">
        <v>196</v>
      </c>
      <c r="E385" t="s">
        <v>211</v>
      </c>
      <c r="F385" t="s">
        <v>439</v>
      </c>
      <c r="G385" t="s">
        <v>276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580</v>
      </c>
      <c r="B386" t="s">
        <v>272</v>
      </c>
      <c r="C386" t="s">
        <v>284</v>
      </c>
      <c r="D386" t="s">
        <v>139</v>
      </c>
      <c r="E386" t="s">
        <v>211</v>
      </c>
      <c r="F386" t="s">
        <v>439</v>
      </c>
      <c r="G386" t="s">
        <v>581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580</v>
      </c>
      <c r="B387" t="s">
        <v>272</v>
      </c>
      <c r="C387" t="s">
        <v>284</v>
      </c>
      <c r="D387" t="s">
        <v>139</v>
      </c>
      <c r="E387" t="s">
        <v>211</v>
      </c>
      <c r="F387" t="s">
        <v>439</v>
      </c>
      <c r="G387" t="s">
        <v>583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580</v>
      </c>
      <c r="B388" t="s">
        <v>272</v>
      </c>
      <c r="C388" t="s">
        <v>284</v>
      </c>
      <c r="D388" t="s">
        <v>139</v>
      </c>
      <c r="E388" t="s">
        <v>211</v>
      </c>
      <c r="F388" t="s">
        <v>439</v>
      </c>
      <c r="G388" t="s">
        <v>582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580</v>
      </c>
      <c r="B389" t="s">
        <v>272</v>
      </c>
      <c r="C389" t="s">
        <v>284</v>
      </c>
      <c r="D389" t="s">
        <v>139</v>
      </c>
      <c r="E389" t="s">
        <v>211</v>
      </c>
      <c r="F389" t="s">
        <v>439</v>
      </c>
      <c r="G389" t="s">
        <v>276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580</v>
      </c>
      <c r="B390" t="s">
        <v>272</v>
      </c>
      <c r="C390" t="s">
        <v>285</v>
      </c>
      <c r="D390" t="s">
        <v>584</v>
      </c>
      <c r="E390" t="s">
        <v>211</v>
      </c>
      <c r="F390" t="s">
        <v>439</v>
      </c>
      <c r="G390" t="s">
        <v>581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580</v>
      </c>
      <c r="B391" t="s">
        <v>272</v>
      </c>
      <c r="C391" t="s">
        <v>285</v>
      </c>
      <c r="D391" t="s">
        <v>584</v>
      </c>
      <c r="E391" t="s">
        <v>211</v>
      </c>
      <c r="F391" t="s">
        <v>439</v>
      </c>
      <c r="G391" t="s">
        <v>583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580</v>
      </c>
      <c r="B392" t="s">
        <v>272</v>
      </c>
      <c r="C392" t="s">
        <v>285</v>
      </c>
      <c r="D392" t="s">
        <v>584</v>
      </c>
      <c r="E392" t="s">
        <v>211</v>
      </c>
      <c r="F392" t="s">
        <v>439</v>
      </c>
      <c r="G392" t="s">
        <v>582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580</v>
      </c>
      <c r="B393" t="s">
        <v>272</v>
      </c>
      <c r="C393" t="s">
        <v>285</v>
      </c>
      <c r="D393" t="s">
        <v>584</v>
      </c>
      <c r="E393" t="s">
        <v>211</v>
      </c>
      <c r="F393" t="s">
        <v>439</v>
      </c>
      <c r="G393" t="s">
        <v>276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580</v>
      </c>
      <c r="B394" t="s">
        <v>272</v>
      </c>
      <c r="C394" t="s">
        <v>285</v>
      </c>
      <c r="D394" t="s">
        <v>196</v>
      </c>
      <c r="E394" t="s">
        <v>211</v>
      </c>
      <c r="F394" t="s">
        <v>439</v>
      </c>
      <c r="G394" t="s">
        <v>581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580</v>
      </c>
      <c r="B395" t="s">
        <v>272</v>
      </c>
      <c r="C395" t="s">
        <v>285</v>
      </c>
      <c r="D395" t="s">
        <v>196</v>
      </c>
      <c r="E395" t="s">
        <v>211</v>
      </c>
      <c r="F395" t="s">
        <v>439</v>
      </c>
      <c r="G395" t="s">
        <v>583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580</v>
      </c>
      <c r="B396" t="s">
        <v>272</v>
      </c>
      <c r="C396" t="s">
        <v>285</v>
      </c>
      <c r="D396" t="s">
        <v>196</v>
      </c>
      <c r="E396" t="s">
        <v>211</v>
      </c>
      <c r="F396" t="s">
        <v>439</v>
      </c>
      <c r="G396" t="s">
        <v>582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580</v>
      </c>
      <c r="B397" t="s">
        <v>272</v>
      </c>
      <c r="C397" t="s">
        <v>285</v>
      </c>
      <c r="D397" t="s">
        <v>196</v>
      </c>
      <c r="E397" t="s">
        <v>211</v>
      </c>
      <c r="F397" t="s">
        <v>439</v>
      </c>
      <c r="G397" t="s">
        <v>276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580</v>
      </c>
      <c r="B398" t="s">
        <v>272</v>
      </c>
      <c r="C398" t="s">
        <v>285</v>
      </c>
      <c r="D398" t="s">
        <v>139</v>
      </c>
      <c r="E398" t="s">
        <v>211</v>
      </c>
      <c r="F398" t="s">
        <v>439</v>
      </c>
      <c r="G398" t="s">
        <v>581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580</v>
      </c>
      <c r="B399" t="s">
        <v>272</v>
      </c>
      <c r="C399" t="s">
        <v>285</v>
      </c>
      <c r="D399" t="s">
        <v>139</v>
      </c>
      <c r="E399" t="s">
        <v>211</v>
      </c>
      <c r="F399" t="s">
        <v>439</v>
      </c>
      <c r="G399" t="s">
        <v>583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580</v>
      </c>
      <c r="B400" t="s">
        <v>272</v>
      </c>
      <c r="C400" t="s">
        <v>285</v>
      </c>
      <c r="D400" t="s">
        <v>139</v>
      </c>
      <c r="E400" t="s">
        <v>211</v>
      </c>
      <c r="F400" t="s">
        <v>439</v>
      </c>
      <c r="G400" t="s">
        <v>582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580</v>
      </c>
      <c r="B401" t="s">
        <v>272</v>
      </c>
      <c r="C401" t="s">
        <v>285</v>
      </c>
      <c r="D401" t="s">
        <v>139</v>
      </c>
      <c r="E401" t="s">
        <v>211</v>
      </c>
      <c r="F401" t="s">
        <v>439</v>
      </c>
      <c r="G401" t="s">
        <v>276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580</v>
      </c>
      <c r="B402" t="s">
        <v>272</v>
      </c>
      <c r="C402" t="s">
        <v>286</v>
      </c>
      <c r="D402" t="s">
        <v>584</v>
      </c>
      <c r="E402" t="s">
        <v>211</v>
      </c>
      <c r="F402" t="s">
        <v>439</v>
      </c>
      <c r="G402" t="s">
        <v>581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580</v>
      </c>
      <c r="B403" t="s">
        <v>272</v>
      </c>
      <c r="C403" t="s">
        <v>286</v>
      </c>
      <c r="D403" t="s">
        <v>584</v>
      </c>
      <c r="E403" t="s">
        <v>211</v>
      </c>
      <c r="F403" t="s">
        <v>439</v>
      </c>
      <c r="G403" t="s">
        <v>583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580</v>
      </c>
      <c r="B404" t="s">
        <v>272</v>
      </c>
      <c r="C404" t="s">
        <v>286</v>
      </c>
      <c r="D404" t="s">
        <v>584</v>
      </c>
      <c r="E404" t="s">
        <v>211</v>
      </c>
      <c r="F404" t="s">
        <v>439</v>
      </c>
      <c r="G404" t="s">
        <v>582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580</v>
      </c>
      <c r="B405" t="s">
        <v>272</v>
      </c>
      <c r="C405" t="s">
        <v>286</v>
      </c>
      <c r="D405" t="s">
        <v>584</v>
      </c>
      <c r="E405" t="s">
        <v>211</v>
      </c>
      <c r="F405" t="s">
        <v>439</v>
      </c>
      <c r="G405" t="s">
        <v>276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580</v>
      </c>
      <c r="B406" t="s">
        <v>272</v>
      </c>
      <c r="C406" t="s">
        <v>286</v>
      </c>
      <c r="D406" t="s">
        <v>196</v>
      </c>
      <c r="E406" t="s">
        <v>211</v>
      </c>
      <c r="F406" t="s">
        <v>439</v>
      </c>
      <c r="G406" t="s">
        <v>581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580</v>
      </c>
      <c r="B407" t="s">
        <v>272</v>
      </c>
      <c r="C407" t="s">
        <v>286</v>
      </c>
      <c r="D407" t="s">
        <v>196</v>
      </c>
      <c r="E407" t="s">
        <v>211</v>
      </c>
      <c r="F407" t="s">
        <v>439</v>
      </c>
      <c r="G407" t="s">
        <v>583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580</v>
      </c>
      <c r="B408" t="s">
        <v>272</v>
      </c>
      <c r="C408" t="s">
        <v>286</v>
      </c>
      <c r="D408" t="s">
        <v>196</v>
      </c>
      <c r="E408" t="s">
        <v>211</v>
      </c>
      <c r="F408" t="s">
        <v>439</v>
      </c>
      <c r="G408" t="s">
        <v>582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580</v>
      </c>
      <c r="B409" t="s">
        <v>272</v>
      </c>
      <c r="C409" t="s">
        <v>286</v>
      </c>
      <c r="D409" t="s">
        <v>196</v>
      </c>
      <c r="E409" t="s">
        <v>211</v>
      </c>
      <c r="F409" t="s">
        <v>439</v>
      </c>
      <c r="G409" t="s">
        <v>276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580</v>
      </c>
      <c r="B410" t="s">
        <v>272</v>
      </c>
      <c r="C410" t="s">
        <v>286</v>
      </c>
      <c r="D410" t="s">
        <v>139</v>
      </c>
      <c r="E410" t="s">
        <v>211</v>
      </c>
      <c r="F410" t="s">
        <v>439</v>
      </c>
      <c r="G410" t="s">
        <v>581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580</v>
      </c>
      <c r="B411" t="s">
        <v>272</v>
      </c>
      <c r="C411" t="s">
        <v>286</v>
      </c>
      <c r="D411" t="s">
        <v>139</v>
      </c>
      <c r="E411" t="s">
        <v>211</v>
      </c>
      <c r="F411" t="s">
        <v>439</v>
      </c>
      <c r="G411" t="s">
        <v>583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580</v>
      </c>
      <c r="B412" t="s">
        <v>272</v>
      </c>
      <c r="C412" t="s">
        <v>286</v>
      </c>
      <c r="D412" t="s">
        <v>139</v>
      </c>
      <c r="E412" t="s">
        <v>211</v>
      </c>
      <c r="F412" t="s">
        <v>439</v>
      </c>
      <c r="G412" t="s">
        <v>582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580</v>
      </c>
      <c r="B413" t="s">
        <v>272</v>
      </c>
      <c r="C413" t="s">
        <v>286</v>
      </c>
      <c r="D413" t="s">
        <v>139</v>
      </c>
      <c r="E413" t="s">
        <v>211</v>
      </c>
      <c r="F413" t="s">
        <v>439</v>
      </c>
      <c r="G413" t="s">
        <v>276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580</v>
      </c>
      <c r="B414" t="s">
        <v>272</v>
      </c>
      <c r="C414" t="s">
        <v>511</v>
      </c>
      <c r="D414" t="s">
        <v>194</v>
      </c>
      <c r="E414" t="s">
        <v>211</v>
      </c>
      <c r="F414" t="s">
        <v>439</v>
      </c>
      <c r="G414" t="s">
        <v>581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580</v>
      </c>
      <c r="B415" t="s">
        <v>272</v>
      </c>
      <c r="C415" t="s">
        <v>511</v>
      </c>
      <c r="D415" t="s">
        <v>194</v>
      </c>
      <c r="E415" t="s">
        <v>211</v>
      </c>
      <c r="F415" t="s">
        <v>439</v>
      </c>
      <c r="G415" t="s">
        <v>583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580</v>
      </c>
      <c r="B416" t="s">
        <v>272</v>
      </c>
      <c r="C416" t="s">
        <v>511</v>
      </c>
      <c r="D416" t="s">
        <v>194</v>
      </c>
      <c r="E416" t="s">
        <v>211</v>
      </c>
      <c r="F416" t="s">
        <v>439</v>
      </c>
      <c r="G416" t="s">
        <v>582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580</v>
      </c>
      <c r="B417" t="s">
        <v>272</v>
      </c>
      <c r="C417" t="s">
        <v>511</v>
      </c>
      <c r="D417" t="s">
        <v>194</v>
      </c>
      <c r="E417" t="s">
        <v>211</v>
      </c>
      <c r="F417" t="s">
        <v>439</v>
      </c>
      <c r="G417" t="s">
        <v>276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580</v>
      </c>
      <c r="B418" t="s">
        <v>272</v>
      </c>
      <c r="C418" t="s">
        <v>511</v>
      </c>
      <c r="D418" t="s">
        <v>216</v>
      </c>
      <c r="E418" t="s">
        <v>211</v>
      </c>
      <c r="F418" t="s">
        <v>439</v>
      </c>
      <c r="G418" t="s">
        <v>581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580</v>
      </c>
      <c r="B419" t="s">
        <v>272</v>
      </c>
      <c r="C419" t="s">
        <v>511</v>
      </c>
      <c r="D419" t="s">
        <v>216</v>
      </c>
      <c r="E419" t="s">
        <v>211</v>
      </c>
      <c r="F419" t="s">
        <v>439</v>
      </c>
      <c r="G419" t="s">
        <v>583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580</v>
      </c>
      <c r="B420" t="s">
        <v>272</v>
      </c>
      <c r="C420" t="s">
        <v>511</v>
      </c>
      <c r="D420" t="s">
        <v>216</v>
      </c>
      <c r="E420" t="s">
        <v>211</v>
      </c>
      <c r="F420" t="s">
        <v>439</v>
      </c>
      <c r="G420" t="s">
        <v>582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580</v>
      </c>
      <c r="B421" t="s">
        <v>272</v>
      </c>
      <c r="C421" t="s">
        <v>511</v>
      </c>
      <c r="D421" t="s">
        <v>216</v>
      </c>
      <c r="E421" t="s">
        <v>211</v>
      </c>
      <c r="F421" t="s">
        <v>439</v>
      </c>
      <c r="G421" t="s">
        <v>276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580</v>
      </c>
      <c r="B422" t="s">
        <v>272</v>
      </c>
      <c r="C422" t="s">
        <v>512</v>
      </c>
      <c r="D422" t="s">
        <v>194</v>
      </c>
      <c r="E422" t="s">
        <v>211</v>
      </c>
      <c r="F422" t="s">
        <v>439</v>
      </c>
      <c r="G422" t="s">
        <v>581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580</v>
      </c>
      <c r="B423" t="s">
        <v>272</v>
      </c>
      <c r="C423" t="s">
        <v>512</v>
      </c>
      <c r="D423" t="s">
        <v>194</v>
      </c>
      <c r="E423" t="s">
        <v>211</v>
      </c>
      <c r="F423" t="s">
        <v>439</v>
      </c>
      <c r="G423" t="s">
        <v>583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580</v>
      </c>
      <c r="B424" t="s">
        <v>272</v>
      </c>
      <c r="C424" t="s">
        <v>512</v>
      </c>
      <c r="D424" t="s">
        <v>194</v>
      </c>
      <c r="E424" t="s">
        <v>211</v>
      </c>
      <c r="F424" t="s">
        <v>439</v>
      </c>
      <c r="G424" t="s">
        <v>582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580</v>
      </c>
      <c r="B425" t="s">
        <v>272</v>
      </c>
      <c r="C425" t="s">
        <v>512</v>
      </c>
      <c r="D425" t="s">
        <v>194</v>
      </c>
      <c r="E425" t="s">
        <v>211</v>
      </c>
      <c r="F425" t="s">
        <v>439</v>
      </c>
      <c r="G425" t="s">
        <v>276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580</v>
      </c>
      <c r="B426" t="s">
        <v>272</v>
      </c>
      <c r="C426" t="s">
        <v>512</v>
      </c>
      <c r="D426" t="s">
        <v>216</v>
      </c>
      <c r="E426" t="s">
        <v>211</v>
      </c>
      <c r="F426" t="s">
        <v>439</v>
      </c>
      <c r="G426" t="s">
        <v>581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580</v>
      </c>
      <c r="B427" t="s">
        <v>272</v>
      </c>
      <c r="C427" t="s">
        <v>512</v>
      </c>
      <c r="D427" t="s">
        <v>216</v>
      </c>
      <c r="E427" t="s">
        <v>211</v>
      </c>
      <c r="F427" t="s">
        <v>439</v>
      </c>
      <c r="G427" t="s">
        <v>583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580</v>
      </c>
      <c r="B428" t="s">
        <v>272</v>
      </c>
      <c r="C428" t="s">
        <v>512</v>
      </c>
      <c r="D428" t="s">
        <v>216</v>
      </c>
      <c r="E428" t="s">
        <v>211</v>
      </c>
      <c r="F428" t="s">
        <v>439</v>
      </c>
      <c r="G428" t="s">
        <v>582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580</v>
      </c>
      <c r="B429" t="s">
        <v>272</v>
      </c>
      <c r="C429" t="s">
        <v>512</v>
      </c>
      <c r="D429" t="s">
        <v>216</v>
      </c>
      <c r="E429" t="s">
        <v>211</v>
      </c>
      <c r="F429" t="s">
        <v>439</v>
      </c>
      <c r="G429" t="s">
        <v>276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580</v>
      </c>
      <c r="B430" t="s">
        <v>272</v>
      </c>
      <c r="C430" t="s">
        <v>513</v>
      </c>
      <c r="D430" t="s">
        <v>194</v>
      </c>
      <c r="E430" t="s">
        <v>211</v>
      </c>
      <c r="F430" t="s">
        <v>439</v>
      </c>
      <c r="G430" t="s">
        <v>581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580</v>
      </c>
      <c r="B431" t="s">
        <v>272</v>
      </c>
      <c r="C431" t="s">
        <v>513</v>
      </c>
      <c r="D431" t="s">
        <v>194</v>
      </c>
      <c r="E431" t="s">
        <v>211</v>
      </c>
      <c r="F431" t="s">
        <v>439</v>
      </c>
      <c r="G431" t="s">
        <v>583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580</v>
      </c>
      <c r="B432" t="s">
        <v>272</v>
      </c>
      <c r="C432" t="s">
        <v>513</v>
      </c>
      <c r="D432" t="s">
        <v>194</v>
      </c>
      <c r="E432" t="s">
        <v>211</v>
      </c>
      <c r="F432" t="s">
        <v>439</v>
      </c>
      <c r="G432" t="s">
        <v>582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580</v>
      </c>
      <c r="B433" t="s">
        <v>272</v>
      </c>
      <c r="C433" t="s">
        <v>513</v>
      </c>
      <c r="D433" t="s">
        <v>194</v>
      </c>
      <c r="E433" t="s">
        <v>211</v>
      </c>
      <c r="F433" t="s">
        <v>439</v>
      </c>
      <c r="G433" t="s">
        <v>276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580</v>
      </c>
      <c r="B434" t="s">
        <v>272</v>
      </c>
      <c r="C434" t="s">
        <v>513</v>
      </c>
      <c r="D434" t="s">
        <v>216</v>
      </c>
      <c r="E434" t="s">
        <v>211</v>
      </c>
      <c r="F434" t="s">
        <v>439</v>
      </c>
      <c r="G434" t="s">
        <v>581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580</v>
      </c>
      <c r="B435" t="s">
        <v>272</v>
      </c>
      <c r="C435" t="s">
        <v>513</v>
      </c>
      <c r="D435" t="s">
        <v>216</v>
      </c>
      <c r="E435" t="s">
        <v>211</v>
      </c>
      <c r="F435" t="s">
        <v>439</v>
      </c>
      <c r="G435" t="s">
        <v>583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580</v>
      </c>
      <c r="B436" t="s">
        <v>272</v>
      </c>
      <c r="C436" t="s">
        <v>513</v>
      </c>
      <c r="D436" t="s">
        <v>216</v>
      </c>
      <c r="E436" t="s">
        <v>211</v>
      </c>
      <c r="F436" t="s">
        <v>439</v>
      </c>
      <c r="G436" t="s">
        <v>582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580</v>
      </c>
      <c r="B437" t="s">
        <v>272</v>
      </c>
      <c r="C437" t="s">
        <v>513</v>
      </c>
      <c r="D437" t="s">
        <v>216</v>
      </c>
      <c r="E437" t="s">
        <v>211</v>
      </c>
      <c r="F437" t="s">
        <v>439</v>
      </c>
      <c r="G437" t="s">
        <v>276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580</v>
      </c>
      <c r="B438" t="s">
        <v>272</v>
      </c>
      <c r="C438" t="s">
        <v>514</v>
      </c>
      <c r="D438" t="s">
        <v>194</v>
      </c>
      <c r="E438" t="s">
        <v>211</v>
      </c>
      <c r="F438" t="s">
        <v>439</v>
      </c>
      <c r="G438" t="s">
        <v>581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580</v>
      </c>
      <c r="B439" t="s">
        <v>272</v>
      </c>
      <c r="C439" t="s">
        <v>514</v>
      </c>
      <c r="D439" t="s">
        <v>194</v>
      </c>
      <c r="E439" t="s">
        <v>211</v>
      </c>
      <c r="F439" t="s">
        <v>439</v>
      </c>
      <c r="G439" t="s">
        <v>583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580</v>
      </c>
      <c r="B440" t="s">
        <v>272</v>
      </c>
      <c r="C440" t="s">
        <v>514</v>
      </c>
      <c r="D440" t="s">
        <v>194</v>
      </c>
      <c r="E440" t="s">
        <v>211</v>
      </c>
      <c r="F440" t="s">
        <v>439</v>
      </c>
      <c r="G440" t="s">
        <v>582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580</v>
      </c>
      <c r="B441" t="s">
        <v>272</v>
      </c>
      <c r="C441" t="s">
        <v>514</v>
      </c>
      <c r="D441" t="s">
        <v>194</v>
      </c>
      <c r="E441" t="s">
        <v>211</v>
      </c>
      <c r="F441" t="s">
        <v>439</v>
      </c>
      <c r="G441" t="s">
        <v>276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580</v>
      </c>
      <c r="B442" t="s">
        <v>272</v>
      </c>
      <c r="C442" t="s">
        <v>514</v>
      </c>
      <c r="D442" t="s">
        <v>216</v>
      </c>
      <c r="E442" t="s">
        <v>211</v>
      </c>
      <c r="F442" t="s">
        <v>439</v>
      </c>
      <c r="G442" t="s">
        <v>581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580</v>
      </c>
      <c r="B443" t="s">
        <v>272</v>
      </c>
      <c r="C443" t="s">
        <v>514</v>
      </c>
      <c r="D443" t="s">
        <v>216</v>
      </c>
      <c r="E443" t="s">
        <v>211</v>
      </c>
      <c r="F443" t="s">
        <v>439</v>
      </c>
      <c r="G443" t="s">
        <v>583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580</v>
      </c>
      <c r="B444" t="s">
        <v>272</v>
      </c>
      <c r="C444" t="s">
        <v>514</v>
      </c>
      <c r="D444" t="s">
        <v>216</v>
      </c>
      <c r="E444" t="s">
        <v>211</v>
      </c>
      <c r="F444" t="s">
        <v>439</v>
      </c>
      <c r="G444" t="s">
        <v>582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580</v>
      </c>
      <c r="B445" t="s">
        <v>272</v>
      </c>
      <c r="C445" t="s">
        <v>514</v>
      </c>
      <c r="D445" t="s">
        <v>216</v>
      </c>
      <c r="E445" t="s">
        <v>211</v>
      </c>
      <c r="F445" t="s">
        <v>439</v>
      </c>
      <c r="G445" t="s">
        <v>276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580</v>
      </c>
      <c r="B446" t="s">
        <v>272</v>
      </c>
      <c r="C446" t="s">
        <v>515</v>
      </c>
      <c r="D446" t="s">
        <v>194</v>
      </c>
      <c r="E446" t="s">
        <v>211</v>
      </c>
      <c r="F446" t="s">
        <v>439</v>
      </c>
      <c r="G446" t="s">
        <v>581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580</v>
      </c>
      <c r="B447" t="s">
        <v>272</v>
      </c>
      <c r="C447" t="s">
        <v>515</v>
      </c>
      <c r="D447" t="s">
        <v>194</v>
      </c>
      <c r="E447" t="s">
        <v>211</v>
      </c>
      <c r="F447" t="s">
        <v>439</v>
      </c>
      <c r="G447" t="s">
        <v>583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580</v>
      </c>
      <c r="B448" t="s">
        <v>272</v>
      </c>
      <c r="C448" t="s">
        <v>515</v>
      </c>
      <c r="D448" t="s">
        <v>194</v>
      </c>
      <c r="E448" t="s">
        <v>211</v>
      </c>
      <c r="F448" t="s">
        <v>439</v>
      </c>
      <c r="G448" t="s">
        <v>582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580</v>
      </c>
      <c r="B449" t="s">
        <v>272</v>
      </c>
      <c r="C449" t="s">
        <v>515</v>
      </c>
      <c r="D449" t="s">
        <v>194</v>
      </c>
      <c r="E449" t="s">
        <v>211</v>
      </c>
      <c r="F449" t="s">
        <v>439</v>
      </c>
      <c r="G449" t="s">
        <v>276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580</v>
      </c>
      <c r="B450" t="s">
        <v>272</v>
      </c>
      <c r="C450" t="s">
        <v>515</v>
      </c>
      <c r="D450" t="s">
        <v>216</v>
      </c>
      <c r="E450" t="s">
        <v>211</v>
      </c>
      <c r="F450" t="s">
        <v>439</v>
      </c>
      <c r="G450" t="s">
        <v>581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580</v>
      </c>
      <c r="B451" t="s">
        <v>272</v>
      </c>
      <c r="C451" t="s">
        <v>515</v>
      </c>
      <c r="D451" t="s">
        <v>216</v>
      </c>
      <c r="E451" t="s">
        <v>211</v>
      </c>
      <c r="F451" t="s">
        <v>439</v>
      </c>
      <c r="G451" t="s">
        <v>583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580</v>
      </c>
      <c r="B452" t="s">
        <v>272</v>
      </c>
      <c r="C452" t="s">
        <v>515</v>
      </c>
      <c r="D452" t="s">
        <v>216</v>
      </c>
      <c r="E452" t="s">
        <v>211</v>
      </c>
      <c r="F452" t="s">
        <v>439</v>
      </c>
      <c r="G452" t="s">
        <v>582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580</v>
      </c>
      <c r="B453" t="s">
        <v>272</v>
      </c>
      <c r="C453" t="s">
        <v>515</v>
      </c>
      <c r="D453" t="s">
        <v>216</v>
      </c>
      <c r="E453" t="s">
        <v>211</v>
      </c>
      <c r="F453" t="s">
        <v>439</v>
      </c>
      <c r="G453" t="s">
        <v>276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580</v>
      </c>
      <c r="B454" t="s">
        <v>272</v>
      </c>
      <c r="C454" t="s">
        <v>516</v>
      </c>
      <c r="D454" t="s">
        <v>194</v>
      </c>
      <c r="E454" t="s">
        <v>211</v>
      </c>
      <c r="F454" t="s">
        <v>439</v>
      </c>
      <c r="G454" t="s">
        <v>581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580</v>
      </c>
      <c r="B455" t="s">
        <v>272</v>
      </c>
      <c r="C455" t="s">
        <v>516</v>
      </c>
      <c r="D455" t="s">
        <v>194</v>
      </c>
      <c r="E455" t="s">
        <v>211</v>
      </c>
      <c r="F455" t="s">
        <v>439</v>
      </c>
      <c r="G455" t="s">
        <v>583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580</v>
      </c>
      <c r="B456" t="s">
        <v>272</v>
      </c>
      <c r="C456" t="s">
        <v>516</v>
      </c>
      <c r="D456" t="s">
        <v>194</v>
      </c>
      <c r="E456" t="s">
        <v>211</v>
      </c>
      <c r="F456" t="s">
        <v>439</v>
      </c>
      <c r="G456" t="s">
        <v>582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580</v>
      </c>
      <c r="B457" t="s">
        <v>272</v>
      </c>
      <c r="C457" t="s">
        <v>516</v>
      </c>
      <c r="D457" t="s">
        <v>194</v>
      </c>
      <c r="E457" t="s">
        <v>211</v>
      </c>
      <c r="F457" t="s">
        <v>439</v>
      </c>
      <c r="G457" t="s">
        <v>276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580</v>
      </c>
      <c r="B458" t="s">
        <v>272</v>
      </c>
      <c r="C458" t="s">
        <v>516</v>
      </c>
      <c r="D458" t="s">
        <v>216</v>
      </c>
      <c r="E458" t="s">
        <v>211</v>
      </c>
      <c r="F458" t="s">
        <v>439</v>
      </c>
      <c r="G458" t="s">
        <v>581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580</v>
      </c>
      <c r="B459" t="s">
        <v>272</v>
      </c>
      <c r="C459" t="s">
        <v>516</v>
      </c>
      <c r="D459" t="s">
        <v>216</v>
      </c>
      <c r="E459" t="s">
        <v>211</v>
      </c>
      <c r="F459" t="s">
        <v>439</v>
      </c>
      <c r="G459" t="s">
        <v>583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580</v>
      </c>
      <c r="B460" t="s">
        <v>272</v>
      </c>
      <c r="C460" t="s">
        <v>516</v>
      </c>
      <c r="D460" t="s">
        <v>216</v>
      </c>
      <c r="E460" t="s">
        <v>211</v>
      </c>
      <c r="F460" t="s">
        <v>439</v>
      </c>
      <c r="G460" t="s">
        <v>582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580</v>
      </c>
      <c r="B461" t="s">
        <v>272</v>
      </c>
      <c r="C461" t="s">
        <v>516</v>
      </c>
      <c r="D461" t="s">
        <v>216</v>
      </c>
      <c r="E461" t="s">
        <v>211</v>
      </c>
      <c r="F461" t="s">
        <v>439</v>
      </c>
      <c r="G461" t="s">
        <v>276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580</v>
      </c>
      <c r="B462" t="s">
        <v>272</v>
      </c>
      <c r="C462" t="s">
        <v>517</v>
      </c>
      <c r="D462" t="s">
        <v>194</v>
      </c>
      <c r="E462" t="s">
        <v>211</v>
      </c>
      <c r="F462" t="s">
        <v>439</v>
      </c>
      <c r="G462" t="s">
        <v>581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580</v>
      </c>
      <c r="B463" t="s">
        <v>272</v>
      </c>
      <c r="C463" t="s">
        <v>517</v>
      </c>
      <c r="D463" t="s">
        <v>194</v>
      </c>
      <c r="E463" t="s">
        <v>211</v>
      </c>
      <c r="F463" t="s">
        <v>439</v>
      </c>
      <c r="G463" t="s">
        <v>583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580</v>
      </c>
      <c r="B464" t="s">
        <v>272</v>
      </c>
      <c r="C464" t="s">
        <v>517</v>
      </c>
      <c r="D464" t="s">
        <v>194</v>
      </c>
      <c r="E464" t="s">
        <v>211</v>
      </c>
      <c r="F464" t="s">
        <v>439</v>
      </c>
      <c r="G464" t="s">
        <v>582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580</v>
      </c>
      <c r="B465" t="s">
        <v>272</v>
      </c>
      <c r="C465" t="s">
        <v>517</v>
      </c>
      <c r="D465" t="s">
        <v>194</v>
      </c>
      <c r="E465" t="s">
        <v>211</v>
      </c>
      <c r="F465" t="s">
        <v>439</v>
      </c>
      <c r="G465" t="s">
        <v>276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580</v>
      </c>
      <c r="B466" t="s">
        <v>272</v>
      </c>
      <c r="C466" t="s">
        <v>517</v>
      </c>
      <c r="D466" t="s">
        <v>138</v>
      </c>
      <c r="E466" t="s">
        <v>211</v>
      </c>
      <c r="F466" t="s">
        <v>439</v>
      </c>
      <c r="G466" t="s">
        <v>581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580</v>
      </c>
      <c r="B467" t="s">
        <v>272</v>
      </c>
      <c r="C467" t="s">
        <v>517</v>
      </c>
      <c r="D467" t="s">
        <v>138</v>
      </c>
      <c r="E467" t="s">
        <v>211</v>
      </c>
      <c r="F467" t="s">
        <v>439</v>
      </c>
      <c r="G467" t="s">
        <v>583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580</v>
      </c>
      <c r="B468" t="s">
        <v>272</v>
      </c>
      <c r="C468" t="s">
        <v>517</v>
      </c>
      <c r="D468" t="s">
        <v>138</v>
      </c>
      <c r="E468" t="s">
        <v>211</v>
      </c>
      <c r="F468" t="s">
        <v>439</v>
      </c>
      <c r="G468" t="s">
        <v>582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580</v>
      </c>
      <c r="B469" t="s">
        <v>272</v>
      </c>
      <c r="C469" t="s">
        <v>517</v>
      </c>
      <c r="D469" t="s">
        <v>138</v>
      </c>
      <c r="E469" t="s">
        <v>211</v>
      </c>
      <c r="F469" t="s">
        <v>439</v>
      </c>
      <c r="G469" t="s">
        <v>276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580</v>
      </c>
      <c r="B470" t="s">
        <v>272</v>
      </c>
      <c r="C470" t="s">
        <v>517</v>
      </c>
      <c r="D470" t="s">
        <v>216</v>
      </c>
      <c r="E470" t="s">
        <v>211</v>
      </c>
      <c r="F470" t="s">
        <v>439</v>
      </c>
      <c r="G470" t="s">
        <v>581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580</v>
      </c>
      <c r="B471" t="s">
        <v>272</v>
      </c>
      <c r="C471" t="s">
        <v>517</v>
      </c>
      <c r="D471" t="s">
        <v>216</v>
      </c>
      <c r="E471" t="s">
        <v>211</v>
      </c>
      <c r="F471" t="s">
        <v>439</v>
      </c>
      <c r="G471" t="s">
        <v>583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580</v>
      </c>
      <c r="B472" t="s">
        <v>272</v>
      </c>
      <c r="C472" t="s">
        <v>517</v>
      </c>
      <c r="D472" t="s">
        <v>216</v>
      </c>
      <c r="E472" t="s">
        <v>211</v>
      </c>
      <c r="F472" t="s">
        <v>439</v>
      </c>
      <c r="G472" t="s">
        <v>582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580</v>
      </c>
      <c r="B473" t="s">
        <v>272</v>
      </c>
      <c r="C473" t="s">
        <v>517</v>
      </c>
      <c r="D473" t="s">
        <v>216</v>
      </c>
      <c r="E473" t="s">
        <v>211</v>
      </c>
      <c r="F473" t="s">
        <v>439</v>
      </c>
      <c r="G473" t="s">
        <v>276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580</v>
      </c>
      <c r="B474" t="s">
        <v>272</v>
      </c>
      <c r="C474" t="s">
        <v>518</v>
      </c>
      <c r="D474" t="s">
        <v>194</v>
      </c>
      <c r="E474" t="s">
        <v>211</v>
      </c>
      <c r="F474" t="s">
        <v>439</v>
      </c>
      <c r="G474" t="s">
        <v>581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580</v>
      </c>
      <c r="B475" t="s">
        <v>272</v>
      </c>
      <c r="C475" t="s">
        <v>518</v>
      </c>
      <c r="D475" t="s">
        <v>194</v>
      </c>
      <c r="E475" t="s">
        <v>211</v>
      </c>
      <c r="F475" t="s">
        <v>439</v>
      </c>
      <c r="G475" t="s">
        <v>583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580</v>
      </c>
      <c r="B476" t="s">
        <v>272</v>
      </c>
      <c r="C476" t="s">
        <v>518</v>
      </c>
      <c r="D476" t="s">
        <v>194</v>
      </c>
      <c r="E476" t="s">
        <v>211</v>
      </c>
      <c r="F476" t="s">
        <v>439</v>
      </c>
      <c r="G476" t="s">
        <v>582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580</v>
      </c>
      <c r="B477" t="s">
        <v>272</v>
      </c>
      <c r="C477" t="s">
        <v>518</v>
      </c>
      <c r="D477" t="s">
        <v>194</v>
      </c>
      <c r="E477" t="s">
        <v>211</v>
      </c>
      <c r="F477" t="s">
        <v>439</v>
      </c>
      <c r="G477" t="s">
        <v>276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580</v>
      </c>
      <c r="B478" t="s">
        <v>272</v>
      </c>
      <c r="C478" t="s">
        <v>518</v>
      </c>
      <c r="D478" t="s">
        <v>138</v>
      </c>
      <c r="E478" t="s">
        <v>211</v>
      </c>
      <c r="F478" t="s">
        <v>439</v>
      </c>
      <c r="G478" t="s">
        <v>581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580</v>
      </c>
      <c r="B479" t="s">
        <v>272</v>
      </c>
      <c r="C479" t="s">
        <v>518</v>
      </c>
      <c r="D479" t="s">
        <v>138</v>
      </c>
      <c r="E479" t="s">
        <v>211</v>
      </c>
      <c r="F479" t="s">
        <v>439</v>
      </c>
      <c r="G479" t="s">
        <v>583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580</v>
      </c>
      <c r="B480" t="s">
        <v>272</v>
      </c>
      <c r="C480" t="s">
        <v>518</v>
      </c>
      <c r="D480" t="s">
        <v>138</v>
      </c>
      <c r="E480" t="s">
        <v>211</v>
      </c>
      <c r="F480" t="s">
        <v>439</v>
      </c>
      <c r="G480" t="s">
        <v>582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580</v>
      </c>
      <c r="B481" t="s">
        <v>272</v>
      </c>
      <c r="C481" t="s">
        <v>518</v>
      </c>
      <c r="D481" t="s">
        <v>138</v>
      </c>
      <c r="E481" t="s">
        <v>211</v>
      </c>
      <c r="F481" t="s">
        <v>439</v>
      </c>
      <c r="G481" t="s">
        <v>276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580</v>
      </c>
      <c r="B482" t="s">
        <v>272</v>
      </c>
      <c r="C482" t="s">
        <v>518</v>
      </c>
      <c r="D482" t="s">
        <v>216</v>
      </c>
      <c r="E482" t="s">
        <v>211</v>
      </c>
      <c r="F482" t="s">
        <v>439</v>
      </c>
      <c r="G482" t="s">
        <v>581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580</v>
      </c>
      <c r="B483" t="s">
        <v>272</v>
      </c>
      <c r="C483" t="s">
        <v>518</v>
      </c>
      <c r="D483" t="s">
        <v>216</v>
      </c>
      <c r="E483" t="s">
        <v>211</v>
      </c>
      <c r="F483" t="s">
        <v>439</v>
      </c>
      <c r="G483" t="s">
        <v>583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580</v>
      </c>
      <c r="B484" t="s">
        <v>272</v>
      </c>
      <c r="C484" t="s">
        <v>518</v>
      </c>
      <c r="D484" t="s">
        <v>216</v>
      </c>
      <c r="E484" t="s">
        <v>211</v>
      </c>
      <c r="F484" t="s">
        <v>439</v>
      </c>
      <c r="G484" t="s">
        <v>582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580</v>
      </c>
      <c r="B485" t="s">
        <v>272</v>
      </c>
      <c r="C485" t="s">
        <v>518</v>
      </c>
      <c r="D485" t="s">
        <v>216</v>
      </c>
      <c r="E485" t="s">
        <v>211</v>
      </c>
      <c r="F485" t="s">
        <v>439</v>
      </c>
      <c r="G485" t="s">
        <v>276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580</v>
      </c>
      <c r="B486" t="s">
        <v>272</v>
      </c>
      <c r="C486" t="s">
        <v>519</v>
      </c>
      <c r="D486" t="s">
        <v>194</v>
      </c>
      <c r="E486" t="s">
        <v>211</v>
      </c>
      <c r="F486" t="s">
        <v>439</v>
      </c>
      <c r="G486" t="s">
        <v>581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580</v>
      </c>
      <c r="B487" t="s">
        <v>272</v>
      </c>
      <c r="C487" t="s">
        <v>519</v>
      </c>
      <c r="D487" t="s">
        <v>194</v>
      </c>
      <c r="E487" t="s">
        <v>211</v>
      </c>
      <c r="F487" t="s">
        <v>439</v>
      </c>
      <c r="G487" t="s">
        <v>583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580</v>
      </c>
      <c r="B488" t="s">
        <v>272</v>
      </c>
      <c r="C488" t="s">
        <v>519</v>
      </c>
      <c r="D488" t="s">
        <v>194</v>
      </c>
      <c r="E488" t="s">
        <v>211</v>
      </c>
      <c r="F488" t="s">
        <v>439</v>
      </c>
      <c r="G488" t="s">
        <v>582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580</v>
      </c>
      <c r="B489" t="s">
        <v>272</v>
      </c>
      <c r="C489" t="s">
        <v>519</v>
      </c>
      <c r="D489" t="s">
        <v>194</v>
      </c>
      <c r="E489" t="s">
        <v>211</v>
      </c>
      <c r="F489" t="s">
        <v>439</v>
      </c>
      <c r="G489" t="s">
        <v>276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580</v>
      </c>
      <c r="B490" t="s">
        <v>272</v>
      </c>
      <c r="C490" t="s">
        <v>519</v>
      </c>
      <c r="D490" t="s">
        <v>138</v>
      </c>
      <c r="E490" t="s">
        <v>211</v>
      </c>
      <c r="F490" t="s">
        <v>439</v>
      </c>
      <c r="G490" t="s">
        <v>581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580</v>
      </c>
      <c r="B491" t="s">
        <v>272</v>
      </c>
      <c r="C491" t="s">
        <v>519</v>
      </c>
      <c r="D491" t="s">
        <v>138</v>
      </c>
      <c r="E491" t="s">
        <v>211</v>
      </c>
      <c r="F491" t="s">
        <v>439</v>
      </c>
      <c r="G491" t="s">
        <v>583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580</v>
      </c>
      <c r="B492" t="s">
        <v>272</v>
      </c>
      <c r="C492" t="s">
        <v>519</v>
      </c>
      <c r="D492" t="s">
        <v>138</v>
      </c>
      <c r="E492" t="s">
        <v>211</v>
      </c>
      <c r="F492" t="s">
        <v>439</v>
      </c>
      <c r="G492" t="s">
        <v>582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580</v>
      </c>
      <c r="B493" t="s">
        <v>272</v>
      </c>
      <c r="C493" t="s">
        <v>519</v>
      </c>
      <c r="D493" t="s">
        <v>138</v>
      </c>
      <c r="E493" t="s">
        <v>211</v>
      </c>
      <c r="F493" t="s">
        <v>439</v>
      </c>
      <c r="G493" t="s">
        <v>276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580</v>
      </c>
      <c r="B494" t="s">
        <v>272</v>
      </c>
      <c r="C494" t="s">
        <v>519</v>
      </c>
      <c r="D494" t="s">
        <v>216</v>
      </c>
      <c r="E494" t="s">
        <v>211</v>
      </c>
      <c r="F494" t="s">
        <v>439</v>
      </c>
      <c r="G494" t="s">
        <v>581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580</v>
      </c>
      <c r="B495" t="s">
        <v>272</v>
      </c>
      <c r="C495" t="s">
        <v>519</v>
      </c>
      <c r="D495" t="s">
        <v>216</v>
      </c>
      <c r="E495" t="s">
        <v>211</v>
      </c>
      <c r="F495" t="s">
        <v>439</v>
      </c>
      <c r="G495" t="s">
        <v>583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580</v>
      </c>
      <c r="B496" t="s">
        <v>272</v>
      </c>
      <c r="C496" t="s">
        <v>519</v>
      </c>
      <c r="D496" t="s">
        <v>216</v>
      </c>
      <c r="E496" t="s">
        <v>211</v>
      </c>
      <c r="F496" t="s">
        <v>439</v>
      </c>
      <c r="G496" t="s">
        <v>582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580</v>
      </c>
      <c r="B497" t="s">
        <v>272</v>
      </c>
      <c r="C497" t="s">
        <v>519</v>
      </c>
      <c r="D497" t="s">
        <v>216</v>
      </c>
      <c r="E497" t="s">
        <v>211</v>
      </c>
      <c r="F497" t="s">
        <v>439</v>
      </c>
      <c r="G497" t="s">
        <v>276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580</v>
      </c>
      <c r="B498" t="s">
        <v>272</v>
      </c>
      <c r="C498" t="s">
        <v>520</v>
      </c>
      <c r="D498" t="s">
        <v>194</v>
      </c>
      <c r="E498" t="s">
        <v>211</v>
      </c>
      <c r="F498" t="s">
        <v>439</v>
      </c>
      <c r="G498" t="s">
        <v>581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580</v>
      </c>
      <c r="B499" t="s">
        <v>272</v>
      </c>
      <c r="C499" t="s">
        <v>520</v>
      </c>
      <c r="D499" t="s">
        <v>194</v>
      </c>
      <c r="E499" t="s">
        <v>211</v>
      </c>
      <c r="F499" t="s">
        <v>439</v>
      </c>
      <c r="G499" t="s">
        <v>583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580</v>
      </c>
      <c r="B500" t="s">
        <v>272</v>
      </c>
      <c r="C500" t="s">
        <v>520</v>
      </c>
      <c r="D500" t="s">
        <v>194</v>
      </c>
      <c r="E500" t="s">
        <v>211</v>
      </c>
      <c r="F500" t="s">
        <v>439</v>
      </c>
      <c r="G500" t="s">
        <v>582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580</v>
      </c>
      <c r="B501" t="s">
        <v>272</v>
      </c>
      <c r="C501" t="s">
        <v>520</v>
      </c>
      <c r="D501" t="s">
        <v>194</v>
      </c>
      <c r="E501" t="s">
        <v>211</v>
      </c>
      <c r="F501" t="s">
        <v>439</v>
      </c>
      <c r="G501" t="s">
        <v>276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580</v>
      </c>
      <c r="B502" t="s">
        <v>272</v>
      </c>
      <c r="C502" t="s">
        <v>520</v>
      </c>
      <c r="D502" t="s">
        <v>138</v>
      </c>
      <c r="E502" t="s">
        <v>211</v>
      </c>
      <c r="F502" t="s">
        <v>439</v>
      </c>
      <c r="G502" t="s">
        <v>581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580</v>
      </c>
      <c r="B503" t="s">
        <v>272</v>
      </c>
      <c r="C503" t="s">
        <v>520</v>
      </c>
      <c r="D503" t="s">
        <v>138</v>
      </c>
      <c r="E503" t="s">
        <v>211</v>
      </c>
      <c r="F503" t="s">
        <v>439</v>
      </c>
      <c r="G503" t="s">
        <v>583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580</v>
      </c>
      <c r="B504" t="s">
        <v>272</v>
      </c>
      <c r="C504" t="s">
        <v>520</v>
      </c>
      <c r="D504" t="s">
        <v>138</v>
      </c>
      <c r="E504" t="s">
        <v>211</v>
      </c>
      <c r="F504" t="s">
        <v>439</v>
      </c>
      <c r="G504" t="s">
        <v>582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580</v>
      </c>
      <c r="B505" t="s">
        <v>272</v>
      </c>
      <c r="C505" t="s">
        <v>520</v>
      </c>
      <c r="D505" t="s">
        <v>138</v>
      </c>
      <c r="E505" t="s">
        <v>211</v>
      </c>
      <c r="F505" t="s">
        <v>439</v>
      </c>
      <c r="G505" t="s">
        <v>276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580</v>
      </c>
      <c r="B506" t="s">
        <v>272</v>
      </c>
      <c r="C506" t="s">
        <v>520</v>
      </c>
      <c r="D506" t="s">
        <v>216</v>
      </c>
      <c r="E506" t="s">
        <v>211</v>
      </c>
      <c r="F506" t="s">
        <v>439</v>
      </c>
      <c r="G506" t="s">
        <v>581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580</v>
      </c>
      <c r="B507" t="s">
        <v>272</v>
      </c>
      <c r="C507" t="s">
        <v>520</v>
      </c>
      <c r="D507" t="s">
        <v>216</v>
      </c>
      <c r="E507" t="s">
        <v>211</v>
      </c>
      <c r="F507" t="s">
        <v>439</v>
      </c>
      <c r="G507" t="s">
        <v>583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580</v>
      </c>
      <c r="B508" t="s">
        <v>272</v>
      </c>
      <c r="C508" t="s">
        <v>520</v>
      </c>
      <c r="D508" t="s">
        <v>216</v>
      </c>
      <c r="E508" t="s">
        <v>211</v>
      </c>
      <c r="F508" t="s">
        <v>439</v>
      </c>
      <c r="G508" t="s">
        <v>582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580</v>
      </c>
      <c r="B509" t="s">
        <v>272</v>
      </c>
      <c r="C509" t="s">
        <v>520</v>
      </c>
      <c r="D509" t="s">
        <v>216</v>
      </c>
      <c r="E509" t="s">
        <v>211</v>
      </c>
      <c r="F509" t="s">
        <v>439</v>
      </c>
      <c r="G509" t="s">
        <v>276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580</v>
      </c>
      <c r="B510" t="s">
        <v>272</v>
      </c>
      <c r="C510" t="s">
        <v>521</v>
      </c>
      <c r="D510" t="s">
        <v>194</v>
      </c>
      <c r="E510" t="s">
        <v>211</v>
      </c>
      <c r="F510" t="s">
        <v>439</v>
      </c>
      <c r="G510" t="s">
        <v>581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580</v>
      </c>
      <c r="B511" t="s">
        <v>272</v>
      </c>
      <c r="C511" t="s">
        <v>521</v>
      </c>
      <c r="D511" t="s">
        <v>194</v>
      </c>
      <c r="E511" t="s">
        <v>211</v>
      </c>
      <c r="F511" t="s">
        <v>439</v>
      </c>
      <c r="G511" t="s">
        <v>583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580</v>
      </c>
      <c r="B512" t="s">
        <v>272</v>
      </c>
      <c r="C512" t="s">
        <v>521</v>
      </c>
      <c r="D512" t="s">
        <v>194</v>
      </c>
      <c r="E512" t="s">
        <v>211</v>
      </c>
      <c r="F512" t="s">
        <v>439</v>
      </c>
      <c r="G512" t="s">
        <v>582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580</v>
      </c>
      <c r="B513" t="s">
        <v>272</v>
      </c>
      <c r="C513" t="s">
        <v>521</v>
      </c>
      <c r="D513" t="s">
        <v>194</v>
      </c>
      <c r="E513" t="s">
        <v>211</v>
      </c>
      <c r="F513" t="s">
        <v>439</v>
      </c>
      <c r="G513" t="s">
        <v>276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580</v>
      </c>
      <c r="B514" t="s">
        <v>272</v>
      </c>
      <c r="C514" t="s">
        <v>521</v>
      </c>
      <c r="D514" t="s">
        <v>138</v>
      </c>
      <c r="E514" t="s">
        <v>211</v>
      </c>
      <c r="F514" t="s">
        <v>439</v>
      </c>
      <c r="G514" t="s">
        <v>581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580</v>
      </c>
      <c r="B515" t="s">
        <v>272</v>
      </c>
      <c r="C515" t="s">
        <v>521</v>
      </c>
      <c r="D515" t="s">
        <v>138</v>
      </c>
      <c r="E515" t="s">
        <v>211</v>
      </c>
      <c r="F515" t="s">
        <v>439</v>
      </c>
      <c r="G515" t="s">
        <v>583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580</v>
      </c>
      <c r="B516" t="s">
        <v>272</v>
      </c>
      <c r="C516" t="s">
        <v>521</v>
      </c>
      <c r="D516" t="s">
        <v>138</v>
      </c>
      <c r="E516" t="s">
        <v>211</v>
      </c>
      <c r="F516" t="s">
        <v>439</v>
      </c>
      <c r="G516" t="s">
        <v>582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580</v>
      </c>
      <c r="B517" t="s">
        <v>272</v>
      </c>
      <c r="C517" t="s">
        <v>521</v>
      </c>
      <c r="D517" t="s">
        <v>138</v>
      </c>
      <c r="E517" t="s">
        <v>211</v>
      </c>
      <c r="F517" t="s">
        <v>439</v>
      </c>
      <c r="G517" t="s">
        <v>276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580</v>
      </c>
      <c r="B518" t="s">
        <v>272</v>
      </c>
      <c r="C518" t="s">
        <v>521</v>
      </c>
      <c r="D518" t="s">
        <v>216</v>
      </c>
      <c r="E518" t="s">
        <v>211</v>
      </c>
      <c r="F518" t="s">
        <v>439</v>
      </c>
      <c r="G518" t="s">
        <v>581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580</v>
      </c>
      <c r="B519" t="s">
        <v>272</v>
      </c>
      <c r="C519" t="s">
        <v>521</v>
      </c>
      <c r="D519" t="s">
        <v>216</v>
      </c>
      <c r="E519" t="s">
        <v>211</v>
      </c>
      <c r="F519" t="s">
        <v>439</v>
      </c>
      <c r="G519" t="s">
        <v>583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580</v>
      </c>
      <c r="B520" t="s">
        <v>272</v>
      </c>
      <c r="C520" t="s">
        <v>521</v>
      </c>
      <c r="D520" t="s">
        <v>216</v>
      </c>
      <c r="E520" t="s">
        <v>211</v>
      </c>
      <c r="F520" t="s">
        <v>439</v>
      </c>
      <c r="G520" t="s">
        <v>582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580</v>
      </c>
      <c r="B521" t="s">
        <v>272</v>
      </c>
      <c r="C521" t="s">
        <v>521</v>
      </c>
      <c r="D521" t="s">
        <v>216</v>
      </c>
      <c r="E521" t="s">
        <v>211</v>
      </c>
      <c r="F521" t="s">
        <v>439</v>
      </c>
      <c r="G521" t="s">
        <v>276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580</v>
      </c>
      <c r="B522" t="s">
        <v>272</v>
      </c>
      <c r="C522" t="s">
        <v>522</v>
      </c>
      <c r="D522" t="s">
        <v>194</v>
      </c>
      <c r="E522" t="s">
        <v>211</v>
      </c>
      <c r="F522" t="s">
        <v>439</v>
      </c>
      <c r="G522" t="s">
        <v>581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580</v>
      </c>
      <c r="B523" t="s">
        <v>272</v>
      </c>
      <c r="C523" t="s">
        <v>522</v>
      </c>
      <c r="D523" t="s">
        <v>194</v>
      </c>
      <c r="E523" t="s">
        <v>211</v>
      </c>
      <c r="F523" t="s">
        <v>439</v>
      </c>
      <c r="G523" t="s">
        <v>583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580</v>
      </c>
      <c r="B524" t="s">
        <v>272</v>
      </c>
      <c r="C524" t="s">
        <v>522</v>
      </c>
      <c r="D524" t="s">
        <v>194</v>
      </c>
      <c r="E524" t="s">
        <v>211</v>
      </c>
      <c r="F524" t="s">
        <v>439</v>
      </c>
      <c r="G524" t="s">
        <v>582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580</v>
      </c>
      <c r="B525" t="s">
        <v>272</v>
      </c>
      <c r="C525" t="s">
        <v>522</v>
      </c>
      <c r="D525" t="s">
        <v>194</v>
      </c>
      <c r="E525" t="s">
        <v>211</v>
      </c>
      <c r="F525" t="s">
        <v>439</v>
      </c>
      <c r="G525" t="s">
        <v>276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580</v>
      </c>
      <c r="B526" t="s">
        <v>272</v>
      </c>
      <c r="C526" t="s">
        <v>522</v>
      </c>
      <c r="D526" t="s">
        <v>138</v>
      </c>
      <c r="E526" t="s">
        <v>211</v>
      </c>
      <c r="F526" t="s">
        <v>439</v>
      </c>
      <c r="G526" t="s">
        <v>581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580</v>
      </c>
      <c r="B527" t="s">
        <v>272</v>
      </c>
      <c r="C527" t="s">
        <v>522</v>
      </c>
      <c r="D527" t="s">
        <v>138</v>
      </c>
      <c r="E527" t="s">
        <v>211</v>
      </c>
      <c r="F527" t="s">
        <v>439</v>
      </c>
      <c r="G527" t="s">
        <v>583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580</v>
      </c>
      <c r="B528" t="s">
        <v>272</v>
      </c>
      <c r="C528" t="s">
        <v>522</v>
      </c>
      <c r="D528" t="s">
        <v>138</v>
      </c>
      <c r="E528" t="s">
        <v>211</v>
      </c>
      <c r="F528" t="s">
        <v>439</v>
      </c>
      <c r="G528" t="s">
        <v>582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580</v>
      </c>
      <c r="B529" t="s">
        <v>272</v>
      </c>
      <c r="C529" t="s">
        <v>522</v>
      </c>
      <c r="D529" t="s">
        <v>138</v>
      </c>
      <c r="E529" t="s">
        <v>211</v>
      </c>
      <c r="F529" t="s">
        <v>439</v>
      </c>
      <c r="G529" t="s">
        <v>276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580</v>
      </c>
      <c r="B530" t="s">
        <v>272</v>
      </c>
      <c r="C530" t="s">
        <v>522</v>
      </c>
      <c r="D530" t="s">
        <v>216</v>
      </c>
      <c r="E530" t="s">
        <v>211</v>
      </c>
      <c r="F530" t="s">
        <v>439</v>
      </c>
      <c r="G530" t="s">
        <v>581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580</v>
      </c>
      <c r="B531" t="s">
        <v>272</v>
      </c>
      <c r="C531" t="s">
        <v>522</v>
      </c>
      <c r="D531" t="s">
        <v>216</v>
      </c>
      <c r="E531" t="s">
        <v>211</v>
      </c>
      <c r="F531" t="s">
        <v>439</v>
      </c>
      <c r="G531" t="s">
        <v>583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580</v>
      </c>
      <c r="B532" t="s">
        <v>272</v>
      </c>
      <c r="C532" t="s">
        <v>522</v>
      </c>
      <c r="D532" t="s">
        <v>216</v>
      </c>
      <c r="E532" t="s">
        <v>211</v>
      </c>
      <c r="F532" t="s">
        <v>439</v>
      </c>
      <c r="G532" t="s">
        <v>582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580</v>
      </c>
      <c r="B533" t="s">
        <v>272</v>
      </c>
      <c r="C533" t="s">
        <v>522</v>
      </c>
      <c r="D533" t="s">
        <v>216</v>
      </c>
      <c r="E533" t="s">
        <v>211</v>
      </c>
      <c r="F533" t="s">
        <v>439</v>
      </c>
      <c r="G533" t="s">
        <v>276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580</v>
      </c>
      <c r="B534" t="s">
        <v>272</v>
      </c>
      <c r="C534" t="s">
        <v>287</v>
      </c>
      <c r="D534" t="s">
        <v>584</v>
      </c>
      <c r="E534" t="s">
        <v>211</v>
      </c>
      <c r="F534" t="s">
        <v>439</v>
      </c>
      <c r="G534" t="s">
        <v>581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580</v>
      </c>
      <c r="B535" t="s">
        <v>272</v>
      </c>
      <c r="C535" t="s">
        <v>287</v>
      </c>
      <c r="D535" t="s">
        <v>584</v>
      </c>
      <c r="E535" t="s">
        <v>211</v>
      </c>
      <c r="F535" t="s">
        <v>439</v>
      </c>
      <c r="G535" t="s">
        <v>583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580</v>
      </c>
      <c r="B536" t="s">
        <v>272</v>
      </c>
      <c r="C536" t="s">
        <v>287</v>
      </c>
      <c r="D536" t="s">
        <v>584</v>
      </c>
      <c r="E536" t="s">
        <v>211</v>
      </c>
      <c r="F536" t="s">
        <v>439</v>
      </c>
      <c r="G536" t="s">
        <v>582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580</v>
      </c>
      <c r="B537" t="s">
        <v>272</v>
      </c>
      <c r="C537" t="s">
        <v>287</v>
      </c>
      <c r="D537" t="s">
        <v>584</v>
      </c>
      <c r="E537" t="s">
        <v>211</v>
      </c>
      <c r="F537" t="s">
        <v>439</v>
      </c>
      <c r="G537" t="s">
        <v>276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580</v>
      </c>
      <c r="B538" t="s">
        <v>272</v>
      </c>
      <c r="C538" t="s">
        <v>287</v>
      </c>
      <c r="D538" t="s">
        <v>194</v>
      </c>
      <c r="E538" t="s">
        <v>211</v>
      </c>
      <c r="F538" t="s">
        <v>439</v>
      </c>
      <c r="G538" t="s">
        <v>581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580</v>
      </c>
      <c r="B539" t="s">
        <v>272</v>
      </c>
      <c r="C539" t="s">
        <v>287</v>
      </c>
      <c r="D539" t="s">
        <v>194</v>
      </c>
      <c r="E539" t="s">
        <v>211</v>
      </c>
      <c r="F539" t="s">
        <v>439</v>
      </c>
      <c r="G539" t="s">
        <v>583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580</v>
      </c>
      <c r="B540" t="s">
        <v>272</v>
      </c>
      <c r="C540" t="s">
        <v>287</v>
      </c>
      <c r="D540" t="s">
        <v>194</v>
      </c>
      <c r="E540" t="s">
        <v>211</v>
      </c>
      <c r="F540" t="s">
        <v>439</v>
      </c>
      <c r="G540" t="s">
        <v>582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580</v>
      </c>
      <c r="B541" t="s">
        <v>272</v>
      </c>
      <c r="C541" t="s">
        <v>287</v>
      </c>
      <c r="D541" t="s">
        <v>194</v>
      </c>
      <c r="E541" t="s">
        <v>211</v>
      </c>
      <c r="F541" t="s">
        <v>439</v>
      </c>
      <c r="G541" t="s">
        <v>276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580</v>
      </c>
      <c r="B542" t="s">
        <v>272</v>
      </c>
      <c r="C542" t="s">
        <v>287</v>
      </c>
      <c r="D542" t="s">
        <v>196</v>
      </c>
      <c r="E542" t="s">
        <v>211</v>
      </c>
      <c r="F542" t="s">
        <v>439</v>
      </c>
      <c r="G542" t="s">
        <v>581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580</v>
      </c>
      <c r="B543" t="s">
        <v>272</v>
      </c>
      <c r="C543" t="s">
        <v>287</v>
      </c>
      <c r="D543" t="s">
        <v>196</v>
      </c>
      <c r="E543" t="s">
        <v>211</v>
      </c>
      <c r="F543" t="s">
        <v>439</v>
      </c>
      <c r="G543" t="s">
        <v>583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580</v>
      </c>
      <c r="B544" t="s">
        <v>272</v>
      </c>
      <c r="C544" t="s">
        <v>287</v>
      </c>
      <c r="D544" t="s">
        <v>196</v>
      </c>
      <c r="E544" t="s">
        <v>211</v>
      </c>
      <c r="F544" t="s">
        <v>439</v>
      </c>
      <c r="G544" t="s">
        <v>582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580</v>
      </c>
      <c r="B545" t="s">
        <v>272</v>
      </c>
      <c r="C545" t="s">
        <v>287</v>
      </c>
      <c r="D545" t="s">
        <v>196</v>
      </c>
      <c r="E545" t="s">
        <v>211</v>
      </c>
      <c r="F545" t="s">
        <v>439</v>
      </c>
      <c r="G545" t="s">
        <v>276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580</v>
      </c>
      <c r="B546" t="s">
        <v>272</v>
      </c>
      <c r="C546" t="s">
        <v>287</v>
      </c>
      <c r="D546" t="s">
        <v>216</v>
      </c>
      <c r="E546" t="s">
        <v>211</v>
      </c>
      <c r="F546" t="s">
        <v>439</v>
      </c>
      <c r="G546" t="s">
        <v>581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580</v>
      </c>
      <c r="B547" t="s">
        <v>272</v>
      </c>
      <c r="C547" t="s">
        <v>287</v>
      </c>
      <c r="D547" t="s">
        <v>216</v>
      </c>
      <c r="E547" t="s">
        <v>211</v>
      </c>
      <c r="F547" t="s">
        <v>439</v>
      </c>
      <c r="G547" t="s">
        <v>583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580</v>
      </c>
      <c r="B548" t="s">
        <v>272</v>
      </c>
      <c r="C548" t="s">
        <v>287</v>
      </c>
      <c r="D548" t="s">
        <v>216</v>
      </c>
      <c r="E548" t="s">
        <v>211</v>
      </c>
      <c r="F548" t="s">
        <v>439</v>
      </c>
      <c r="G548" t="s">
        <v>582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580</v>
      </c>
      <c r="B549" t="s">
        <v>272</v>
      </c>
      <c r="C549" t="s">
        <v>287</v>
      </c>
      <c r="D549" t="s">
        <v>216</v>
      </c>
      <c r="E549" t="s">
        <v>211</v>
      </c>
      <c r="F549" t="s">
        <v>439</v>
      </c>
      <c r="G549" t="s">
        <v>276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580</v>
      </c>
      <c r="B550" t="s">
        <v>272</v>
      </c>
      <c r="C550" t="s">
        <v>288</v>
      </c>
      <c r="D550" t="s">
        <v>584</v>
      </c>
      <c r="E550" t="s">
        <v>211</v>
      </c>
      <c r="F550" t="s">
        <v>439</v>
      </c>
      <c r="G550" t="s">
        <v>581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580</v>
      </c>
      <c r="B551" t="s">
        <v>272</v>
      </c>
      <c r="C551" t="s">
        <v>288</v>
      </c>
      <c r="D551" t="s">
        <v>584</v>
      </c>
      <c r="E551" t="s">
        <v>211</v>
      </c>
      <c r="F551" t="s">
        <v>439</v>
      </c>
      <c r="G551" t="s">
        <v>583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580</v>
      </c>
      <c r="B552" t="s">
        <v>272</v>
      </c>
      <c r="C552" t="s">
        <v>288</v>
      </c>
      <c r="D552" t="s">
        <v>584</v>
      </c>
      <c r="E552" t="s">
        <v>211</v>
      </c>
      <c r="F552" t="s">
        <v>439</v>
      </c>
      <c r="G552" t="s">
        <v>582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580</v>
      </c>
      <c r="B553" t="s">
        <v>272</v>
      </c>
      <c r="C553" t="s">
        <v>288</v>
      </c>
      <c r="D553" t="s">
        <v>584</v>
      </c>
      <c r="E553" t="s">
        <v>211</v>
      </c>
      <c r="F553" t="s">
        <v>439</v>
      </c>
      <c r="G553" t="s">
        <v>276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580</v>
      </c>
      <c r="B554" t="s">
        <v>272</v>
      </c>
      <c r="C554" t="s">
        <v>288</v>
      </c>
      <c r="D554" t="s">
        <v>196</v>
      </c>
      <c r="E554" t="s">
        <v>211</v>
      </c>
      <c r="F554" t="s">
        <v>439</v>
      </c>
      <c r="G554" t="s">
        <v>581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580</v>
      </c>
      <c r="B555" t="s">
        <v>272</v>
      </c>
      <c r="C555" t="s">
        <v>288</v>
      </c>
      <c r="D555" t="s">
        <v>196</v>
      </c>
      <c r="E555" t="s">
        <v>211</v>
      </c>
      <c r="F555" t="s">
        <v>439</v>
      </c>
      <c r="G555" t="s">
        <v>583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580</v>
      </c>
      <c r="B556" t="s">
        <v>272</v>
      </c>
      <c r="C556" t="s">
        <v>288</v>
      </c>
      <c r="D556" t="s">
        <v>196</v>
      </c>
      <c r="E556" t="s">
        <v>211</v>
      </c>
      <c r="F556" t="s">
        <v>439</v>
      </c>
      <c r="G556" t="s">
        <v>582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580</v>
      </c>
      <c r="B557" t="s">
        <v>272</v>
      </c>
      <c r="C557" t="s">
        <v>288</v>
      </c>
      <c r="D557" t="s">
        <v>196</v>
      </c>
      <c r="E557" t="s">
        <v>211</v>
      </c>
      <c r="F557" t="s">
        <v>439</v>
      </c>
      <c r="G557" t="s">
        <v>276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580</v>
      </c>
      <c r="B558" t="s">
        <v>272</v>
      </c>
      <c r="C558" t="s">
        <v>288</v>
      </c>
      <c r="D558" t="s">
        <v>216</v>
      </c>
      <c r="E558" t="s">
        <v>211</v>
      </c>
      <c r="F558" t="s">
        <v>439</v>
      </c>
      <c r="G558" t="s">
        <v>581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580</v>
      </c>
      <c r="B559" t="s">
        <v>272</v>
      </c>
      <c r="C559" t="s">
        <v>288</v>
      </c>
      <c r="D559" t="s">
        <v>216</v>
      </c>
      <c r="E559" t="s">
        <v>211</v>
      </c>
      <c r="F559" t="s">
        <v>439</v>
      </c>
      <c r="G559" t="s">
        <v>583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580</v>
      </c>
      <c r="B560" t="s">
        <v>272</v>
      </c>
      <c r="C560" t="s">
        <v>288</v>
      </c>
      <c r="D560" t="s">
        <v>216</v>
      </c>
      <c r="E560" t="s">
        <v>211</v>
      </c>
      <c r="F560" t="s">
        <v>439</v>
      </c>
      <c r="G560" t="s">
        <v>582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580</v>
      </c>
      <c r="B561" t="s">
        <v>272</v>
      </c>
      <c r="C561" t="s">
        <v>288</v>
      </c>
      <c r="D561" t="s">
        <v>216</v>
      </c>
      <c r="E561" t="s">
        <v>211</v>
      </c>
      <c r="F561" t="s">
        <v>439</v>
      </c>
      <c r="G561" t="s">
        <v>276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580</v>
      </c>
      <c r="B562" t="s">
        <v>272</v>
      </c>
      <c r="C562" t="s">
        <v>289</v>
      </c>
      <c r="D562" t="s">
        <v>584</v>
      </c>
      <c r="E562" t="s">
        <v>211</v>
      </c>
      <c r="F562" t="s">
        <v>439</v>
      </c>
      <c r="G562" t="s">
        <v>581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580</v>
      </c>
      <c r="B563" t="s">
        <v>272</v>
      </c>
      <c r="C563" t="s">
        <v>289</v>
      </c>
      <c r="D563" t="s">
        <v>584</v>
      </c>
      <c r="E563" t="s">
        <v>211</v>
      </c>
      <c r="F563" t="s">
        <v>439</v>
      </c>
      <c r="G563" t="s">
        <v>583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580</v>
      </c>
      <c r="B564" t="s">
        <v>272</v>
      </c>
      <c r="C564" t="s">
        <v>289</v>
      </c>
      <c r="D564" t="s">
        <v>584</v>
      </c>
      <c r="E564" t="s">
        <v>211</v>
      </c>
      <c r="F564" t="s">
        <v>439</v>
      </c>
      <c r="G564" t="s">
        <v>582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580</v>
      </c>
      <c r="B565" t="s">
        <v>272</v>
      </c>
      <c r="C565" t="s">
        <v>289</v>
      </c>
      <c r="D565" t="s">
        <v>584</v>
      </c>
      <c r="E565" t="s">
        <v>211</v>
      </c>
      <c r="F565" t="s">
        <v>439</v>
      </c>
      <c r="G565" t="s">
        <v>276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580</v>
      </c>
      <c r="B566" t="s">
        <v>272</v>
      </c>
      <c r="C566" t="s">
        <v>289</v>
      </c>
      <c r="D566" t="s">
        <v>196</v>
      </c>
      <c r="E566" t="s">
        <v>211</v>
      </c>
      <c r="F566" t="s">
        <v>439</v>
      </c>
      <c r="G566" t="s">
        <v>581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580</v>
      </c>
      <c r="B567" t="s">
        <v>272</v>
      </c>
      <c r="C567" t="s">
        <v>289</v>
      </c>
      <c r="D567" t="s">
        <v>196</v>
      </c>
      <c r="E567" t="s">
        <v>211</v>
      </c>
      <c r="F567" t="s">
        <v>439</v>
      </c>
      <c r="G567" t="s">
        <v>583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580</v>
      </c>
      <c r="B568" t="s">
        <v>272</v>
      </c>
      <c r="C568" t="s">
        <v>289</v>
      </c>
      <c r="D568" t="s">
        <v>196</v>
      </c>
      <c r="E568" t="s">
        <v>211</v>
      </c>
      <c r="F568" t="s">
        <v>439</v>
      </c>
      <c r="G568" t="s">
        <v>582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580</v>
      </c>
      <c r="B569" t="s">
        <v>272</v>
      </c>
      <c r="C569" t="s">
        <v>289</v>
      </c>
      <c r="D569" t="s">
        <v>196</v>
      </c>
      <c r="E569" t="s">
        <v>211</v>
      </c>
      <c r="F569" t="s">
        <v>439</v>
      </c>
      <c r="G569" t="s">
        <v>276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580</v>
      </c>
      <c r="B570" t="s">
        <v>272</v>
      </c>
      <c r="C570" t="s">
        <v>289</v>
      </c>
      <c r="D570" t="s">
        <v>216</v>
      </c>
      <c r="E570" t="s">
        <v>211</v>
      </c>
      <c r="F570" t="s">
        <v>439</v>
      </c>
      <c r="G570" t="s">
        <v>581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580</v>
      </c>
      <c r="B571" t="s">
        <v>272</v>
      </c>
      <c r="C571" t="s">
        <v>289</v>
      </c>
      <c r="D571" t="s">
        <v>216</v>
      </c>
      <c r="E571" t="s">
        <v>211</v>
      </c>
      <c r="F571" t="s">
        <v>439</v>
      </c>
      <c r="G571" t="s">
        <v>583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580</v>
      </c>
      <c r="B572" t="s">
        <v>272</v>
      </c>
      <c r="C572" t="s">
        <v>289</v>
      </c>
      <c r="D572" t="s">
        <v>216</v>
      </c>
      <c r="E572" t="s">
        <v>211</v>
      </c>
      <c r="F572" t="s">
        <v>439</v>
      </c>
      <c r="G572" t="s">
        <v>582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580</v>
      </c>
      <c r="B573" t="s">
        <v>272</v>
      </c>
      <c r="C573" t="s">
        <v>289</v>
      </c>
      <c r="D573" t="s">
        <v>216</v>
      </c>
      <c r="E573" t="s">
        <v>211</v>
      </c>
      <c r="F573" t="s">
        <v>439</v>
      </c>
      <c r="G573" t="s">
        <v>276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580</v>
      </c>
      <c r="B574" t="s">
        <v>272</v>
      </c>
      <c r="C574" t="s">
        <v>553</v>
      </c>
      <c r="D574" t="s">
        <v>194</v>
      </c>
      <c r="E574" t="s">
        <v>211</v>
      </c>
      <c r="F574" t="s">
        <v>439</v>
      </c>
      <c r="G574" t="s">
        <v>581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580</v>
      </c>
      <c r="B575" t="s">
        <v>272</v>
      </c>
      <c r="C575" t="s">
        <v>553</v>
      </c>
      <c r="D575" t="s">
        <v>194</v>
      </c>
      <c r="E575" t="s">
        <v>211</v>
      </c>
      <c r="F575" t="s">
        <v>439</v>
      </c>
      <c r="G575" t="s">
        <v>583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580</v>
      </c>
      <c r="B576" t="s">
        <v>272</v>
      </c>
      <c r="C576" t="s">
        <v>553</v>
      </c>
      <c r="D576" t="s">
        <v>194</v>
      </c>
      <c r="E576" t="s">
        <v>211</v>
      </c>
      <c r="F576" t="s">
        <v>439</v>
      </c>
      <c r="G576" t="s">
        <v>582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580</v>
      </c>
      <c r="B577" t="s">
        <v>272</v>
      </c>
      <c r="C577" t="s">
        <v>553</v>
      </c>
      <c r="D577" t="s">
        <v>194</v>
      </c>
      <c r="E577" t="s">
        <v>211</v>
      </c>
      <c r="F577" t="s">
        <v>439</v>
      </c>
      <c r="G577" t="s">
        <v>276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580</v>
      </c>
      <c r="B578" t="s">
        <v>272</v>
      </c>
      <c r="C578" t="s">
        <v>553</v>
      </c>
      <c r="D578" t="s">
        <v>245</v>
      </c>
      <c r="E578" t="s">
        <v>211</v>
      </c>
      <c r="F578" t="s">
        <v>439</v>
      </c>
      <c r="G578" t="s">
        <v>581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580</v>
      </c>
      <c r="B579" t="s">
        <v>272</v>
      </c>
      <c r="C579" t="s">
        <v>553</v>
      </c>
      <c r="D579" t="s">
        <v>245</v>
      </c>
      <c r="E579" t="s">
        <v>211</v>
      </c>
      <c r="F579" t="s">
        <v>439</v>
      </c>
      <c r="G579" t="s">
        <v>583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580</v>
      </c>
      <c r="B580" t="s">
        <v>272</v>
      </c>
      <c r="C580" t="s">
        <v>553</v>
      </c>
      <c r="D580" t="s">
        <v>245</v>
      </c>
      <c r="E580" t="s">
        <v>211</v>
      </c>
      <c r="F580" t="s">
        <v>439</v>
      </c>
      <c r="G580" t="s">
        <v>582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580</v>
      </c>
      <c r="B581" t="s">
        <v>272</v>
      </c>
      <c r="C581" t="s">
        <v>553</v>
      </c>
      <c r="D581" t="s">
        <v>245</v>
      </c>
      <c r="E581" t="s">
        <v>211</v>
      </c>
      <c r="F581" t="s">
        <v>439</v>
      </c>
      <c r="G581" t="s">
        <v>276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580</v>
      </c>
      <c r="B582" t="s">
        <v>272</v>
      </c>
      <c r="C582" t="s">
        <v>554</v>
      </c>
      <c r="D582" t="s">
        <v>194</v>
      </c>
      <c r="E582" t="s">
        <v>211</v>
      </c>
      <c r="F582" t="s">
        <v>439</v>
      </c>
      <c r="G582" t="s">
        <v>581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580</v>
      </c>
      <c r="B583" t="s">
        <v>272</v>
      </c>
      <c r="C583" t="s">
        <v>554</v>
      </c>
      <c r="D583" t="s">
        <v>194</v>
      </c>
      <c r="E583" t="s">
        <v>211</v>
      </c>
      <c r="F583" t="s">
        <v>439</v>
      </c>
      <c r="G583" t="s">
        <v>583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580</v>
      </c>
      <c r="B584" t="s">
        <v>272</v>
      </c>
      <c r="C584" t="s">
        <v>554</v>
      </c>
      <c r="D584" t="s">
        <v>194</v>
      </c>
      <c r="E584" t="s">
        <v>211</v>
      </c>
      <c r="F584" t="s">
        <v>439</v>
      </c>
      <c r="G584" t="s">
        <v>582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580</v>
      </c>
      <c r="B585" t="s">
        <v>272</v>
      </c>
      <c r="C585" t="s">
        <v>554</v>
      </c>
      <c r="D585" t="s">
        <v>194</v>
      </c>
      <c r="E585" t="s">
        <v>211</v>
      </c>
      <c r="F585" t="s">
        <v>439</v>
      </c>
      <c r="G585" t="s">
        <v>276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580</v>
      </c>
      <c r="B586" t="s">
        <v>272</v>
      </c>
      <c r="C586" t="s">
        <v>554</v>
      </c>
      <c r="D586" t="s">
        <v>245</v>
      </c>
      <c r="E586" t="s">
        <v>211</v>
      </c>
      <c r="F586" t="s">
        <v>439</v>
      </c>
      <c r="G586" t="s">
        <v>581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580</v>
      </c>
      <c r="B587" t="s">
        <v>272</v>
      </c>
      <c r="C587" t="s">
        <v>554</v>
      </c>
      <c r="D587" t="s">
        <v>245</v>
      </c>
      <c r="E587" t="s">
        <v>211</v>
      </c>
      <c r="F587" t="s">
        <v>439</v>
      </c>
      <c r="G587" t="s">
        <v>583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580</v>
      </c>
      <c r="B588" t="s">
        <v>272</v>
      </c>
      <c r="C588" t="s">
        <v>554</v>
      </c>
      <c r="D588" t="s">
        <v>245</v>
      </c>
      <c r="E588" t="s">
        <v>211</v>
      </c>
      <c r="F588" t="s">
        <v>439</v>
      </c>
      <c r="G588" t="s">
        <v>582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580</v>
      </c>
      <c r="B589" t="s">
        <v>272</v>
      </c>
      <c r="C589" t="s">
        <v>554</v>
      </c>
      <c r="D589" t="s">
        <v>245</v>
      </c>
      <c r="E589" t="s">
        <v>211</v>
      </c>
      <c r="F589" t="s">
        <v>439</v>
      </c>
      <c r="G589" t="s">
        <v>276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580</v>
      </c>
      <c r="B590" t="s">
        <v>272</v>
      </c>
      <c r="C590" t="s">
        <v>555</v>
      </c>
      <c r="D590" t="s">
        <v>194</v>
      </c>
      <c r="E590" t="s">
        <v>211</v>
      </c>
      <c r="F590" t="s">
        <v>439</v>
      </c>
      <c r="G590" t="s">
        <v>581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580</v>
      </c>
      <c r="B591" t="s">
        <v>272</v>
      </c>
      <c r="C591" t="s">
        <v>555</v>
      </c>
      <c r="D591" t="s">
        <v>194</v>
      </c>
      <c r="E591" t="s">
        <v>211</v>
      </c>
      <c r="F591" t="s">
        <v>439</v>
      </c>
      <c r="G591" t="s">
        <v>583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580</v>
      </c>
      <c r="B592" t="s">
        <v>272</v>
      </c>
      <c r="C592" t="s">
        <v>555</v>
      </c>
      <c r="D592" t="s">
        <v>194</v>
      </c>
      <c r="E592" t="s">
        <v>211</v>
      </c>
      <c r="F592" t="s">
        <v>439</v>
      </c>
      <c r="G592" t="s">
        <v>582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580</v>
      </c>
      <c r="B593" t="s">
        <v>272</v>
      </c>
      <c r="C593" t="s">
        <v>555</v>
      </c>
      <c r="D593" t="s">
        <v>194</v>
      </c>
      <c r="E593" t="s">
        <v>211</v>
      </c>
      <c r="F593" t="s">
        <v>439</v>
      </c>
      <c r="G593" t="s">
        <v>276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580</v>
      </c>
      <c r="B594" t="s">
        <v>272</v>
      </c>
      <c r="C594" t="s">
        <v>555</v>
      </c>
      <c r="D594" t="s">
        <v>245</v>
      </c>
      <c r="E594" t="s">
        <v>211</v>
      </c>
      <c r="F594" t="s">
        <v>439</v>
      </c>
      <c r="G594" t="s">
        <v>581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580</v>
      </c>
      <c r="B595" t="s">
        <v>272</v>
      </c>
      <c r="C595" t="s">
        <v>555</v>
      </c>
      <c r="D595" t="s">
        <v>245</v>
      </c>
      <c r="E595" t="s">
        <v>211</v>
      </c>
      <c r="F595" t="s">
        <v>439</v>
      </c>
      <c r="G595" t="s">
        <v>583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580</v>
      </c>
      <c r="B596" t="s">
        <v>272</v>
      </c>
      <c r="C596" t="s">
        <v>555</v>
      </c>
      <c r="D596" t="s">
        <v>245</v>
      </c>
      <c r="E596" t="s">
        <v>211</v>
      </c>
      <c r="F596" t="s">
        <v>439</v>
      </c>
      <c r="G596" t="s">
        <v>582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580</v>
      </c>
      <c r="B597" t="s">
        <v>272</v>
      </c>
      <c r="C597" t="s">
        <v>555</v>
      </c>
      <c r="D597" t="s">
        <v>245</v>
      </c>
      <c r="E597" t="s">
        <v>211</v>
      </c>
      <c r="F597" t="s">
        <v>439</v>
      </c>
      <c r="G597" t="s">
        <v>276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580</v>
      </c>
      <c r="B598" t="s">
        <v>272</v>
      </c>
      <c r="C598" t="s">
        <v>556</v>
      </c>
      <c r="D598" t="s">
        <v>194</v>
      </c>
      <c r="E598" t="s">
        <v>211</v>
      </c>
      <c r="F598" t="s">
        <v>439</v>
      </c>
      <c r="G598" t="s">
        <v>581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580</v>
      </c>
      <c r="B599" t="s">
        <v>272</v>
      </c>
      <c r="C599" t="s">
        <v>556</v>
      </c>
      <c r="D599" t="s">
        <v>194</v>
      </c>
      <c r="E599" t="s">
        <v>211</v>
      </c>
      <c r="F599" t="s">
        <v>439</v>
      </c>
      <c r="G599" t="s">
        <v>583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580</v>
      </c>
      <c r="B600" t="s">
        <v>272</v>
      </c>
      <c r="C600" t="s">
        <v>556</v>
      </c>
      <c r="D600" t="s">
        <v>194</v>
      </c>
      <c r="E600" t="s">
        <v>211</v>
      </c>
      <c r="F600" t="s">
        <v>439</v>
      </c>
      <c r="G600" t="s">
        <v>582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580</v>
      </c>
      <c r="B601" t="s">
        <v>272</v>
      </c>
      <c r="C601" t="s">
        <v>556</v>
      </c>
      <c r="D601" t="s">
        <v>194</v>
      </c>
      <c r="E601" t="s">
        <v>211</v>
      </c>
      <c r="F601" t="s">
        <v>439</v>
      </c>
      <c r="G601" t="s">
        <v>276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580</v>
      </c>
      <c r="B602" t="s">
        <v>272</v>
      </c>
      <c r="C602" t="s">
        <v>556</v>
      </c>
      <c r="D602" t="s">
        <v>245</v>
      </c>
      <c r="E602" t="s">
        <v>211</v>
      </c>
      <c r="F602" t="s">
        <v>439</v>
      </c>
      <c r="G602" t="s">
        <v>581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580</v>
      </c>
      <c r="B603" t="s">
        <v>272</v>
      </c>
      <c r="C603" t="s">
        <v>556</v>
      </c>
      <c r="D603" t="s">
        <v>245</v>
      </c>
      <c r="E603" t="s">
        <v>211</v>
      </c>
      <c r="F603" t="s">
        <v>439</v>
      </c>
      <c r="G603" t="s">
        <v>583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580</v>
      </c>
      <c r="B604" t="s">
        <v>272</v>
      </c>
      <c r="C604" t="s">
        <v>556</v>
      </c>
      <c r="D604" t="s">
        <v>245</v>
      </c>
      <c r="E604" t="s">
        <v>211</v>
      </c>
      <c r="F604" t="s">
        <v>439</v>
      </c>
      <c r="G604" t="s">
        <v>582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580</v>
      </c>
      <c r="B605" t="s">
        <v>272</v>
      </c>
      <c r="C605" t="s">
        <v>556</v>
      </c>
      <c r="D605" t="s">
        <v>245</v>
      </c>
      <c r="E605" t="s">
        <v>211</v>
      </c>
      <c r="F605" t="s">
        <v>439</v>
      </c>
      <c r="G605" t="s">
        <v>276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580</v>
      </c>
      <c r="B606" t="s">
        <v>272</v>
      </c>
      <c r="C606" t="s">
        <v>557</v>
      </c>
      <c r="D606" t="s">
        <v>194</v>
      </c>
      <c r="E606" t="s">
        <v>211</v>
      </c>
      <c r="F606" t="s">
        <v>439</v>
      </c>
      <c r="G606" t="s">
        <v>581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580</v>
      </c>
      <c r="B607" t="s">
        <v>272</v>
      </c>
      <c r="C607" t="s">
        <v>557</v>
      </c>
      <c r="D607" t="s">
        <v>194</v>
      </c>
      <c r="E607" t="s">
        <v>211</v>
      </c>
      <c r="F607" t="s">
        <v>439</v>
      </c>
      <c r="G607" t="s">
        <v>583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580</v>
      </c>
      <c r="B608" t="s">
        <v>272</v>
      </c>
      <c r="C608" t="s">
        <v>557</v>
      </c>
      <c r="D608" t="s">
        <v>194</v>
      </c>
      <c r="E608" t="s">
        <v>211</v>
      </c>
      <c r="F608" t="s">
        <v>439</v>
      </c>
      <c r="G608" t="s">
        <v>582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580</v>
      </c>
      <c r="B609" t="s">
        <v>272</v>
      </c>
      <c r="C609" t="s">
        <v>557</v>
      </c>
      <c r="D609" t="s">
        <v>194</v>
      </c>
      <c r="E609" t="s">
        <v>211</v>
      </c>
      <c r="F609" t="s">
        <v>439</v>
      </c>
      <c r="G609" t="s">
        <v>276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580</v>
      </c>
      <c r="B610" t="s">
        <v>272</v>
      </c>
      <c r="C610" t="s">
        <v>557</v>
      </c>
      <c r="D610" t="s">
        <v>245</v>
      </c>
      <c r="E610" t="s">
        <v>211</v>
      </c>
      <c r="F610" t="s">
        <v>439</v>
      </c>
      <c r="G610" t="s">
        <v>581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580</v>
      </c>
      <c r="B611" t="s">
        <v>272</v>
      </c>
      <c r="C611" t="s">
        <v>557</v>
      </c>
      <c r="D611" t="s">
        <v>245</v>
      </c>
      <c r="E611" t="s">
        <v>211</v>
      </c>
      <c r="F611" t="s">
        <v>439</v>
      </c>
      <c r="G611" t="s">
        <v>583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580</v>
      </c>
      <c r="B612" t="s">
        <v>272</v>
      </c>
      <c r="C612" t="s">
        <v>557</v>
      </c>
      <c r="D612" t="s">
        <v>245</v>
      </c>
      <c r="E612" t="s">
        <v>211</v>
      </c>
      <c r="F612" t="s">
        <v>439</v>
      </c>
      <c r="G612" t="s">
        <v>582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580</v>
      </c>
      <c r="B613" t="s">
        <v>272</v>
      </c>
      <c r="C613" t="s">
        <v>557</v>
      </c>
      <c r="D613" t="s">
        <v>245</v>
      </c>
      <c r="E613" t="s">
        <v>211</v>
      </c>
      <c r="F613" t="s">
        <v>439</v>
      </c>
      <c r="G613" t="s">
        <v>276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580</v>
      </c>
      <c r="B614" t="s">
        <v>272</v>
      </c>
      <c r="C614" t="s">
        <v>558</v>
      </c>
      <c r="D614" t="s">
        <v>194</v>
      </c>
      <c r="E614" t="s">
        <v>211</v>
      </c>
      <c r="F614" t="s">
        <v>439</v>
      </c>
      <c r="G614" t="s">
        <v>581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580</v>
      </c>
      <c r="B615" t="s">
        <v>272</v>
      </c>
      <c r="C615" t="s">
        <v>558</v>
      </c>
      <c r="D615" t="s">
        <v>194</v>
      </c>
      <c r="E615" t="s">
        <v>211</v>
      </c>
      <c r="F615" t="s">
        <v>439</v>
      </c>
      <c r="G615" t="s">
        <v>583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580</v>
      </c>
      <c r="B616" t="s">
        <v>272</v>
      </c>
      <c r="C616" t="s">
        <v>558</v>
      </c>
      <c r="D616" t="s">
        <v>194</v>
      </c>
      <c r="E616" t="s">
        <v>211</v>
      </c>
      <c r="F616" t="s">
        <v>439</v>
      </c>
      <c r="G616" t="s">
        <v>582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580</v>
      </c>
      <c r="B617" t="s">
        <v>272</v>
      </c>
      <c r="C617" t="s">
        <v>558</v>
      </c>
      <c r="D617" t="s">
        <v>194</v>
      </c>
      <c r="E617" t="s">
        <v>211</v>
      </c>
      <c r="F617" t="s">
        <v>439</v>
      </c>
      <c r="G617" t="s">
        <v>276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580</v>
      </c>
      <c r="B618" t="s">
        <v>272</v>
      </c>
      <c r="C618" t="s">
        <v>558</v>
      </c>
      <c r="D618" t="s">
        <v>245</v>
      </c>
      <c r="E618" t="s">
        <v>211</v>
      </c>
      <c r="F618" t="s">
        <v>439</v>
      </c>
      <c r="G618" t="s">
        <v>581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580</v>
      </c>
      <c r="B619" t="s">
        <v>272</v>
      </c>
      <c r="C619" t="s">
        <v>558</v>
      </c>
      <c r="D619" t="s">
        <v>245</v>
      </c>
      <c r="E619" t="s">
        <v>211</v>
      </c>
      <c r="F619" t="s">
        <v>439</v>
      </c>
      <c r="G619" t="s">
        <v>583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580</v>
      </c>
      <c r="B620" t="s">
        <v>272</v>
      </c>
      <c r="C620" t="s">
        <v>558</v>
      </c>
      <c r="D620" t="s">
        <v>245</v>
      </c>
      <c r="E620" t="s">
        <v>211</v>
      </c>
      <c r="F620" t="s">
        <v>439</v>
      </c>
      <c r="G620" t="s">
        <v>582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580</v>
      </c>
      <c r="B621" t="s">
        <v>272</v>
      </c>
      <c r="C621" t="s">
        <v>558</v>
      </c>
      <c r="D621" t="s">
        <v>245</v>
      </c>
      <c r="E621" t="s">
        <v>211</v>
      </c>
      <c r="F621" t="s">
        <v>439</v>
      </c>
      <c r="G621" t="s">
        <v>276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580</v>
      </c>
      <c r="B622" t="s">
        <v>272</v>
      </c>
      <c r="C622" t="s">
        <v>559</v>
      </c>
      <c r="D622" t="s">
        <v>194</v>
      </c>
      <c r="E622" t="s">
        <v>211</v>
      </c>
      <c r="F622" t="s">
        <v>439</v>
      </c>
      <c r="G622" t="s">
        <v>581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580</v>
      </c>
      <c r="B623" t="s">
        <v>272</v>
      </c>
      <c r="C623" t="s">
        <v>559</v>
      </c>
      <c r="D623" t="s">
        <v>194</v>
      </c>
      <c r="E623" t="s">
        <v>211</v>
      </c>
      <c r="F623" t="s">
        <v>439</v>
      </c>
      <c r="G623" t="s">
        <v>583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580</v>
      </c>
      <c r="B624" t="s">
        <v>272</v>
      </c>
      <c r="C624" t="s">
        <v>559</v>
      </c>
      <c r="D624" t="s">
        <v>194</v>
      </c>
      <c r="E624" t="s">
        <v>211</v>
      </c>
      <c r="F624" t="s">
        <v>439</v>
      </c>
      <c r="G624" t="s">
        <v>582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580</v>
      </c>
      <c r="B625" t="s">
        <v>272</v>
      </c>
      <c r="C625" t="s">
        <v>559</v>
      </c>
      <c r="D625" t="s">
        <v>194</v>
      </c>
      <c r="E625" t="s">
        <v>211</v>
      </c>
      <c r="F625" t="s">
        <v>439</v>
      </c>
      <c r="G625" t="s">
        <v>276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580</v>
      </c>
      <c r="B626" t="s">
        <v>272</v>
      </c>
      <c r="C626" t="s">
        <v>559</v>
      </c>
      <c r="D626" t="s">
        <v>138</v>
      </c>
      <c r="E626" t="s">
        <v>211</v>
      </c>
      <c r="F626" t="s">
        <v>439</v>
      </c>
      <c r="G626" t="s">
        <v>581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580</v>
      </c>
      <c r="B627" t="s">
        <v>272</v>
      </c>
      <c r="C627" t="s">
        <v>559</v>
      </c>
      <c r="D627" t="s">
        <v>138</v>
      </c>
      <c r="E627" t="s">
        <v>211</v>
      </c>
      <c r="F627" t="s">
        <v>439</v>
      </c>
      <c r="G627" t="s">
        <v>583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580</v>
      </c>
      <c r="B628" t="s">
        <v>272</v>
      </c>
      <c r="C628" t="s">
        <v>559</v>
      </c>
      <c r="D628" t="s">
        <v>138</v>
      </c>
      <c r="E628" t="s">
        <v>211</v>
      </c>
      <c r="F628" t="s">
        <v>439</v>
      </c>
      <c r="G628" t="s">
        <v>582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580</v>
      </c>
      <c r="B629" t="s">
        <v>272</v>
      </c>
      <c r="C629" t="s">
        <v>559</v>
      </c>
      <c r="D629" t="s">
        <v>138</v>
      </c>
      <c r="E629" t="s">
        <v>211</v>
      </c>
      <c r="F629" t="s">
        <v>439</v>
      </c>
      <c r="G629" t="s">
        <v>276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580</v>
      </c>
      <c r="B630" t="s">
        <v>272</v>
      </c>
      <c r="C630" t="s">
        <v>559</v>
      </c>
      <c r="D630" t="s">
        <v>245</v>
      </c>
      <c r="E630" t="s">
        <v>211</v>
      </c>
      <c r="F630" t="s">
        <v>439</v>
      </c>
      <c r="G630" t="s">
        <v>581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580</v>
      </c>
      <c r="B631" t="s">
        <v>272</v>
      </c>
      <c r="C631" t="s">
        <v>559</v>
      </c>
      <c r="D631" t="s">
        <v>245</v>
      </c>
      <c r="E631" t="s">
        <v>211</v>
      </c>
      <c r="F631" t="s">
        <v>439</v>
      </c>
      <c r="G631" t="s">
        <v>583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580</v>
      </c>
      <c r="B632" t="s">
        <v>272</v>
      </c>
      <c r="C632" t="s">
        <v>559</v>
      </c>
      <c r="D632" t="s">
        <v>245</v>
      </c>
      <c r="E632" t="s">
        <v>211</v>
      </c>
      <c r="F632" t="s">
        <v>439</v>
      </c>
      <c r="G632" t="s">
        <v>582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580</v>
      </c>
      <c r="B633" t="s">
        <v>272</v>
      </c>
      <c r="C633" t="s">
        <v>559</v>
      </c>
      <c r="D633" t="s">
        <v>245</v>
      </c>
      <c r="E633" t="s">
        <v>211</v>
      </c>
      <c r="F633" t="s">
        <v>439</v>
      </c>
      <c r="G633" t="s">
        <v>276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580</v>
      </c>
      <c r="B634" t="s">
        <v>272</v>
      </c>
      <c r="C634" t="s">
        <v>560</v>
      </c>
      <c r="D634" t="s">
        <v>194</v>
      </c>
      <c r="E634" t="s">
        <v>211</v>
      </c>
      <c r="F634" t="s">
        <v>439</v>
      </c>
      <c r="G634" t="s">
        <v>581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580</v>
      </c>
      <c r="B635" t="s">
        <v>272</v>
      </c>
      <c r="C635" t="s">
        <v>560</v>
      </c>
      <c r="D635" t="s">
        <v>194</v>
      </c>
      <c r="E635" t="s">
        <v>211</v>
      </c>
      <c r="F635" t="s">
        <v>439</v>
      </c>
      <c r="G635" t="s">
        <v>583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580</v>
      </c>
      <c r="B636" t="s">
        <v>272</v>
      </c>
      <c r="C636" t="s">
        <v>560</v>
      </c>
      <c r="D636" t="s">
        <v>194</v>
      </c>
      <c r="E636" t="s">
        <v>211</v>
      </c>
      <c r="F636" t="s">
        <v>439</v>
      </c>
      <c r="G636" t="s">
        <v>582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580</v>
      </c>
      <c r="B637" t="s">
        <v>272</v>
      </c>
      <c r="C637" t="s">
        <v>560</v>
      </c>
      <c r="D637" t="s">
        <v>194</v>
      </c>
      <c r="E637" t="s">
        <v>211</v>
      </c>
      <c r="F637" t="s">
        <v>439</v>
      </c>
      <c r="G637" t="s">
        <v>276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580</v>
      </c>
      <c r="B638" t="s">
        <v>272</v>
      </c>
      <c r="C638" t="s">
        <v>560</v>
      </c>
      <c r="D638" t="s">
        <v>138</v>
      </c>
      <c r="E638" t="s">
        <v>211</v>
      </c>
      <c r="F638" t="s">
        <v>439</v>
      </c>
      <c r="G638" t="s">
        <v>581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580</v>
      </c>
      <c r="B639" t="s">
        <v>272</v>
      </c>
      <c r="C639" t="s">
        <v>560</v>
      </c>
      <c r="D639" t="s">
        <v>138</v>
      </c>
      <c r="E639" t="s">
        <v>211</v>
      </c>
      <c r="F639" t="s">
        <v>439</v>
      </c>
      <c r="G639" t="s">
        <v>583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580</v>
      </c>
      <c r="B640" t="s">
        <v>272</v>
      </c>
      <c r="C640" t="s">
        <v>560</v>
      </c>
      <c r="D640" t="s">
        <v>138</v>
      </c>
      <c r="E640" t="s">
        <v>211</v>
      </c>
      <c r="F640" t="s">
        <v>439</v>
      </c>
      <c r="G640" t="s">
        <v>582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580</v>
      </c>
      <c r="B641" t="s">
        <v>272</v>
      </c>
      <c r="C641" t="s">
        <v>560</v>
      </c>
      <c r="D641" t="s">
        <v>138</v>
      </c>
      <c r="E641" t="s">
        <v>211</v>
      </c>
      <c r="F641" t="s">
        <v>439</v>
      </c>
      <c r="G641" t="s">
        <v>276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580</v>
      </c>
      <c r="B642" t="s">
        <v>272</v>
      </c>
      <c r="C642" t="s">
        <v>560</v>
      </c>
      <c r="D642" t="s">
        <v>245</v>
      </c>
      <c r="E642" t="s">
        <v>211</v>
      </c>
      <c r="F642" t="s">
        <v>439</v>
      </c>
      <c r="G642" t="s">
        <v>581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580</v>
      </c>
      <c r="B643" t="s">
        <v>272</v>
      </c>
      <c r="C643" t="s">
        <v>560</v>
      </c>
      <c r="D643" t="s">
        <v>245</v>
      </c>
      <c r="E643" t="s">
        <v>211</v>
      </c>
      <c r="F643" t="s">
        <v>439</v>
      </c>
      <c r="G643" t="s">
        <v>583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580</v>
      </c>
      <c r="B644" t="s">
        <v>272</v>
      </c>
      <c r="C644" t="s">
        <v>560</v>
      </c>
      <c r="D644" t="s">
        <v>245</v>
      </c>
      <c r="E644" t="s">
        <v>211</v>
      </c>
      <c r="F644" t="s">
        <v>439</v>
      </c>
      <c r="G644" t="s">
        <v>582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580</v>
      </c>
      <c r="B645" t="s">
        <v>272</v>
      </c>
      <c r="C645" t="s">
        <v>560</v>
      </c>
      <c r="D645" t="s">
        <v>245</v>
      </c>
      <c r="E645" t="s">
        <v>211</v>
      </c>
      <c r="F645" t="s">
        <v>439</v>
      </c>
      <c r="G645" t="s">
        <v>276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580</v>
      </c>
      <c r="B646" t="s">
        <v>272</v>
      </c>
      <c r="C646" t="s">
        <v>561</v>
      </c>
      <c r="D646" t="s">
        <v>194</v>
      </c>
      <c r="E646" t="s">
        <v>211</v>
      </c>
      <c r="F646" t="s">
        <v>439</v>
      </c>
      <c r="G646" t="s">
        <v>581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580</v>
      </c>
      <c r="B647" t="s">
        <v>272</v>
      </c>
      <c r="C647" t="s">
        <v>561</v>
      </c>
      <c r="D647" t="s">
        <v>194</v>
      </c>
      <c r="E647" t="s">
        <v>211</v>
      </c>
      <c r="F647" t="s">
        <v>439</v>
      </c>
      <c r="G647" t="s">
        <v>583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580</v>
      </c>
      <c r="B648" t="s">
        <v>272</v>
      </c>
      <c r="C648" t="s">
        <v>561</v>
      </c>
      <c r="D648" t="s">
        <v>194</v>
      </c>
      <c r="E648" t="s">
        <v>211</v>
      </c>
      <c r="F648" t="s">
        <v>439</v>
      </c>
      <c r="G648" t="s">
        <v>582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580</v>
      </c>
      <c r="B649" t="s">
        <v>272</v>
      </c>
      <c r="C649" t="s">
        <v>561</v>
      </c>
      <c r="D649" t="s">
        <v>194</v>
      </c>
      <c r="E649" t="s">
        <v>211</v>
      </c>
      <c r="F649" t="s">
        <v>439</v>
      </c>
      <c r="G649" t="s">
        <v>276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580</v>
      </c>
      <c r="B650" t="s">
        <v>272</v>
      </c>
      <c r="C650" t="s">
        <v>561</v>
      </c>
      <c r="D650" t="s">
        <v>138</v>
      </c>
      <c r="E650" t="s">
        <v>211</v>
      </c>
      <c r="F650" t="s">
        <v>439</v>
      </c>
      <c r="G650" t="s">
        <v>581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580</v>
      </c>
      <c r="B651" t="s">
        <v>272</v>
      </c>
      <c r="C651" t="s">
        <v>561</v>
      </c>
      <c r="D651" t="s">
        <v>138</v>
      </c>
      <c r="E651" t="s">
        <v>211</v>
      </c>
      <c r="F651" t="s">
        <v>439</v>
      </c>
      <c r="G651" t="s">
        <v>583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580</v>
      </c>
      <c r="B652" t="s">
        <v>272</v>
      </c>
      <c r="C652" t="s">
        <v>561</v>
      </c>
      <c r="D652" t="s">
        <v>138</v>
      </c>
      <c r="E652" t="s">
        <v>211</v>
      </c>
      <c r="F652" t="s">
        <v>439</v>
      </c>
      <c r="G652" t="s">
        <v>582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580</v>
      </c>
      <c r="B653" t="s">
        <v>272</v>
      </c>
      <c r="C653" t="s">
        <v>561</v>
      </c>
      <c r="D653" t="s">
        <v>138</v>
      </c>
      <c r="E653" t="s">
        <v>211</v>
      </c>
      <c r="F653" t="s">
        <v>439</v>
      </c>
      <c r="G653" t="s">
        <v>276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580</v>
      </c>
      <c r="B654" t="s">
        <v>272</v>
      </c>
      <c r="C654" t="s">
        <v>561</v>
      </c>
      <c r="D654" t="s">
        <v>245</v>
      </c>
      <c r="E654" t="s">
        <v>211</v>
      </c>
      <c r="F654" t="s">
        <v>439</v>
      </c>
      <c r="G654" t="s">
        <v>581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580</v>
      </c>
      <c r="B655" t="s">
        <v>272</v>
      </c>
      <c r="C655" t="s">
        <v>561</v>
      </c>
      <c r="D655" t="s">
        <v>245</v>
      </c>
      <c r="E655" t="s">
        <v>211</v>
      </c>
      <c r="F655" t="s">
        <v>439</v>
      </c>
      <c r="G655" t="s">
        <v>583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580</v>
      </c>
      <c r="B656" t="s">
        <v>272</v>
      </c>
      <c r="C656" t="s">
        <v>561</v>
      </c>
      <c r="D656" t="s">
        <v>245</v>
      </c>
      <c r="E656" t="s">
        <v>211</v>
      </c>
      <c r="F656" t="s">
        <v>439</v>
      </c>
      <c r="G656" t="s">
        <v>582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580</v>
      </c>
      <c r="B657" t="s">
        <v>272</v>
      </c>
      <c r="C657" t="s">
        <v>561</v>
      </c>
      <c r="D657" t="s">
        <v>245</v>
      </c>
      <c r="E657" t="s">
        <v>211</v>
      </c>
      <c r="F657" t="s">
        <v>439</v>
      </c>
      <c r="G657" t="s">
        <v>276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580</v>
      </c>
      <c r="B658" t="s">
        <v>272</v>
      </c>
      <c r="C658" t="s">
        <v>562</v>
      </c>
      <c r="D658" t="s">
        <v>194</v>
      </c>
      <c r="E658" t="s">
        <v>211</v>
      </c>
      <c r="F658" t="s">
        <v>439</v>
      </c>
      <c r="G658" t="s">
        <v>581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580</v>
      </c>
      <c r="B659" t="s">
        <v>272</v>
      </c>
      <c r="C659" t="s">
        <v>562</v>
      </c>
      <c r="D659" t="s">
        <v>194</v>
      </c>
      <c r="E659" t="s">
        <v>211</v>
      </c>
      <c r="F659" t="s">
        <v>439</v>
      </c>
      <c r="G659" t="s">
        <v>583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580</v>
      </c>
      <c r="B660" t="s">
        <v>272</v>
      </c>
      <c r="C660" t="s">
        <v>562</v>
      </c>
      <c r="D660" t="s">
        <v>194</v>
      </c>
      <c r="E660" t="s">
        <v>211</v>
      </c>
      <c r="F660" t="s">
        <v>439</v>
      </c>
      <c r="G660" t="s">
        <v>582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580</v>
      </c>
      <c r="B661" t="s">
        <v>272</v>
      </c>
      <c r="C661" t="s">
        <v>562</v>
      </c>
      <c r="D661" t="s">
        <v>194</v>
      </c>
      <c r="E661" t="s">
        <v>211</v>
      </c>
      <c r="F661" t="s">
        <v>439</v>
      </c>
      <c r="G661" t="s">
        <v>276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580</v>
      </c>
      <c r="B662" t="s">
        <v>272</v>
      </c>
      <c r="C662" t="s">
        <v>562</v>
      </c>
      <c r="D662" t="s">
        <v>138</v>
      </c>
      <c r="E662" t="s">
        <v>211</v>
      </c>
      <c r="F662" t="s">
        <v>439</v>
      </c>
      <c r="G662" t="s">
        <v>581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580</v>
      </c>
      <c r="B663" t="s">
        <v>272</v>
      </c>
      <c r="C663" t="s">
        <v>562</v>
      </c>
      <c r="D663" t="s">
        <v>138</v>
      </c>
      <c r="E663" t="s">
        <v>211</v>
      </c>
      <c r="F663" t="s">
        <v>439</v>
      </c>
      <c r="G663" t="s">
        <v>583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580</v>
      </c>
      <c r="B664" t="s">
        <v>272</v>
      </c>
      <c r="C664" t="s">
        <v>562</v>
      </c>
      <c r="D664" t="s">
        <v>138</v>
      </c>
      <c r="E664" t="s">
        <v>211</v>
      </c>
      <c r="F664" t="s">
        <v>439</v>
      </c>
      <c r="G664" t="s">
        <v>582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580</v>
      </c>
      <c r="B665" t="s">
        <v>272</v>
      </c>
      <c r="C665" t="s">
        <v>562</v>
      </c>
      <c r="D665" t="s">
        <v>138</v>
      </c>
      <c r="E665" t="s">
        <v>211</v>
      </c>
      <c r="F665" t="s">
        <v>439</v>
      </c>
      <c r="G665" t="s">
        <v>276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580</v>
      </c>
      <c r="B666" t="s">
        <v>272</v>
      </c>
      <c r="C666" t="s">
        <v>562</v>
      </c>
      <c r="D666" t="s">
        <v>245</v>
      </c>
      <c r="E666" t="s">
        <v>211</v>
      </c>
      <c r="F666" t="s">
        <v>439</v>
      </c>
      <c r="G666" t="s">
        <v>581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580</v>
      </c>
      <c r="B667" t="s">
        <v>272</v>
      </c>
      <c r="C667" t="s">
        <v>562</v>
      </c>
      <c r="D667" t="s">
        <v>245</v>
      </c>
      <c r="E667" t="s">
        <v>211</v>
      </c>
      <c r="F667" t="s">
        <v>439</v>
      </c>
      <c r="G667" t="s">
        <v>583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580</v>
      </c>
      <c r="B668" t="s">
        <v>272</v>
      </c>
      <c r="C668" t="s">
        <v>562</v>
      </c>
      <c r="D668" t="s">
        <v>245</v>
      </c>
      <c r="E668" t="s">
        <v>211</v>
      </c>
      <c r="F668" t="s">
        <v>439</v>
      </c>
      <c r="G668" t="s">
        <v>582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580</v>
      </c>
      <c r="B669" t="s">
        <v>272</v>
      </c>
      <c r="C669" t="s">
        <v>562</v>
      </c>
      <c r="D669" t="s">
        <v>245</v>
      </c>
      <c r="E669" t="s">
        <v>211</v>
      </c>
      <c r="F669" t="s">
        <v>439</v>
      </c>
      <c r="G669" t="s">
        <v>276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580</v>
      </c>
      <c r="B670" t="s">
        <v>272</v>
      </c>
      <c r="C670" t="s">
        <v>563</v>
      </c>
      <c r="D670" t="s">
        <v>194</v>
      </c>
      <c r="E670" t="s">
        <v>211</v>
      </c>
      <c r="F670" t="s">
        <v>439</v>
      </c>
      <c r="G670" t="s">
        <v>581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580</v>
      </c>
      <c r="B671" t="s">
        <v>272</v>
      </c>
      <c r="C671" t="s">
        <v>563</v>
      </c>
      <c r="D671" t="s">
        <v>194</v>
      </c>
      <c r="E671" t="s">
        <v>211</v>
      </c>
      <c r="F671" t="s">
        <v>439</v>
      </c>
      <c r="G671" t="s">
        <v>583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580</v>
      </c>
      <c r="B672" t="s">
        <v>272</v>
      </c>
      <c r="C672" t="s">
        <v>563</v>
      </c>
      <c r="D672" t="s">
        <v>194</v>
      </c>
      <c r="E672" t="s">
        <v>211</v>
      </c>
      <c r="F672" t="s">
        <v>439</v>
      </c>
      <c r="G672" t="s">
        <v>582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580</v>
      </c>
      <c r="B673" t="s">
        <v>272</v>
      </c>
      <c r="C673" t="s">
        <v>563</v>
      </c>
      <c r="D673" t="s">
        <v>194</v>
      </c>
      <c r="E673" t="s">
        <v>211</v>
      </c>
      <c r="F673" t="s">
        <v>439</v>
      </c>
      <c r="G673" t="s">
        <v>276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580</v>
      </c>
      <c r="B674" t="s">
        <v>272</v>
      </c>
      <c r="C674" t="s">
        <v>563</v>
      </c>
      <c r="D674" t="s">
        <v>138</v>
      </c>
      <c r="E674" t="s">
        <v>211</v>
      </c>
      <c r="F674" t="s">
        <v>439</v>
      </c>
      <c r="G674" t="s">
        <v>581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580</v>
      </c>
      <c r="B675" t="s">
        <v>272</v>
      </c>
      <c r="C675" t="s">
        <v>563</v>
      </c>
      <c r="D675" t="s">
        <v>138</v>
      </c>
      <c r="E675" t="s">
        <v>211</v>
      </c>
      <c r="F675" t="s">
        <v>439</v>
      </c>
      <c r="G675" t="s">
        <v>583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580</v>
      </c>
      <c r="B676" t="s">
        <v>272</v>
      </c>
      <c r="C676" t="s">
        <v>563</v>
      </c>
      <c r="D676" t="s">
        <v>138</v>
      </c>
      <c r="E676" t="s">
        <v>211</v>
      </c>
      <c r="F676" t="s">
        <v>439</v>
      </c>
      <c r="G676" t="s">
        <v>582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580</v>
      </c>
      <c r="B677" t="s">
        <v>272</v>
      </c>
      <c r="C677" t="s">
        <v>563</v>
      </c>
      <c r="D677" t="s">
        <v>138</v>
      </c>
      <c r="E677" t="s">
        <v>211</v>
      </c>
      <c r="F677" t="s">
        <v>439</v>
      </c>
      <c r="G677" t="s">
        <v>276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580</v>
      </c>
      <c r="B678" t="s">
        <v>272</v>
      </c>
      <c r="C678" t="s">
        <v>563</v>
      </c>
      <c r="D678" t="s">
        <v>245</v>
      </c>
      <c r="E678" t="s">
        <v>211</v>
      </c>
      <c r="F678" t="s">
        <v>439</v>
      </c>
      <c r="G678" t="s">
        <v>581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580</v>
      </c>
      <c r="B679" t="s">
        <v>272</v>
      </c>
      <c r="C679" t="s">
        <v>563</v>
      </c>
      <c r="D679" t="s">
        <v>245</v>
      </c>
      <c r="E679" t="s">
        <v>211</v>
      </c>
      <c r="F679" t="s">
        <v>439</v>
      </c>
      <c r="G679" t="s">
        <v>583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580</v>
      </c>
      <c r="B680" t="s">
        <v>272</v>
      </c>
      <c r="C680" t="s">
        <v>563</v>
      </c>
      <c r="D680" t="s">
        <v>245</v>
      </c>
      <c r="E680" t="s">
        <v>211</v>
      </c>
      <c r="F680" t="s">
        <v>439</v>
      </c>
      <c r="G680" t="s">
        <v>582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580</v>
      </c>
      <c r="B681" t="s">
        <v>272</v>
      </c>
      <c r="C681" t="s">
        <v>563</v>
      </c>
      <c r="D681" t="s">
        <v>245</v>
      </c>
      <c r="E681" t="s">
        <v>211</v>
      </c>
      <c r="F681" t="s">
        <v>439</v>
      </c>
      <c r="G681" t="s">
        <v>276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580</v>
      </c>
      <c r="B682" t="s">
        <v>272</v>
      </c>
      <c r="C682" t="s">
        <v>564</v>
      </c>
      <c r="D682" t="s">
        <v>194</v>
      </c>
      <c r="E682" t="s">
        <v>211</v>
      </c>
      <c r="F682" t="s">
        <v>439</v>
      </c>
      <c r="G682" t="s">
        <v>581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580</v>
      </c>
      <c r="B683" t="s">
        <v>272</v>
      </c>
      <c r="C683" t="s">
        <v>564</v>
      </c>
      <c r="D683" t="s">
        <v>194</v>
      </c>
      <c r="E683" t="s">
        <v>211</v>
      </c>
      <c r="F683" t="s">
        <v>439</v>
      </c>
      <c r="G683" t="s">
        <v>583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580</v>
      </c>
      <c r="B684" t="s">
        <v>272</v>
      </c>
      <c r="C684" t="s">
        <v>564</v>
      </c>
      <c r="D684" t="s">
        <v>194</v>
      </c>
      <c r="E684" t="s">
        <v>211</v>
      </c>
      <c r="F684" t="s">
        <v>439</v>
      </c>
      <c r="G684" t="s">
        <v>582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580</v>
      </c>
      <c r="B685" t="s">
        <v>272</v>
      </c>
      <c r="C685" t="s">
        <v>564</v>
      </c>
      <c r="D685" t="s">
        <v>194</v>
      </c>
      <c r="E685" t="s">
        <v>211</v>
      </c>
      <c r="F685" t="s">
        <v>439</v>
      </c>
      <c r="G685" t="s">
        <v>276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580</v>
      </c>
      <c r="B686" t="s">
        <v>272</v>
      </c>
      <c r="C686" t="s">
        <v>564</v>
      </c>
      <c r="D686" t="s">
        <v>138</v>
      </c>
      <c r="E686" t="s">
        <v>211</v>
      </c>
      <c r="F686" t="s">
        <v>439</v>
      </c>
      <c r="G686" t="s">
        <v>581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580</v>
      </c>
      <c r="B687" t="s">
        <v>272</v>
      </c>
      <c r="C687" t="s">
        <v>564</v>
      </c>
      <c r="D687" t="s">
        <v>138</v>
      </c>
      <c r="E687" t="s">
        <v>211</v>
      </c>
      <c r="F687" t="s">
        <v>439</v>
      </c>
      <c r="G687" t="s">
        <v>583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580</v>
      </c>
      <c r="B688" t="s">
        <v>272</v>
      </c>
      <c r="C688" t="s">
        <v>564</v>
      </c>
      <c r="D688" t="s">
        <v>138</v>
      </c>
      <c r="E688" t="s">
        <v>211</v>
      </c>
      <c r="F688" t="s">
        <v>439</v>
      </c>
      <c r="G688" t="s">
        <v>582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580</v>
      </c>
      <c r="B689" t="s">
        <v>272</v>
      </c>
      <c r="C689" t="s">
        <v>564</v>
      </c>
      <c r="D689" t="s">
        <v>138</v>
      </c>
      <c r="E689" t="s">
        <v>211</v>
      </c>
      <c r="F689" t="s">
        <v>439</v>
      </c>
      <c r="G689" t="s">
        <v>276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580</v>
      </c>
      <c r="B690" t="s">
        <v>272</v>
      </c>
      <c r="C690" t="s">
        <v>564</v>
      </c>
      <c r="D690" t="s">
        <v>245</v>
      </c>
      <c r="E690" t="s">
        <v>211</v>
      </c>
      <c r="F690" t="s">
        <v>439</v>
      </c>
      <c r="G690" t="s">
        <v>581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580</v>
      </c>
      <c r="B691" t="s">
        <v>272</v>
      </c>
      <c r="C691" t="s">
        <v>564</v>
      </c>
      <c r="D691" t="s">
        <v>245</v>
      </c>
      <c r="E691" t="s">
        <v>211</v>
      </c>
      <c r="F691" t="s">
        <v>439</v>
      </c>
      <c r="G691" t="s">
        <v>583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580</v>
      </c>
      <c r="B692" t="s">
        <v>272</v>
      </c>
      <c r="C692" t="s">
        <v>564</v>
      </c>
      <c r="D692" t="s">
        <v>245</v>
      </c>
      <c r="E692" t="s">
        <v>211</v>
      </c>
      <c r="F692" t="s">
        <v>439</v>
      </c>
      <c r="G692" t="s">
        <v>582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580</v>
      </c>
      <c r="B693" t="s">
        <v>272</v>
      </c>
      <c r="C693" t="s">
        <v>564</v>
      </c>
      <c r="D693" t="s">
        <v>245</v>
      </c>
      <c r="E693" t="s">
        <v>211</v>
      </c>
      <c r="F693" t="s">
        <v>439</v>
      </c>
      <c r="G693" t="s">
        <v>276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580</v>
      </c>
      <c r="B694" t="s">
        <v>272</v>
      </c>
      <c r="C694" t="s">
        <v>290</v>
      </c>
      <c r="D694" t="s">
        <v>584</v>
      </c>
      <c r="E694" t="s">
        <v>211</v>
      </c>
      <c r="F694" t="s">
        <v>439</v>
      </c>
      <c r="G694" t="s">
        <v>581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580</v>
      </c>
      <c r="B695" t="s">
        <v>272</v>
      </c>
      <c r="C695" t="s">
        <v>290</v>
      </c>
      <c r="D695" t="s">
        <v>584</v>
      </c>
      <c r="E695" t="s">
        <v>211</v>
      </c>
      <c r="F695" t="s">
        <v>439</v>
      </c>
      <c r="G695" t="s">
        <v>583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580</v>
      </c>
      <c r="B696" t="s">
        <v>272</v>
      </c>
      <c r="C696" t="s">
        <v>290</v>
      </c>
      <c r="D696" t="s">
        <v>584</v>
      </c>
      <c r="E696" t="s">
        <v>211</v>
      </c>
      <c r="F696" t="s">
        <v>439</v>
      </c>
      <c r="G696" t="s">
        <v>582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580</v>
      </c>
      <c r="B697" t="s">
        <v>272</v>
      </c>
      <c r="C697" t="s">
        <v>290</v>
      </c>
      <c r="D697" t="s">
        <v>584</v>
      </c>
      <c r="E697" t="s">
        <v>211</v>
      </c>
      <c r="F697" t="s">
        <v>439</v>
      </c>
      <c r="G697" t="s">
        <v>276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580</v>
      </c>
      <c r="B698" t="s">
        <v>272</v>
      </c>
      <c r="C698" t="s">
        <v>290</v>
      </c>
      <c r="D698" t="s">
        <v>194</v>
      </c>
      <c r="E698" t="s">
        <v>211</v>
      </c>
      <c r="F698" t="s">
        <v>439</v>
      </c>
      <c r="G698" t="s">
        <v>581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580</v>
      </c>
      <c r="B699" t="s">
        <v>272</v>
      </c>
      <c r="C699" t="s">
        <v>290</v>
      </c>
      <c r="D699" t="s">
        <v>194</v>
      </c>
      <c r="E699" t="s">
        <v>211</v>
      </c>
      <c r="F699" t="s">
        <v>439</v>
      </c>
      <c r="G699" t="s">
        <v>583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580</v>
      </c>
      <c r="B700" t="s">
        <v>272</v>
      </c>
      <c r="C700" t="s">
        <v>290</v>
      </c>
      <c r="D700" t="s">
        <v>194</v>
      </c>
      <c r="E700" t="s">
        <v>211</v>
      </c>
      <c r="F700" t="s">
        <v>439</v>
      </c>
      <c r="G700" t="s">
        <v>582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580</v>
      </c>
      <c r="B701" t="s">
        <v>272</v>
      </c>
      <c r="C701" t="s">
        <v>290</v>
      </c>
      <c r="D701" t="s">
        <v>194</v>
      </c>
      <c r="E701" t="s">
        <v>211</v>
      </c>
      <c r="F701" t="s">
        <v>439</v>
      </c>
      <c r="G701" t="s">
        <v>276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580</v>
      </c>
      <c r="B702" t="s">
        <v>272</v>
      </c>
      <c r="C702" t="s">
        <v>290</v>
      </c>
      <c r="D702" t="s">
        <v>196</v>
      </c>
      <c r="E702" t="s">
        <v>211</v>
      </c>
      <c r="F702" t="s">
        <v>439</v>
      </c>
      <c r="G702" t="s">
        <v>581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580</v>
      </c>
      <c r="B703" t="s">
        <v>272</v>
      </c>
      <c r="C703" t="s">
        <v>290</v>
      </c>
      <c r="D703" t="s">
        <v>196</v>
      </c>
      <c r="E703" t="s">
        <v>211</v>
      </c>
      <c r="F703" t="s">
        <v>439</v>
      </c>
      <c r="G703" t="s">
        <v>583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580</v>
      </c>
      <c r="B704" t="s">
        <v>272</v>
      </c>
      <c r="C704" t="s">
        <v>290</v>
      </c>
      <c r="D704" t="s">
        <v>196</v>
      </c>
      <c r="E704" t="s">
        <v>211</v>
      </c>
      <c r="F704" t="s">
        <v>439</v>
      </c>
      <c r="G704" t="s">
        <v>582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580</v>
      </c>
      <c r="B705" t="s">
        <v>272</v>
      </c>
      <c r="C705" t="s">
        <v>290</v>
      </c>
      <c r="D705" t="s">
        <v>196</v>
      </c>
      <c r="E705" t="s">
        <v>211</v>
      </c>
      <c r="F705" t="s">
        <v>439</v>
      </c>
      <c r="G705" t="s">
        <v>276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580</v>
      </c>
      <c r="B706" t="s">
        <v>272</v>
      </c>
      <c r="C706" t="s">
        <v>290</v>
      </c>
      <c r="D706" t="s">
        <v>245</v>
      </c>
      <c r="E706" t="s">
        <v>211</v>
      </c>
      <c r="F706" t="s">
        <v>439</v>
      </c>
      <c r="G706" t="s">
        <v>581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580</v>
      </c>
      <c r="B707" t="s">
        <v>272</v>
      </c>
      <c r="C707" t="s">
        <v>290</v>
      </c>
      <c r="D707" t="s">
        <v>245</v>
      </c>
      <c r="E707" t="s">
        <v>211</v>
      </c>
      <c r="F707" t="s">
        <v>439</v>
      </c>
      <c r="G707" t="s">
        <v>583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580</v>
      </c>
      <c r="B708" t="s">
        <v>272</v>
      </c>
      <c r="C708" t="s">
        <v>290</v>
      </c>
      <c r="D708" t="s">
        <v>245</v>
      </c>
      <c r="E708" t="s">
        <v>211</v>
      </c>
      <c r="F708" t="s">
        <v>439</v>
      </c>
      <c r="G708" t="s">
        <v>582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580</v>
      </c>
      <c r="B709" t="s">
        <v>272</v>
      </c>
      <c r="C709" t="s">
        <v>290</v>
      </c>
      <c r="D709" t="s">
        <v>245</v>
      </c>
      <c r="E709" t="s">
        <v>211</v>
      </c>
      <c r="F709" t="s">
        <v>439</v>
      </c>
      <c r="G709" t="s">
        <v>276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580</v>
      </c>
      <c r="B710" t="s">
        <v>272</v>
      </c>
      <c r="C710" t="s">
        <v>291</v>
      </c>
      <c r="D710" t="s">
        <v>584</v>
      </c>
      <c r="E710" t="s">
        <v>211</v>
      </c>
      <c r="F710" t="s">
        <v>439</v>
      </c>
      <c r="G710" t="s">
        <v>581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580</v>
      </c>
      <c r="B711" t="s">
        <v>272</v>
      </c>
      <c r="C711" t="s">
        <v>291</v>
      </c>
      <c r="D711" t="s">
        <v>584</v>
      </c>
      <c r="E711" t="s">
        <v>211</v>
      </c>
      <c r="F711" t="s">
        <v>439</v>
      </c>
      <c r="G711" t="s">
        <v>583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580</v>
      </c>
      <c r="B712" t="s">
        <v>272</v>
      </c>
      <c r="C712" t="s">
        <v>291</v>
      </c>
      <c r="D712" t="s">
        <v>584</v>
      </c>
      <c r="E712" t="s">
        <v>211</v>
      </c>
      <c r="F712" t="s">
        <v>439</v>
      </c>
      <c r="G712" t="s">
        <v>582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580</v>
      </c>
      <c r="B713" t="s">
        <v>272</v>
      </c>
      <c r="C713" t="s">
        <v>291</v>
      </c>
      <c r="D713" t="s">
        <v>584</v>
      </c>
      <c r="E713" t="s">
        <v>211</v>
      </c>
      <c r="F713" t="s">
        <v>439</v>
      </c>
      <c r="G713" t="s">
        <v>276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580</v>
      </c>
      <c r="B714" t="s">
        <v>272</v>
      </c>
      <c r="C714" t="s">
        <v>291</v>
      </c>
      <c r="D714" t="s">
        <v>196</v>
      </c>
      <c r="E714" t="s">
        <v>211</v>
      </c>
      <c r="F714" t="s">
        <v>439</v>
      </c>
      <c r="G714" t="s">
        <v>581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580</v>
      </c>
      <c r="B715" t="s">
        <v>272</v>
      </c>
      <c r="C715" t="s">
        <v>291</v>
      </c>
      <c r="D715" t="s">
        <v>196</v>
      </c>
      <c r="E715" t="s">
        <v>211</v>
      </c>
      <c r="F715" t="s">
        <v>439</v>
      </c>
      <c r="G715" t="s">
        <v>583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580</v>
      </c>
      <c r="B716" t="s">
        <v>272</v>
      </c>
      <c r="C716" t="s">
        <v>291</v>
      </c>
      <c r="D716" t="s">
        <v>196</v>
      </c>
      <c r="E716" t="s">
        <v>211</v>
      </c>
      <c r="F716" t="s">
        <v>439</v>
      </c>
      <c r="G716" t="s">
        <v>582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580</v>
      </c>
      <c r="B717" t="s">
        <v>272</v>
      </c>
      <c r="C717" t="s">
        <v>291</v>
      </c>
      <c r="D717" t="s">
        <v>196</v>
      </c>
      <c r="E717" t="s">
        <v>211</v>
      </c>
      <c r="F717" t="s">
        <v>439</v>
      </c>
      <c r="G717" t="s">
        <v>276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580</v>
      </c>
      <c r="B718" t="s">
        <v>272</v>
      </c>
      <c r="C718" t="s">
        <v>291</v>
      </c>
      <c r="D718" t="s">
        <v>245</v>
      </c>
      <c r="E718" t="s">
        <v>211</v>
      </c>
      <c r="F718" t="s">
        <v>439</v>
      </c>
      <c r="G718" t="s">
        <v>581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580</v>
      </c>
      <c r="B719" t="s">
        <v>272</v>
      </c>
      <c r="C719" t="s">
        <v>291</v>
      </c>
      <c r="D719" t="s">
        <v>245</v>
      </c>
      <c r="E719" t="s">
        <v>211</v>
      </c>
      <c r="F719" t="s">
        <v>439</v>
      </c>
      <c r="G719" t="s">
        <v>583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580</v>
      </c>
      <c r="B720" t="s">
        <v>272</v>
      </c>
      <c r="C720" t="s">
        <v>291</v>
      </c>
      <c r="D720" t="s">
        <v>245</v>
      </c>
      <c r="E720" t="s">
        <v>211</v>
      </c>
      <c r="F720" t="s">
        <v>439</v>
      </c>
      <c r="G720" t="s">
        <v>582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580</v>
      </c>
      <c r="B721" t="s">
        <v>272</v>
      </c>
      <c r="C721" t="s">
        <v>291</v>
      </c>
      <c r="D721" t="s">
        <v>245</v>
      </c>
      <c r="E721" t="s">
        <v>211</v>
      </c>
      <c r="F721" t="s">
        <v>439</v>
      </c>
      <c r="G721" t="s">
        <v>276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580</v>
      </c>
      <c r="B722" t="s">
        <v>272</v>
      </c>
      <c r="C722" t="s">
        <v>292</v>
      </c>
      <c r="D722" t="s">
        <v>584</v>
      </c>
      <c r="E722" t="s">
        <v>211</v>
      </c>
      <c r="F722" t="s">
        <v>439</v>
      </c>
      <c r="G722" t="s">
        <v>581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580</v>
      </c>
      <c r="B723" t="s">
        <v>272</v>
      </c>
      <c r="C723" t="s">
        <v>292</v>
      </c>
      <c r="D723" t="s">
        <v>584</v>
      </c>
      <c r="E723" t="s">
        <v>211</v>
      </c>
      <c r="F723" t="s">
        <v>439</v>
      </c>
      <c r="G723" t="s">
        <v>583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580</v>
      </c>
      <c r="B724" t="s">
        <v>272</v>
      </c>
      <c r="C724" t="s">
        <v>292</v>
      </c>
      <c r="D724" t="s">
        <v>584</v>
      </c>
      <c r="E724" t="s">
        <v>211</v>
      </c>
      <c r="F724" t="s">
        <v>439</v>
      </c>
      <c r="G724" t="s">
        <v>582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580</v>
      </c>
      <c r="B725" t="s">
        <v>272</v>
      </c>
      <c r="C725" t="s">
        <v>292</v>
      </c>
      <c r="D725" t="s">
        <v>584</v>
      </c>
      <c r="E725" t="s">
        <v>211</v>
      </c>
      <c r="F725" t="s">
        <v>439</v>
      </c>
      <c r="G725" t="s">
        <v>276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580</v>
      </c>
      <c r="B726" t="s">
        <v>272</v>
      </c>
      <c r="C726" t="s">
        <v>292</v>
      </c>
      <c r="D726" t="s">
        <v>196</v>
      </c>
      <c r="E726" t="s">
        <v>211</v>
      </c>
      <c r="F726" t="s">
        <v>439</v>
      </c>
      <c r="G726" t="s">
        <v>581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580</v>
      </c>
      <c r="B727" t="s">
        <v>272</v>
      </c>
      <c r="C727" t="s">
        <v>292</v>
      </c>
      <c r="D727" t="s">
        <v>196</v>
      </c>
      <c r="E727" t="s">
        <v>211</v>
      </c>
      <c r="F727" t="s">
        <v>439</v>
      </c>
      <c r="G727" t="s">
        <v>583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580</v>
      </c>
      <c r="B728" t="s">
        <v>272</v>
      </c>
      <c r="C728" t="s">
        <v>292</v>
      </c>
      <c r="D728" t="s">
        <v>196</v>
      </c>
      <c r="E728" t="s">
        <v>211</v>
      </c>
      <c r="F728" t="s">
        <v>439</v>
      </c>
      <c r="G728" t="s">
        <v>582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580</v>
      </c>
      <c r="B729" t="s">
        <v>272</v>
      </c>
      <c r="C729" t="s">
        <v>292</v>
      </c>
      <c r="D729" t="s">
        <v>196</v>
      </c>
      <c r="E729" t="s">
        <v>211</v>
      </c>
      <c r="F729" t="s">
        <v>439</v>
      </c>
      <c r="G729" t="s">
        <v>276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580</v>
      </c>
      <c r="B730" t="s">
        <v>272</v>
      </c>
      <c r="C730" t="s">
        <v>292</v>
      </c>
      <c r="D730" t="s">
        <v>245</v>
      </c>
      <c r="E730" t="s">
        <v>211</v>
      </c>
      <c r="F730" t="s">
        <v>439</v>
      </c>
      <c r="G730" t="s">
        <v>581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580</v>
      </c>
      <c r="B731" t="s">
        <v>272</v>
      </c>
      <c r="C731" t="s">
        <v>292</v>
      </c>
      <c r="D731" t="s">
        <v>245</v>
      </c>
      <c r="E731" t="s">
        <v>211</v>
      </c>
      <c r="F731" t="s">
        <v>439</v>
      </c>
      <c r="G731" t="s">
        <v>583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580</v>
      </c>
      <c r="B732" t="s">
        <v>272</v>
      </c>
      <c r="C732" t="s">
        <v>292</v>
      </c>
      <c r="D732" t="s">
        <v>245</v>
      </c>
      <c r="E732" t="s">
        <v>211</v>
      </c>
      <c r="F732" t="s">
        <v>439</v>
      </c>
      <c r="G732" t="s">
        <v>582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580</v>
      </c>
      <c r="B733" t="s">
        <v>272</v>
      </c>
      <c r="C733" t="s">
        <v>292</v>
      </c>
      <c r="D733" t="s">
        <v>245</v>
      </c>
      <c r="E733" t="s">
        <v>211</v>
      </c>
      <c r="F733" t="s">
        <v>439</v>
      </c>
      <c r="G733" t="s">
        <v>276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 t="s">
        <v>581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 t="s">
        <v>581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581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581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581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581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471</v>
      </c>
      <c r="D10" t="s">
        <v>211</v>
      </c>
      <c r="E10" t="s">
        <v>214</v>
      </c>
      <c r="F10" t="s">
        <v>211</v>
      </c>
      <c r="G10" t="s">
        <v>581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581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581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581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581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581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581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581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581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472</v>
      </c>
      <c r="D22" t="s">
        <v>211</v>
      </c>
      <c r="E22" t="s">
        <v>214</v>
      </c>
      <c r="F22" t="s">
        <v>211</v>
      </c>
      <c r="G22" t="s">
        <v>581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581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581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581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581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581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581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581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581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473</v>
      </c>
      <c r="D34" t="s">
        <v>211</v>
      </c>
      <c r="E34" t="s">
        <v>214</v>
      </c>
      <c r="F34" t="s">
        <v>211</v>
      </c>
      <c r="G34" t="s">
        <v>581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581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581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581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581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581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581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581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581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474</v>
      </c>
      <c r="D46" t="s">
        <v>211</v>
      </c>
      <c r="E46" t="s">
        <v>214</v>
      </c>
      <c r="F46" t="s">
        <v>211</v>
      </c>
      <c r="G46" t="s">
        <v>581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581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581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581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581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581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581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581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581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581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470</v>
      </c>
      <c r="D59" t="s">
        <v>211</v>
      </c>
      <c r="E59" t="s">
        <v>214</v>
      </c>
      <c r="F59" t="s">
        <v>211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581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581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581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581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581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581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581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581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581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469</v>
      </c>
      <c r="D72" t="s">
        <v>211</v>
      </c>
      <c r="E72" t="s">
        <v>214</v>
      </c>
      <c r="F72" t="s">
        <v>211</v>
      </c>
      <c r="G72" t="s">
        <v>581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581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581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581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581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581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 t="s">
        <v>581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 t="s">
        <v>581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581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581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581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581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471</v>
      </c>
      <c r="D10" t="s">
        <v>211</v>
      </c>
      <c r="E10" t="s">
        <v>211</v>
      </c>
      <c r="F10" t="s">
        <v>211</v>
      </c>
      <c r="G10" t="s">
        <v>581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581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581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581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581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581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581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581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581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472</v>
      </c>
      <c r="D22" t="s">
        <v>211</v>
      </c>
      <c r="E22" t="s">
        <v>211</v>
      </c>
      <c r="F22" t="s">
        <v>211</v>
      </c>
      <c r="G22" t="s">
        <v>581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581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581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581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581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581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581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581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581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473</v>
      </c>
      <c r="D34" t="s">
        <v>211</v>
      </c>
      <c r="E34" t="s">
        <v>211</v>
      </c>
      <c r="F34" t="s">
        <v>211</v>
      </c>
      <c r="G34" t="s">
        <v>581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581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581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581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581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581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581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581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581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474</v>
      </c>
      <c r="D46" t="s">
        <v>211</v>
      </c>
      <c r="E46" t="s">
        <v>211</v>
      </c>
      <c r="F46" t="s">
        <v>211</v>
      </c>
      <c r="G46" t="s">
        <v>581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581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581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581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581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581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581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581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581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581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470</v>
      </c>
      <c r="D59" t="s">
        <v>211</v>
      </c>
      <c r="E59" t="s">
        <v>211</v>
      </c>
      <c r="F59" t="s">
        <v>211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581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581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581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581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581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581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581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581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581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469</v>
      </c>
      <c r="D72" t="s">
        <v>211</v>
      </c>
      <c r="E72" t="s">
        <v>211</v>
      </c>
      <c r="F72" t="s">
        <v>211</v>
      </c>
      <c r="G72" t="s">
        <v>581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581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581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581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581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581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13" customWidth="1"/>
    <col min="2" max="2" width="27.1428571428571" style="13" customWidth="1"/>
    <col min="3" max="3" width="9.85714285714286" style="13" customWidth="1"/>
    <col min="4" max="5" width="6.42857142857143" style="13" customWidth="1"/>
    <col min="6" max="6" width="7.42857142857143" style="13" customWidth="1"/>
    <col min="7" max="7" width="19" style="13" customWidth="1"/>
    <col min="8" max="8" width="56.8571428571429" style="13" customWidth="1"/>
    <col min="9" max="9" width="87.4285714285714" style="13" bestFit="1" customWidth="1"/>
    <col min="10" max="10" width="6.57142857142857" style="13" customWidth="1"/>
    <col min="11" max="13" width="5.85714285714286" style="13" customWidth="1"/>
    <col min="14" max="14" width="27.5714285714286" style="13" customWidth="1"/>
    <col min="15" max="15" width="70.4285714285714" style="13" customWidth="1"/>
    <col min="16" max="16" width="99.4285714285714" style="13" bestFit="1" customWidth="1"/>
    <col min="17" max="16384" width="9.14285714285714" style="13"/>
  </cols>
  <sheetData>
    <row r="1" spans="1:1" ht="21">
      <c r="A1" s="1" t="s">
        <v>47</v>
      </c>
    </row>
    <row r="2" spans="1:1" ht="21">
      <c r="A2" s="1"/>
    </row>
    <row r="3" spans="1:2" ht="15">
      <c r="A3" s="2" t="s">
        <v>16</v>
      </c>
      <c r="B3" s="13" t="s">
        <v>22</v>
      </c>
    </row>
    <row r="4" spans="1:13" ht="15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" ht="51.75" customHeight="1">
      <c r="A5" s="2" t="s">
        <v>18</v>
      </c>
    </row>
    <row r="6" spans="1:2" ht="15">
      <c r="A6" s="2" t="s">
        <v>19</v>
      </c>
      <c r="B6" s="14">
        <v>43437</v>
      </c>
    </row>
    <row r="7" spans="1:2" ht="15">
      <c r="A7" s="2" t="s">
        <v>20</v>
      </c>
      <c r="B7" s="14" t="s">
        <v>23</v>
      </c>
    </row>
    <row r="8" spans="1:9" ht="15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2" ht="18.75">
      <c r="A11" s="10" t="s">
        <v>42</v>
      </c>
      <c r="B11" s="11"/>
    </row>
    <row r="12" spans="1:2" ht="15">
      <c r="A12" s="12"/>
      <c r="B12" s="16" t="s">
        <v>40</v>
      </c>
    </row>
    <row r="13" spans="1:2" ht="15">
      <c r="A13" s="9"/>
      <c r="B13" s="17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0010261536"/>
  </sheetPr>
  <dimension ref="B1:T169"/>
  <sheetViews>
    <sheetView tabSelected="1" zoomScale="60" zoomScaleNormal="60" workbookViewId="0" topLeftCell="A1">
      <selection pane="topLeft" activeCell="P37" sqref="P37"/>
    </sheetView>
  </sheetViews>
  <sheetFormatPr defaultColWidth="9.14428571428571" defaultRowHeight="15"/>
  <cols>
    <col min="1" max="1" width="9.14285714285714" style="3"/>
    <col min="2" max="2" width="29.5714285714286" style="3" customWidth="1"/>
    <col min="3" max="3" width="14.5714285714286" style="3" customWidth="1"/>
    <col min="4" max="4" width="12.8571428571429" style="3" customWidth="1"/>
    <col min="5" max="5" width="72" style="3" customWidth="1"/>
    <col min="6" max="18" width="9.14285714285714" style="3"/>
    <col min="19" max="19" width="9" style="3" bestFit="1" customWidth="1"/>
    <col min="20" max="20" width="10" style="3" bestFit="1" customWidth="1"/>
    <col min="21" max="16384" width="9.14285714285714" style="3"/>
  </cols>
  <sheetData>
    <row r="1" spans="2:2" ht="21">
      <c r="B1" s="82" t="s">
        <v>301</v>
      </c>
    </row>
    <row r="3" spans="2:20" ht="15">
      <c r="B3" s="18" t="s">
        <v>293</v>
      </c>
      <c r="M3" s="102" t="s">
        <v>378</v>
      </c>
      <c r="N3"/>
      <c r="O3"/>
      <c r="P3"/>
      <c r="Q3"/>
      <c r="R3"/>
      <c r="S3"/>
      <c r="T3"/>
    </row>
    <row r="4" spans="2:20" ht="15.75" thickBot="1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379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6</v>
      </c>
      <c r="T4" s="105" t="s">
        <v>295</v>
      </c>
    </row>
    <row r="5" spans="2:20" s="0" customFormat="1" ht="15">
      <c r="B5" s="83" t="s">
        <v>300</v>
      </c>
      <c r="Q5" t="s">
        <v>438</v>
      </c>
      <c r="R5" t="str">
        <f>Q5</f>
        <v>OUT</v>
      </c>
      <c r="S5" t="s">
        <v>299</v>
      </c>
      <c r="T5" t="s">
        <v>377</v>
      </c>
    </row>
    <row r="6" spans="2:10" ht="15">
      <c r="B6" s="3" t="s">
        <v>281</v>
      </c>
      <c r="C6" s="3" t="s">
        <v>302</v>
      </c>
      <c r="D6" s="3" t="s">
        <v>299</v>
      </c>
      <c r="E6" s="3" t="s">
        <v>466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10" ht="15.75" thickBot="1">
      <c r="B7" s="46" t="s">
        <v>274</v>
      </c>
      <c r="C7" s="46" t="s">
        <v>302</v>
      </c>
      <c r="D7" s="46" t="s">
        <v>299</v>
      </c>
      <c r="E7" s="46" t="s">
        <v>466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10" ht="15">
      <c r="B8" s="3" t="s">
        <v>475</v>
      </c>
      <c r="C8" s="3" t="s">
        <v>302</v>
      </c>
      <c r="D8" s="3" t="s">
        <v>299</v>
      </c>
      <c r="E8" s="3" t="s">
        <v>481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10" ht="15">
      <c r="B9" s="3" t="s">
        <v>476</v>
      </c>
      <c r="C9" s="3" t="s">
        <v>302</v>
      </c>
      <c r="D9" s="3" t="s">
        <v>299</v>
      </c>
      <c r="E9" s="3" t="s">
        <v>483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10" ht="15">
      <c r="B10" s="3" t="s">
        <v>477</v>
      </c>
      <c r="C10" s="3" t="s">
        <v>302</v>
      </c>
      <c r="D10" s="3" t="s">
        <v>299</v>
      </c>
      <c r="E10" s="3" t="s">
        <v>484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10" ht="15">
      <c r="B11" s="3" t="s">
        <v>478</v>
      </c>
      <c r="C11" s="3" t="s">
        <v>302</v>
      </c>
      <c r="D11" s="3" t="s">
        <v>299</v>
      </c>
      <c r="E11" s="3" t="s">
        <v>485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10" ht="15">
      <c r="B12" s="3" t="s">
        <v>479</v>
      </c>
      <c r="C12" s="3" t="s">
        <v>302</v>
      </c>
      <c r="D12" s="3" t="s">
        <v>299</v>
      </c>
      <c r="E12" s="3" t="s">
        <v>486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10" ht="15.75" thickBot="1">
      <c r="B13" s="46" t="s">
        <v>480</v>
      </c>
      <c r="C13" s="46" t="s">
        <v>302</v>
      </c>
      <c r="D13" s="46" t="s">
        <v>299</v>
      </c>
      <c r="E13" s="46" t="s">
        <v>482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10" ht="15">
      <c r="B14" s="3" t="s">
        <v>487</v>
      </c>
      <c r="C14" s="3" t="s">
        <v>302</v>
      </c>
      <c r="D14" s="3" t="s">
        <v>299</v>
      </c>
      <c r="E14" s="3" t="s">
        <v>481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10" ht="15">
      <c r="B15" s="3" t="s">
        <v>488</v>
      </c>
      <c r="C15" s="3" t="s">
        <v>302</v>
      </c>
      <c r="D15" s="3" t="s">
        <v>299</v>
      </c>
      <c r="E15" s="3" t="s">
        <v>483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10" ht="15">
      <c r="B16" s="3" t="s">
        <v>489</v>
      </c>
      <c r="C16" s="3" t="s">
        <v>302</v>
      </c>
      <c r="D16" s="3" t="s">
        <v>299</v>
      </c>
      <c r="E16" s="3" t="s">
        <v>484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ht="15">
      <c r="B17" s="3" t="s">
        <v>490</v>
      </c>
      <c r="C17" s="3" t="s">
        <v>302</v>
      </c>
      <c r="D17" s="3" t="s">
        <v>299</v>
      </c>
      <c r="E17" s="3" t="s">
        <v>485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ht="15">
      <c r="B18" s="3" t="s">
        <v>491</v>
      </c>
      <c r="C18" s="3" t="s">
        <v>302</v>
      </c>
      <c r="D18" s="3" t="s">
        <v>299</v>
      </c>
      <c r="E18" s="3" t="s">
        <v>486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>
      <c r="B19" s="46" t="s">
        <v>492</v>
      </c>
      <c r="C19" s="46" t="s">
        <v>302</v>
      </c>
      <c r="D19" s="46" t="s">
        <v>299</v>
      </c>
      <c r="E19" s="46" t="s">
        <v>482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ht="15">
      <c r="B20" s="3" t="s">
        <v>487</v>
      </c>
      <c r="C20" s="130" t="s">
        <v>302</v>
      </c>
      <c r="D20" s="130" t="s">
        <v>377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ht="15">
      <c r="B21" s="3" t="s">
        <v>488</v>
      </c>
      <c r="C21" s="130" t="s">
        <v>302</v>
      </c>
      <c r="D21" s="130" t="s">
        <v>377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ht="15">
      <c r="B22" s="3" t="s">
        <v>489</v>
      </c>
      <c r="C22" s="130" t="s">
        <v>302</v>
      </c>
      <c r="D22" s="130" t="s">
        <v>377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ht="15">
      <c r="B23" s="3" t="s">
        <v>490</v>
      </c>
      <c r="C23" s="130" t="s">
        <v>302</v>
      </c>
      <c r="D23" s="130" t="s">
        <v>377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ht="15">
      <c r="B24" s="3" t="s">
        <v>491</v>
      </c>
      <c r="C24" s="130" t="s">
        <v>302</v>
      </c>
      <c r="D24" s="130" t="s">
        <v>377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>
      <c r="B25" s="46" t="s">
        <v>492</v>
      </c>
      <c r="C25" s="134" t="s">
        <v>302</v>
      </c>
      <c r="D25" s="134" t="s">
        <v>377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ht="15">
      <c r="B26" s="3" t="s">
        <v>493</v>
      </c>
      <c r="C26" s="3" t="s">
        <v>302</v>
      </c>
      <c r="D26" s="3" t="s">
        <v>299</v>
      </c>
      <c r="E26" s="3" t="s">
        <v>481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ht="15">
      <c r="B27" s="3" t="s">
        <v>494</v>
      </c>
      <c r="C27" s="3" t="s">
        <v>302</v>
      </c>
      <c r="D27" s="3" t="s">
        <v>299</v>
      </c>
      <c r="E27" s="3" t="s">
        <v>483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ht="15">
      <c r="B28" s="3" t="s">
        <v>495</v>
      </c>
      <c r="C28" s="3" t="s">
        <v>302</v>
      </c>
      <c r="D28" s="3" t="s">
        <v>299</v>
      </c>
      <c r="E28" s="3" t="s">
        <v>484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ht="15">
      <c r="B29" s="3" t="s">
        <v>496</v>
      </c>
      <c r="C29" s="3" t="s">
        <v>302</v>
      </c>
      <c r="D29" s="3" t="s">
        <v>299</v>
      </c>
      <c r="E29" s="3" t="s">
        <v>485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ht="15">
      <c r="B30" s="3" t="s">
        <v>497</v>
      </c>
      <c r="C30" s="3" t="s">
        <v>302</v>
      </c>
      <c r="D30" s="3" t="s">
        <v>299</v>
      </c>
      <c r="E30" s="3" t="s">
        <v>486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>
      <c r="B31" s="46" t="s">
        <v>498</v>
      </c>
      <c r="C31" s="46" t="s">
        <v>302</v>
      </c>
      <c r="D31" s="46" t="s">
        <v>299</v>
      </c>
      <c r="E31" s="46" t="s">
        <v>482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ht="15">
      <c r="B32" s="3" t="s">
        <v>499</v>
      </c>
      <c r="C32" s="3" t="s">
        <v>302</v>
      </c>
      <c r="D32" s="3" t="s">
        <v>299</v>
      </c>
      <c r="E32" s="3" t="s">
        <v>481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ht="15">
      <c r="B33" s="3" t="s">
        <v>500</v>
      </c>
      <c r="C33" s="3" t="s">
        <v>302</v>
      </c>
      <c r="D33" s="3" t="s">
        <v>299</v>
      </c>
      <c r="E33" s="3" t="s">
        <v>483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ht="15">
      <c r="B34" s="3" t="s">
        <v>501</v>
      </c>
      <c r="C34" s="3" t="s">
        <v>302</v>
      </c>
      <c r="D34" s="3" t="s">
        <v>299</v>
      </c>
      <c r="E34" s="3" t="s">
        <v>484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ht="15">
      <c r="B35" s="3" t="s">
        <v>502</v>
      </c>
      <c r="C35" s="3" t="s">
        <v>302</v>
      </c>
      <c r="D35" s="3" t="s">
        <v>299</v>
      </c>
      <c r="E35" s="3" t="s">
        <v>485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ht="15">
      <c r="B36" s="3" t="s">
        <v>503</v>
      </c>
      <c r="C36" s="3" t="s">
        <v>302</v>
      </c>
      <c r="D36" s="3" t="s">
        <v>299</v>
      </c>
      <c r="E36" s="3" t="s">
        <v>486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>
      <c r="B37" s="46" t="s">
        <v>504</v>
      </c>
      <c r="C37" s="46" t="s">
        <v>302</v>
      </c>
      <c r="D37" s="46" t="s">
        <v>299</v>
      </c>
      <c r="E37" s="46" t="s">
        <v>482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ht="15">
      <c r="B38" s="3" t="s">
        <v>499</v>
      </c>
      <c r="C38" s="3" t="s">
        <v>302</v>
      </c>
      <c r="D38" s="3" t="s">
        <v>299</v>
      </c>
      <c r="E38" s="3" t="s">
        <v>275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ht="15">
      <c r="B39" s="3" t="s">
        <v>500</v>
      </c>
      <c r="C39" s="3" t="s">
        <v>302</v>
      </c>
      <c r="D39" s="3" t="s">
        <v>299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ht="15">
      <c r="B40" s="3" t="s">
        <v>501</v>
      </c>
      <c r="C40" s="3" t="s">
        <v>302</v>
      </c>
      <c r="D40" s="3" t="s">
        <v>299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ht="15">
      <c r="B41" s="3" t="s">
        <v>502</v>
      </c>
      <c r="C41" s="3" t="s">
        <v>302</v>
      </c>
      <c r="D41" s="3" t="s">
        <v>299</v>
      </c>
      <c r="E41" s="3" t="s">
        <v>275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ht="15">
      <c r="B42" s="3" t="s">
        <v>503</v>
      </c>
      <c r="C42" s="3" t="s">
        <v>302</v>
      </c>
      <c r="D42" s="3" t="s">
        <v>299</v>
      </c>
      <c r="E42" s="3" t="s">
        <v>275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>
      <c r="B43" s="46" t="s">
        <v>504</v>
      </c>
      <c r="C43" s="46" t="s">
        <v>302</v>
      </c>
      <c r="D43" s="46" t="s">
        <v>299</v>
      </c>
      <c r="E43" s="46" t="s">
        <v>275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9" ht="15">
      <c r="B44" s="83" t="s">
        <v>297</v>
      </c>
      <c r="F44" s="84"/>
      <c r="G44" s="84"/>
      <c r="H44" s="84"/>
      <c r="I44" s="84"/>
    </row>
    <row r="45" spans="2:10" ht="15">
      <c r="B45" s="3" t="s">
        <v>285</v>
      </c>
      <c r="C45" s="3" t="s">
        <v>302</v>
      </c>
      <c r="D45" s="3" t="s">
        <v>299</v>
      </c>
      <c r="E45" s="3" t="s">
        <v>466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ht="15">
      <c r="B46" s="3" t="s">
        <v>285</v>
      </c>
      <c r="C46" s="3" t="s">
        <v>302</v>
      </c>
      <c r="D46" s="3" t="s">
        <v>377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0.015105185210368188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ht="15">
      <c r="B47" s="3" t="s">
        <v>286</v>
      </c>
      <c r="C47" s="3" t="s">
        <v>302</v>
      </c>
      <c r="D47" s="3" t="s">
        <v>299</v>
      </c>
      <c r="E47" s="3" t="s">
        <v>466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>
      <c r="B48" s="46" t="s">
        <v>286</v>
      </c>
      <c r="C48" s="46" t="s">
        <v>302</v>
      </c>
      <c r="D48" s="46" t="s">
        <v>377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0.0082656378854339962</v>
      </c>
      <c r="J48" s="46">
        <v>5</v>
      </c>
    </row>
    <row r="49" spans="2:9" ht="15">
      <c r="B49" s="83" t="s">
        <v>298</v>
      </c>
      <c r="F49" s="84"/>
      <c r="G49" s="84"/>
      <c r="H49" s="84"/>
      <c r="I49" s="84"/>
    </row>
    <row r="50" spans="2:10" ht="15">
      <c r="B50" s="3" t="s">
        <v>284</v>
      </c>
      <c r="C50" s="3" t="s">
        <v>302</v>
      </c>
      <c r="D50" s="3" t="s">
        <v>299</v>
      </c>
      <c r="E50" s="3" t="s">
        <v>466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>
      <c r="B51" s="46" t="s">
        <v>284</v>
      </c>
      <c r="C51" s="46" t="s">
        <v>302</v>
      </c>
      <c r="D51" s="46" t="s">
        <v>377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9" ht="15">
      <c r="B52" s="83" t="s">
        <v>300</v>
      </c>
      <c r="F52" s="84"/>
      <c r="G52" s="84"/>
      <c r="H52" s="84"/>
      <c r="I52" s="84"/>
    </row>
    <row r="53" spans="2:10" ht="15">
      <c r="B53" s="3" t="s">
        <v>282</v>
      </c>
      <c r="C53" s="3" t="s">
        <v>302</v>
      </c>
      <c r="D53" s="3" t="s">
        <v>299</v>
      </c>
      <c r="E53" s="3" t="s">
        <v>467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>
      <c r="B54" s="46" t="s">
        <v>277</v>
      </c>
      <c r="C54" s="46" t="s">
        <v>302</v>
      </c>
      <c r="D54" s="46" t="s">
        <v>299</v>
      </c>
      <c r="E54" s="46" t="s">
        <v>467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ht="15">
      <c r="B55" s="3" t="s">
        <v>505</v>
      </c>
      <c r="C55" s="3" t="s">
        <v>302</v>
      </c>
      <c r="D55" s="3" t="s">
        <v>299</v>
      </c>
      <c r="E55" s="3" t="s">
        <v>523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ht="15">
      <c r="B56" s="3" t="s">
        <v>506</v>
      </c>
      <c r="C56" s="3" t="s">
        <v>302</v>
      </c>
      <c r="D56" s="3" t="s">
        <v>299</v>
      </c>
      <c r="E56" s="3" t="s">
        <v>524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ht="15">
      <c r="B57" s="3" t="s">
        <v>507</v>
      </c>
      <c r="C57" s="3" t="s">
        <v>302</v>
      </c>
      <c r="D57" s="3" t="s">
        <v>299</v>
      </c>
      <c r="E57" s="3" t="s">
        <v>525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ht="15">
      <c r="B58" s="3" t="s">
        <v>508</v>
      </c>
      <c r="C58" s="3" t="s">
        <v>302</v>
      </c>
      <c r="D58" s="3" t="s">
        <v>299</v>
      </c>
      <c r="E58" s="3" t="s">
        <v>526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ht="15">
      <c r="B59" s="3" t="s">
        <v>509</v>
      </c>
      <c r="C59" s="3" t="s">
        <v>302</v>
      </c>
      <c r="D59" s="3" t="s">
        <v>299</v>
      </c>
      <c r="E59" s="3" t="s">
        <v>527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>
      <c r="B60" s="46" t="s">
        <v>510</v>
      </c>
      <c r="C60" s="46" t="s">
        <v>302</v>
      </c>
      <c r="D60" s="46" t="s">
        <v>299</v>
      </c>
      <c r="E60" s="46" t="s">
        <v>528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ht="15">
      <c r="B61" s="3" t="s">
        <v>511</v>
      </c>
      <c r="C61" s="3" t="s">
        <v>302</v>
      </c>
      <c r="D61" s="3" t="s">
        <v>299</v>
      </c>
      <c r="E61" s="3" t="s">
        <v>523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ht="15">
      <c r="B62" s="3" t="s">
        <v>512</v>
      </c>
      <c r="C62" s="3" t="s">
        <v>302</v>
      </c>
      <c r="D62" s="3" t="s">
        <v>299</v>
      </c>
      <c r="E62" s="3" t="s">
        <v>524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ht="15">
      <c r="B63" s="3" t="s">
        <v>513</v>
      </c>
      <c r="C63" s="3" t="s">
        <v>302</v>
      </c>
      <c r="D63" s="3" t="s">
        <v>299</v>
      </c>
      <c r="E63" s="3" t="s">
        <v>525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ht="15">
      <c r="B64" s="3" t="s">
        <v>514</v>
      </c>
      <c r="C64" s="3" t="s">
        <v>302</v>
      </c>
      <c r="D64" s="3" t="s">
        <v>299</v>
      </c>
      <c r="E64" s="3" t="s">
        <v>526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ht="15">
      <c r="B65" s="3" t="s">
        <v>515</v>
      </c>
      <c r="C65" s="3" t="s">
        <v>302</v>
      </c>
      <c r="D65" s="3" t="s">
        <v>299</v>
      </c>
      <c r="E65" s="3" t="s">
        <v>527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>
      <c r="B66" s="46" t="s">
        <v>516</v>
      </c>
      <c r="C66" s="46" t="s">
        <v>302</v>
      </c>
      <c r="D66" s="46" t="s">
        <v>299</v>
      </c>
      <c r="E66" s="46" t="s">
        <v>528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ht="15">
      <c r="B67" s="3" t="s">
        <v>511</v>
      </c>
      <c r="C67" s="130" t="s">
        <v>302</v>
      </c>
      <c r="D67" s="130" t="s">
        <v>377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ht="15">
      <c r="B68" s="3" t="s">
        <v>512</v>
      </c>
      <c r="C68" s="130" t="s">
        <v>302</v>
      </c>
      <c r="D68" s="130" t="s">
        <v>377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ht="15">
      <c r="B69" s="3" t="s">
        <v>513</v>
      </c>
      <c r="C69" s="130" t="s">
        <v>302</v>
      </c>
      <c r="D69" s="130" t="s">
        <v>377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ht="15">
      <c r="B70" s="3" t="s">
        <v>514</v>
      </c>
      <c r="C70" s="130" t="s">
        <v>302</v>
      </c>
      <c r="D70" s="130" t="s">
        <v>377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ht="15">
      <c r="B71" s="3" t="s">
        <v>515</v>
      </c>
      <c r="C71" s="130" t="s">
        <v>302</v>
      </c>
      <c r="D71" s="130" t="s">
        <v>377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>
      <c r="B72" s="46" t="s">
        <v>516</v>
      </c>
      <c r="C72" s="134" t="s">
        <v>302</v>
      </c>
      <c r="D72" s="134" t="s">
        <v>377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ht="15">
      <c r="B73" s="3" t="s">
        <v>517</v>
      </c>
      <c r="C73" s="3" t="s">
        <v>302</v>
      </c>
      <c r="D73" s="3" t="s">
        <v>299</v>
      </c>
      <c r="E73" s="3" t="s">
        <v>523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ht="15">
      <c r="B74" s="3" t="s">
        <v>518</v>
      </c>
      <c r="C74" s="3" t="s">
        <v>302</v>
      </c>
      <c r="D74" s="3" t="s">
        <v>299</v>
      </c>
      <c r="E74" s="3" t="s">
        <v>524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ht="15">
      <c r="B75" s="3" t="s">
        <v>519</v>
      </c>
      <c r="C75" s="3" t="s">
        <v>302</v>
      </c>
      <c r="D75" s="3" t="s">
        <v>299</v>
      </c>
      <c r="E75" s="3" t="s">
        <v>525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ht="15">
      <c r="B76" s="3" t="s">
        <v>520</v>
      </c>
      <c r="C76" s="3" t="s">
        <v>302</v>
      </c>
      <c r="D76" s="3" t="s">
        <v>299</v>
      </c>
      <c r="E76" s="3" t="s">
        <v>526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ht="15">
      <c r="B77" s="3" t="s">
        <v>521</v>
      </c>
      <c r="C77" s="3" t="s">
        <v>302</v>
      </c>
      <c r="D77" s="3" t="s">
        <v>299</v>
      </c>
      <c r="E77" s="3" t="s">
        <v>527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>
      <c r="B78" s="46" t="s">
        <v>522</v>
      </c>
      <c r="C78" s="46" t="s">
        <v>302</v>
      </c>
      <c r="D78" s="46" t="s">
        <v>299</v>
      </c>
      <c r="E78" s="46" t="s">
        <v>528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ht="15">
      <c r="B79" s="3" t="s">
        <v>517</v>
      </c>
      <c r="C79" s="3" t="s">
        <v>302</v>
      </c>
      <c r="D79" s="3" t="s">
        <v>377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ht="15">
      <c r="B80" s="3" t="s">
        <v>518</v>
      </c>
      <c r="C80" s="3" t="s">
        <v>302</v>
      </c>
      <c r="D80" s="3" t="s">
        <v>377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ht="15">
      <c r="B81" s="3" t="s">
        <v>519</v>
      </c>
      <c r="C81" s="3" t="s">
        <v>302</v>
      </c>
      <c r="D81" s="3" t="s">
        <v>377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ht="15">
      <c r="B82" s="3" t="s">
        <v>520</v>
      </c>
      <c r="C82" s="3" t="s">
        <v>302</v>
      </c>
      <c r="D82" s="3" t="s">
        <v>377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ht="15">
      <c r="B83" s="3" t="s">
        <v>521</v>
      </c>
      <c r="C83" s="3" t="s">
        <v>302</v>
      </c>
      <c r="D83" s="3" t="s">
        <v>377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>
      <c r="B84" s="46" t="s">
        <v>522</v>
      </c>
      <c r="C84" s="46" t="s">
        <v>302</v>
      </c>
      <c r="D84" s="46" t="s">
        <v>377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ht="15">
      <c r="B85" s="3" t="s">
        <v>529</v>
      </c>
      <c r="C85" s="3" t="s">
        <v>302</v>
      </c>
      <c r="D85" s="3" t="s">
        <v>299</v>
      </c>
      <c r="E85" s="3" t="s">
        <v>523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ht="15">
      <c r="B86" s="3" t="s">
        <v>530</v>
      </c>
      <c r="C86" s="3" t="s">
        <v>302</v>
      </c>
      <c r="D86" s="3" t="s">
        <v>299</v>
      </c>
      <c r="E86" s="3" t="s">
        <v>524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ht="15">
      <c r="B87" s="3" t="s">
        <v>531</v>
      </c>
      <c r="C87" s="3" t="s">
        <v>302</v>
      </c>
      <c r="D87" s="3" t="s">
        <v>299</v>
      </c>
      <c r="E87" s="3" t="s">
        <v>525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ht="15">
      <c r="B88" s="3" t="s">
        <v>532</v>
      </c>
      <c r="C88" s="3" t="s">
        <v>302</v>
      </c>
      <c r="D88" s="3" t="s">
        <v>299</v>
      </c>
      <c r="E88" s="3" t="s">
        <v>526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ht="15">
      <c r="B89" s="3" t="s">
        <v>533</v>
      </c>
      <c r="C89" s="3" t="s">
        <v>302</v>
      </c>
      <c r="D89" s="3" t="s">
        <v>299</v>
      </c>
      <c r="E89" s="3" t="s">
        <v>527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>
      <c r="B90" s="46" t="s">
        <v>534</v>
      </c>
      <c r="C90" s="46" t="s">
        <v>302</v>
      </c>
      <c r="D90" s="46" t="s">
        <v>299</v>
      </c>
      <c r="E90" s="46" t="s">
        <v>528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ht="15">
      <c r="B91" s="3" t="s">
        <v>535</v>
      </c>
      <c r="C91" s="3" t="s">
        <v>302</v>
      </c>
      <c r="D91" s="3" t="s">
        <v>299</v>
      </c>
      <c r="E91" s="3" t="s">
        <v>523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ht="15">
      <c r="B92" s="3" t="s">
        <v>536</v>
      </c>
      <c r="C92" s="3" t="s">
        <v>302</v>
      </c>
      <c r="D92" s="3" t="s">
        <v>299</v>
      </c>
      <c r="E92" s="3" t="s">
        <v>524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ht="15">
      <c r="B93" s="3" t="s">
        <v>537</v>
      </c>
      <c r="C93" s="3" t="s">
        <v>302</v>
      </c>
      <c r="D93" s="3" t="s">
        <v>299</v>
      </c>
      <c r="E93" s="3" t="s">
        <v>525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ht="15">
      <c r="B94" s="3" t="s">
        <v>538</v>
      </c>
      <c r="C94" s="3" t="s">
        <v>302</v>
      </c>
      <c r="D94" s="3" t="s">
        <v>299</v>
      </c>
      <c r="E94" s="3" t="s">
        <v>526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ht="15">
      <c r="B95" s="3" t="s">
        <v>539</v>
      </c>
      <c r="C95" s="3" t="s">
        <v>302</v>
      </c>
      <c r="D95" s="3" t="s">
        <v>299</v>
      </c>
      <c r="E95" s="3" t="s">
        <v>527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>
      <c r="B96" s="46" t="s">
        <v>540</v>
      </c>
      <c r="C96" s="46" t="s">
        <v>302</v>
      </c>
      <c r="D96" s="46" t="s">
        <v>299</v>
      </c>
      <c r="E96" s="46" t="s">
        <v>528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ht="15">
      <c r="B97" s="3" t="s">
        <v>535</v>
      </c>
      <c r="C97" s="3" t="s">
        <v>302</v>
      </c>
      <c r="D97" s="3" t="s">
        <v>299</v>
      </c>
      <c r="E97" s="3" t="s">
        <v>278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ht="15">
      <c r="B98" s="3" t="s">
        <v>536</v>
      </c>
      <c r="C98" s="3" t="s">
        <v>302</v>
      </c>
      <c r="D98" s="3" t="s">
        <v>299</v>
      </c>
      <c r="E98" s="3" t="s">
        <v>278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ht="15">
      <c r="B99" s="3" t="s">
        <v>537</v>
      </c>
      <c r="C99" s="3" t="s">
        <v>302</v>
      </c>
      <c r="D99" s="3" t="s">
        <v>299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ht="15">
      <c r="B100" s="3" t="s">
        <v>538</v>
      </c>
      <c r="C100" s="3" t="s">
        <v>302</v>
      </c>
      <c r="D100" s="3" t="s">
        <v>299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ht="15">
      <c r="B101" s="3" t="s">
        <v>539</v>
      </c>
      <c r="C101" s="3" t="s">
        <v>302</v>
      </c>
      <c r="D101" s="3" t="s">
        <v>299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>
      <c r="B102" s="46" t="s">
        <v>540</v>
      </c>
      <c r="C102" s="46" t="s">
        <v>302</v>
      </c>
      <c r="D102" s="46" t="s">
        <v>299</v>
      </c>
      <c r="E102" s="46" t="s">
        <v>278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9" ht="15">
      <c r="B103" s="83" t="s">
        <v>297</v>
      </c>
      <c r="F103" s="84"/>
      <c r="G103" s="84"/>
      <c r="H103" s="84"/>
      <c r="I103" s="84"/>
    </row>
    <row r="104" spans="2:10" ht="15">
      <c r="B104" s="3" t="s">
        <v>288</v>
      </c>
      <c r="C104" s="3" t="s">
        <v>302</v>
      </c>
      <c r="D104" s="3" t="s">
        <v>299</v>
      </c>
      <c r="E104" s="3" t="s">
        <v>467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ht="15">
      <c r="B105" s="3" t="s">
        <v>288</v>
      </c>
      <c r="C105" s="3" t="s">
        <v>302</v>
      </c>
      <c r="D105" s="3" t="s">
        <v>377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0.023571148477461779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ht="15">
      <c r="B106" s="3" t="s">
        <v>289</v>
      </c>
      <c r="C106" s="3" t="s">
        <v>302</v>
      </c>
      <c r="D106" s="3" t="s">
        <v>299</v>
      </c>
      <c r="E106" s="3" t="s">
        <v>467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>
      <c r="B107" s="3" t="s">
        <v>289</v>
      </c>
      <c r="C107" s="3" t="s">
        <v>302</v>
      </c>
      <c r="D107" s="3" t="s">
        <v>377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0.016790392564104417</v>
      </c>
      <c r="J107" s="3">
        <v>5</v>
      </c>
    </row>
    <row r="108" spans="2:9" ht="15">
      <c r="B108" s="83" t="s">
        <v>298</v>
      </c>
      <c r="F108" s="84"/>
      <c r="G108" s="84"/>
      <c r="H108" s="84"/>
      <c r="I108" s="84"/>
    </row>
    <row r="109" spans="2:10" ht="15">
      <c r="B109" s="3" t="s">
        <v>287</v>
      </c>
      <c r="C109" s="3" t="s">
        <v>302</v>
      </c>
      <c r="D109" s="3" t="s">
        <v>299</v>
      </c>
      <c r="E109" s="3" t="s">
        <v>467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>
      <c r="B110" s="3" t="s">
        <v>287</v>
      </c>
      <c r="C110" s="3" t="s">
        <v>302</v>
      </c>
      <c r="D110" s="3" t="s">
        <v>377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9" ht="15">
      <c r="B111" s="83" t="s">
        <v>300</v>
      </c>
      <c r="F111" s="84"/>
      <c r="G111" s="84"/>
      <c r="H111" s="84"/>
      <c r="I111" s="84"/>
    </row>
    <row r="112" spans="2:10" ht="15">
      <c r="B112" s="3" t="s">
        <v>283</v>
      </c>
      <c r="C112" s="3" t="s">
        <v>302</v>
      </c>
      <c r="D112" s="3" t="s">
        <v>299</v>
      </c>
      <c r="E112" s="3" t="s">
        <v>468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>
      <c r="B113" s="46" t="s">
        <v>279</v>
      </c>
      <c r="C113" s="46" t="s">
        <v>302</v>
      </c>
      <c r="D113" s="46" t="s">
        <v>299</v>
      </c>
      <c r="E113" s="46" t="s">
        <v>468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ht="15">
      <c r="B114" s="3" t="s">
        <v>541</v>
      </c>
      <c r="C114" s="3" t="s">
        <v>302</v>
      </c>
      <c r="D114" s="3" t="s">
        <v>299</v>
      </c>
      <c r="E114" s="3" t="s">
        <v>542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ht="15">
      <c r="B115" s="3" t="s">
        <v>543</v>
      </c>
      <c r="C115" s="3" t="s">
        <v>302</v>
      </c>
      <c r="D115" s="3" t="s">
        <v>299</v>
      </c>
      <c r="E115" s="3" t="s">
        <v>544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ht="15">
      <c r="B116" s="3" t="s">
        <v>545</v>
      </c>
      <c r="C116" s="3" t="s">
        <v>302</v>
      </c>
      <c r="D116" s="3" t="s">
        <v>299</v>
      </c>
      <c r="E116" s="3" t="s">
        <v>546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ht="15">
      <c r="B117" s="3" t="s">
        <v>547</v>
      </c>
      <c r="C117" s="3" t="s">
        <v>302</v>
      </c>
      <c r="D117" s="3" t="s">
        <v>299</v>
      </c>
      <c r="E117" s="3" t="s">
        <v>548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ht="15">
      <c r="B118" s="3" t="s">
        <v>549</v>
      </c>
      <c r="C118" s="3" t="s">
        <v>302</v>
      </c>
      <c r="D118" s="3" t="s">
        <v>299</v>
      </c>
      <c r="E118" s="3" t="s">
        <v>550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>
      <c r="B119" s="46" t="s">
        <v>551</v>
      </c>
      <c r="C119" s="46" t="s">
        <v>302</v>
      </c>
      <c r="D119" s="46" t="s">
        <v>299</v>
      </c>
      <c r="E119" s="46" t="s">
        <v>552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ht="15">
      <c r="B120" s="3" t="s">
        <v>553</v>
      </c>
      <c r="C120" s="3" t="s">
        <v>302</v>
      </c>
      <c r="D120" s="3" t="s">
        <v>299</v>
      </c>
      <c r="E120" s="3" t="s">
        <v>542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ht="15">
      <c r="B121" s="3" t="s">
        <v>554</v>
      </c>
      <c r="C121" s="3" t="s">
        <v>302</v>
      </c>
      <c r="D121" s="3" t="s">
        <v>299</v>
      </c>
      <c r="E121" s="3" t="s">
        <v>544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ht="15">
      <c r="B122" s="3" t="s">
        <v>555</v>
      </c>
      <c r="C122" s="3" t="s">
        <v>302</v>
      </c>
      <c r="D122" s="3" t="s">
        <v>299</v>
      </c>
      <c r="E122" s="3" t="s">
        <v>546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ht="15">
      <c r="B123" s="3" t="s">
        <v>556</v>
      </c>
      <c r="C123" s="3" t="s">
        <v>302</v>
      </c>
      <c r="D123" s="3" t="s">
        <v>299</v>
      </c>
      <c r="E123" s="3" t="s">
        <v>548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ht="15">
      <c r="B124" s="3" t="s">
        <v>557</v>
      </c>
      <c r="C124" s="3" t="s">
        <v>302</v>
      </c>
      <c r="D124" s="3" t="s">
        <v>299</v>
      </c>
      <c r="E124" s="3" t="s">
        <v>550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>
      <c r="B125" s="46" t="s">
        <v>558</v>
      </c>
      <c r="C125" s="46" t="s">
        <v>302</v>
      </c>
      <c r="D125" s="46" t="s">
        <v>299</v>
      </c>
      <c r="E125" s="46" t="s">
        <v>552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ht="15">
      <c r="B126" s="3" t="s">
        <v>553</v>
      </c>
      <c r="C126" s="130" t="s">
        <v>302</v>
      </c>
      <c r="D126" s="130" t="s">
        <v>377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ht="15">
      <c r="B127" s="3" t="s">
        <v>554</v>
      </c>
      <c r="C127" s="130" t="s">
        <v>302</v>
      </c>
      <c r="D127" s="130" t="s">
        <v>377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ht="15">
      <c r="B128" s="3" t="s">
        <v>555</v>
      </c>
      <c r="C128" s="130" t="s">
        <v>302</v>
      </c>
      <c r="D128" s="130" t="s">
        <v>377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ht="15">
      <c r="B129" s="3" t="s">
        <v>556</v>
      </c>
      <c r="C129" s="130" t="s">
        <v>302</v>
      </c>
      <c r="D129" s="130" t="s">
        <v>377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ht="15">
      <c r="B130" s="3" t="s">
        <v>557</v>
      </c>
      <c r="C130" s="130" t="s">
        <v>302</v>
      </c>
      <c r="D130" s="130" t="s">
        <v>377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>
      <c r="B131" s="46" t="s">
        <v>558</v>
      </c>
      <c r="C131" s="134" t="s">
        <v>302</v>
      </c>
      <c r="D131" s="134" t="s">
        <v>377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ht="15">
      <c r="B132" s="3" t="s">
        <v>559</v>
      </c>
      <c r="C132" s="3" t="s">
        <v>302</v>
      </c>
      <c r="D132" s="3" t="s">
        <v>299</v>
      </c>
      <c r="E132" s="3" t="s">
        <v>542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ht="15">
      <c r="B133" s="3" t="s">
        <v>560</v>
      </c>
      <c r="C133" s="3" t="s">
        <v>302</v>
      </c>
      <c r="D133" s="3" t="s">
        <v>299</v>
      </c>
      <c r="E133" s="3" t="s">
        <v>544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ht="15">
      <c r="B134" s="3" t="s">
        <v>561</v>
      </c>
      <c r="C134" s="3" t="s">
        <v>302</v>
      </c>
      <c r="D134" s="3" t="s">
        <v>299</v>
      </c>
      <c r="E134" s="3" t="s">
        <v>546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ht="15">
      <c r="B135" s="3" t="s">
        <v>562</v>
      </c>
      <c r="C135" s="3" t="s">
        <v>302</v>
      </c>
      <c r="D135" s="3" t="s">
        <v>299</v>
      </c>
      <c r="E135" s="3" t="s">
        <v>548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ht="15">
      <c r="B136" s="3" t="s">
        <v>563</v>
      </c>
      <c r="C136" s="3" t="s">
        <v>302</v>
      </c>
      <c r="D136" s="3" t="s">
        <v>299</v>
      </c>
      <c r="E136" s="3" t="s">
        <v>550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>
      <c r="B137" s="46" t="s">
        <v>564</v>
      </c>
      <c r="C137" s="46" t="s">
        <v>302</v>
      </c>
      <c r="D137" s="46" t="s">
        <v>299</v>
      </c>
      <c r="E137" s="46" t="s">
        <v>552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ht="15">
      <c r="B138" s="3" t="s">
        <v>559</v>
      </c>
      <c r="C138" s="3" t="s">
        <v>302</v>
      </c>
      <c r="D138" s="3" t="s">
        <v>377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ht="15">
      <c r="B139" s="3" t="s">
        <v>560</v>
      </c>
      <c r="C139" s="3" t="s">
        <v>302</v>
      </c>
      <c r="D139" s="3" t="s">
        <v>377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ht="15">
      <c r="B140" s="3" t="s">
        <v>561</v>
      </c>
      <c r="C140" s="3" t="s">
        <v>302</v>
      </c>
      <c r="D140" s="3" t="s">
        <v>377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ht="15">
      <c r="B141" s="3" t="s">
        <v>562</v>
      </c>
      <c r="C141" s="3" t="s">
        <v>302</v>
      </c>
      <c r="D141" s="3" t="s">
        <v>377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ht="15">
      <c r="B142" s="3" t="s">
        <v>563</v>
      </c>
      <c r="C142" s="3" t="s">
        <v>302</v>
      </c>
      <c r="D142" s="3" t="s">
        <v>377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>
      <c r="B143" s="46" t="s">
        <v>564</v>
      </c>
      <c r="C143" s="46" t="s">
        <v>302</v>
      </c>
      <c r="D143" s="46" t="s">
        <v>377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ht="15">
      <c r="B144" s="3" t="s">
        <v>565</v>
      </c>
      <c r="C144" s="3" t="s">
        <v>302</v>
      </c>
      <c r="D144" s="3" t="s">
        <v>299</v>
      </c>
      <c r="E144" s="3" t="s">
        <v>542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ht="15">
      <c r="B145" s="3" t="s">
        <v>566</v>
      </c>
      <c r="C145" s="3" t="s">
        <v>302</v>
      </c>
      <c r="D145" s="3" t="s">
        <v>299</v>
      </c>
      <c r="E145" s="3" t="s">
        <v>544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ht="15">
      <c r="B146" s="3" t="s">
        <v>567</v>
      </c>
      <c r="C146" s="3" t="s">
        <v>302</v>
      </c>
      <c r="D146" s="3" t="s">
        <v>299</v>
      </c>
      <c r="E146" s="3" t="s">
        <v>546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ht="15">
      <c r="B147" s="3" t="s">
        <v>568</v>
      </c>
      <c r="C147" s="3" t="s">
        <v>302</v>
      </c>
      <c r="D147" s="3" t="s">
        <v>299</v>
      </c>
      <c r="E147" s="3" t="s">
        <v>548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ht="15">
      <c r="B148" s="3" t="s">
        <v>569</v>
      </c>
      <c r="C148" s="3" t="s">
        <v>302</v>
      </c>
      <c r="D148" s="3" t="s">
        <v>299</v>
      </c>
      <c r="E148" s="3" t="s">
        <v>550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>
      <c r="B149" s="46" t="s">
        <v>570</v>
      </c>
      <c r="C149" s="46" t="s">
        <v>302</v>
      </c>
      <c r="D149" s="46" t="s">
        <v>299</v>
      </c>
      <c r="E149" s="46" t="s">
        <v>552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ht="15">
      <c r="B150" s="3" t="s">
        <v>571</v>
      </c>
      <c r="C150" s="3" t="s">
        <v>302</v>
      </c>
      <c r="D150" s="3" t="s">
        <v>299</v>
      </c>
      <c r="E150" s="3" t="s">
        <v>542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ht="15">
      <c r="B151" s="3" t="s">
        <v>572</v>
      </c>
      <c r="C151" s="3" t="s">
        <v>302</v>
      </c>
      <c r="D151" s="3" t="s">
        <v>299</v>
      </c>
      <c r="E151" s="3" t="s">
        <v>544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ht="15">
      <c r="B152" s="3" t="s">
        <v>573</v>
      </c>
      <c r="C152" s="3" t="s">
        <v>302</v>
      </c>
      <c r="D152" s="3" t="s">
        <v>299</v>
      </c>
      <c r="E152" s="3" t="s">
        <v>546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ht="15">
      <c r="B153" s="3" t="s">
        <v>574</v>
      </c>
      <c r="C153" s="3" t="s">
        <v>302</v>
      </c>
      <c r="D153" s="3" t="s">
        <v>299</v>
      </c>
      <c r="E153" s="3" t="s">
        <v>548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ht="15">
      <c r="B154" s="3" t="s">
        <v>575</v>
      </c>
      <c r="C154" s="3" t="s">
        <v>302</v>
      </c>
      <c r="D154" s="3" t="s">
        <v>299</v>
      </c>
      <c r="E154" s="3" t="s">
        <v>550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>
      <c r="B155" s="46" t="s">
        <v>576</v>
      </c>
      <c r="C155" s="46" t="s">
        <v>302</v>
      </c>
      <c r="D155" s="46" t="s">
        <v>299</v>
      </c>
      <c r="E155" s="46" t="s">
        <v>552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ht="15">
      <c r="B156" s="3" t="s">
        <v>571</v>
      </c>
      <c r="C156" s="3" t="s">
        <v>302</v>
      </c>
      <c r="D156" s="3" t="s">
        <v>299</v>
      </c>
      <c r="E156" s="3" t="s">
        <v>280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ht="15">
      <c r="B157" s="3" t="s">
        <v>572</v>
      </c>
      <c r="C157" s="3" t="s">
        <v>302</v>
      </c>
      <c r="D157" s="3" t="s">
        <v>299</v>
      </c>
      <c r="E157" s="3" t="s">
        <v>280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ht="15">
      <c r="B158" s="3" t="s">
        <v>573</v>
      </c>
      <c r="C158" s="3" t="s">
        <v>302</v>
      </c>
      <c r="D158" s="3" t="s">
        <v>299</v>
      </c>
      <c r="E158" s="3" t="s">
        <v>280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ht="15">
      <c r="B159" s="3" t="s">
        <v>574</v>
      </c>
      <c r="C159" s="3" t="s">
        <v>302</v>
      </c>
      <c r="D159" s="3" t="s">
        <v>299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ht="15">
      <c r="B160" s="3" t="s">
        <v>575</v>
      </c>
      <c r="C160" s="3" t="s">
        <v>302</v>
      </c>
      <c r="D160" s="3" t="s">
        <v>299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>
      <c r="B161" s="46" t="s">
        <v>576</v>
      </c>
      <c r="C161" s="46" t="s">
        <v>302</v>
      </c>
      <c r="D161" s="46" t="s">
        <v>299</v>
      </c>
      <c r="E161" s="46" t="s">
        <v>280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9" ht="15">
      <c r="B162" s="83" t="s">
        <v>297</v>
      </c>
      <c r="F162" s="84"/>
      <c r="G162" s="84"/>
      <c r="H162" s="84"/>
      <c r="I162" s="84"/>
    </row>
    <row r="163" spans="2:10" ht="15">
      <c r="B163" s="3" t="s">
        <v>291</v>
      </c>
      <c r="C163" s="3" t="s">
        <v>302</v>
      </c>
      <c r="D163" s="3" t="s">
        <v>299</v>
      </c>
      <c r="E163" s="3" t="s">
        <v>468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ht="15">
      <c r="B164" s="3" t="s">
        <v>291</v>
      </c>
      <c r="C164" s="3" t="s">
        <v>302</v>
      </c>
      <c r="D164" s="3" t="s">
        <v>377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0.035366208433834534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ht="15">
      <c r="B165" s="3" t="s">
        <v>292</v>
      </c>
      <c r="C165" s="3" t="s">
        <v>302</v>
      </c>
      <c r="D165" s="3" t="s">
        <v>299</v>
      </c>
      <c r="E165" s="3" t="s">
        <v>468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>
      <c r="B166" s="3" t="s">
        <v>292</v>
      </c>
      <c r="C166" s="3" t="s">
        <v>302</v>
      </c>
      <c r="D166" s="3" t="s">
        <v>377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0.028667362659063333</v>
      </c>
      <c r="J166" s="3">
        <v>5</v>
      </c>
    </row>
    <row r="167" spans="2:9" ht="15">
      <c r="B167" s="83" t="s">
        <v>298</v>
      </c>
      <c r="F167" s="84"/>
      <c r="G167" s="84"/>
      <c r="H167" s="84"/>
      <c r="I167" s="84"/>
    </row>
    <row r="168" spans="2:10" ht="15">
      <c r="B168" s="3" t="s">
        <v>290</v>
      </c>
      <c r="C168" s="3" t="s">
        <v>302</v>
      </c>
      <c r="D168" s="3" t="s">
        <v>299</v>
      </c>
      <c r="E168" s="3" t="s">
        <v>468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>
      <c r="B169" s="3" t="s">
        <v>290</v>
      </c>
      <c r="C169" s="3" t="s">
        <v>302</v>
      </c>
      <c r="D169" s="3" t="s">
        <v>377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0010261536"/>
  </sheetPr>
  <dimension ref="A1:Z41"/>
  <sheetViews>
    <sheetView zoomScale="67" zoomScaleNormal="67" workbookViewId="0" topLeftCell="A1">
      <selection pane="topLeft" activeCell="T37" sqref="T37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8.42857142857143" style="33" bestFit="1" customWidth="1"/>
    <col min="4" max="4" width="29.4285714285714" style="33" customWidth="1"/>
    <col min="5" max="5" width="12.5714285714286" style="33" customWidth="1"/>
    <col min="6" max="6" width="14.4285714285714" style="33" customWidth="1"/>
    <col min="7" max="7" width="12.5714285714286" style="33" customWidth="1"/>
    <col min="8" max="8" width="13.5714285714286" style="33" customWidth="1"/>
    <col min="9" max="9" width="14.4285714285714" style="33" customWidth="1"/>
    <col min="10" max="22" width="12.5714285714286" style="33" customWidth="1"/>
    <col min="23" max="24" width="6" style="33" customWidth="1"/>
    <col min="25" max="25" width="7.42857142857143" style="33" customWidth="1"/>
    <col min="26" max="26" width="10.5714285714286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2" ht="21" customHeight="1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19" ht="15.75" thickBot="1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0.90</v>
      </c>
    </row>
    <row r="7" spans="1:26" ht="15.75" thickBot="1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si="0" ref="E7:E8">IF($D7=0,"",MAX($D7*(1-$S$4)^($E$5-$D$5),S7))</f>
        <v>0.18191852697062355</v>
      </c>
      <c r="F7" s="39">
        <f t="shared" si="1" ref="F7:F8">IF($D7=0,"",MAX($D7*(1-$S$4)^($F$5-$D$5),S7))</f>
        <v>0.16372667427356119</v>
      </c>
      <c r="G7" s="39">
        <f t="shared" si="2" ref="G7:G8">IF($D7=0,"",MAX($D7*(1-$S$4)^($G$5-$D$5),S7))</f>
        <v>0.096678963891795172</v>
      </c>
      <c r="H7" s="39">
        <f t="shared" si="3" ref="H7:H8">IF($D7=0,"",MAX($D7*(1-$S$4)^($H$5-$D$5),S7))</f>
        <v>0.057087961388466141</v>
      </c>
      <c r="I7" s="39">
        <f t="shared" si="4" ref="I7:I8">IF($D7=0,"",MAX($D7*(1-$S$4)^($I$5-$D$5),S7))</f>
        <v>0.0069405633630053067</v>
      </c>
      <c r="J7" s="39">
        <f t="shared" si="5" ref="J7:J8">IF($D7=0,"",MAX($D7*(1-$S$4)^($J$5-$D$5),S7))</f>
        <v>0.0008438104746480566</v>
      </c>
      <c r="K7" s="21"/>
      <c r="L7" s="40">
        <f t="shared" si="6" ref="L7:L8">IF($D7=0,"",MIN($D7*(1+$S$4)^($L$5-$D$5),T7))</f>
        <v>0.22234486629742881</v>
      </c>
      <c r="M7" s="40">
        <f t="shared" si="7" ref="M7:M8">IF($D7=0,"",MIN($D7*(1+$S$4)^($M$5-$D$5),T7))</f>
        <v>0.2445793529271717</v>
      </c>
      <c r="N7" s="40">
        <f t="shared" si="8" ref="N7:N8">IF($D7=0,"",MIN($D7*(1+$S$4)^($N$5-$D$5),T7))</f>
        <v>0.39389749368273946</v>
      </c>
      <c r="O7" s="40">
        <f t="shared" si="9" ref="O7:O8">IF($D7=0,"",MIN($D7*(1+$S$4)^($O$5-$D$5),T7))</f>
        <v>0.59192273396277695</v>
      </c>
      <c r="P7" s="40">
        <f t="shared" si="10" ref="P7:P8">IF($D7=0,"",MIN($D7*(1+$S$4)^($P$5-$D$5),T7))</f>
        <v>0.59192273396277695</v>
      </c>
      <c r="Q7" s="40">
        <f t="shared" si="11" ref="Q7:Q8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>
      <c r="A8" s="25" t="s">
        <v>259</v>
      </c>
      <c r="B8" s="25" t="s">
        <v>117</v>
      </c>
      <c r="C8" s="21"/>
      <c r="D8" s="44">
        <f>SharesElab!C82</f>
        <v>0.01191569237487825</v>
      </c>
      <c r="E8" s="39">
        <f t="shared" si="0"/>
        <v>0.010724123137390426</v>
      </c>
      <c r="F8" s="39">
        <f t="shared" si="1"/>
        <v>0.0096517108236513841</v>
      </c>
      <c r="G8" s="39">
        <f t="shared" si="2"/>
        <v>0.005699238724257906</v>
      </c>
      <c r="H8" s="39">
        <f t="shared" si="3"/>
        <v>0.0033653434742870517</v>
      </c>
      <c r="I8" s="39">
        <f t="shared" si="4"/>
        <v>0.00040914720115202343</v>
      </c>
      <c r="J8" s="39">
        <f t="shared" si="5"/>
        <v>4.9742747951157755E-05</v>
      </c>
      <c r="K8" s="21"/>
      <c r="L8" s="40">
        <f t="shared" si="6"/>
        <v>0.013107261612366077</v>
      </c>
      <c r="M8" s="40">
        <f t="shared" si="7"/>
        <v>0.014417987773602686</v>
      </c>
      <c r="N8" s="40">
        <f t="shared" si="8"/>
        <v>0.023220313489264871</v>
      </c>
      <c r="O8" s="40">
        <f t="shared" si="9"/>
        <v>0.03739654707759598</v>
      </c>
      <c r="P8" s="40">
        <f t="shared" si="10"/>
        <v>0.10000000000000001</v>
      </c>
      <c r="Q8" s="40">
        <f t="shared" si="11"/>
        <v>0.10000000000000001</v>
      </c>
      <c r="S8" s="69">
        <v>0</v>
      </c>
      <c r="T8" s="69">
        <v>0.10</v>
      </c>
      <c r="Y8" s="65" t="s">
        <v>249</v>
      </c>
      <c r="Z8" s="71">
        <v>0.19400000000000001</v>
      </c>
    </row>
    <row r="10" s="41" customFormat="1" ht="12.75"/>
    <row r="11" spans="1:1" ht="23.25">
      <c r="A11" s="5" t="s">
        <v>44</v>
      </c>
    </row>
    <row r="12" spans="1:26" ht="11.25" customHeight="1">
      <c r="A12" s="5"/>
      <c r="Y12" s="143" t="s">
        <v>459</v>
      </c>
      <c r="Z12" s="143"/>
    </row>
    <row r="13" spans="4:26" ht="15.75" thickBot="1">
      <c r="D13" s="18" t="s">
        <v>12</v>
      </c>
      <c r="Y13" s="65" t="s">
        <v>456</v>
      </c>
      <c r="Z13" s="71">
        <v>0.95</v>
      </c>
    </row>
    <row r="14" spans="4:26" ht="15.75" thickBot="1">
      <c r="D14" s="18" t="s">
        <v>28</v>
      </c>
      <c r="Y14" s="65" t="s">
        <v>457</v>
      </c>
      <c r="Z14" s="71">
        <v>0.60</v>
      </c>
    </row>
    <row r="15" spans="25:26" ht="15.75" thickBot="1">
      <c r="Y15" s="65" t="s">
        <v>458</v>
      </c>
      <c r="Z15" s="71">
        <v>0.15</v>
      </c>
    </row>
    <row r="16" spans="1:1" ht="23.25">
      <c r="A16" s="5" t="s">
        <v>261</v>
      </c>
    </row>
    <row r="17" spans="9:17" s="21" customFormat="1" ht="15">
      <c r="I17" s="3"/>
      <c r="J17" s="3"/>
      <c r="K17" s="3"/>
      <c r="L17" s="3"/>
      <c r="M17" s="3"/>
      <c r="N17" s="3"/>
      <c r="O17" s="3"/>
      <c r="P17" s="3"/>
      <c r="Q17" s="3"/>
    </row>
    <row r="18" spans="8:16" s="21" customFormat="1" ht="15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si="12" ref="F20:F22">H20</f>
        <v>RSDCK</v>
      </c>
      <c r="H20" s="21" t="str">
        <f t="shared" si="13" ref="H20:H22">B20</f>
        <v>RSDCK</v>
      </c>
      <c r="I20" s="3">
        <v>1</v>
      </c>
      <c r="J20" s="29" t="str">
        <f t="shared" si="14" ref="J20:O22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si="15" ref="E21:E22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-0.013107261612366077</v>
      </c>
      <c r="K22" s="29">
        <f t="shared" si="14"/>
        <v>-0.014417987773602686</v>
      </c>
      <c r="L22" s="29">
        <f t="shared" si="14"/>
        <v>-0.023220313489264871</v>
      </c>
      <c r="M22" s="29">
        <f t="shared" si="14"/>
        <v>-0.03739654707759598</v>
      </c>
      <c r="N22" s="29">
        <f t="shared" si="14"/>
        <v>-0.10000000000000001</v>
      </c>
      <c r="O22" s="29">
        <f t="shared" si="14"/>
        <v>-0.10000000000000001</v>
      </c>
      <c r="P22" s="3">
        <v>0</v>
      </c>
      <c r="Q22" s="3">
        <v>5</v>
      </c>
      <c r="R22" s="21" t="s">
        <v>268</v>
      </c>
      <c r="Z22" s="72" t="s">
        <v>254</v>
      </c>
    </row>
    <row r="30" spans="4:4" ht="12.75">
      <c r="D30" s="91" t="s">
        <v>369</v>
      </c>
    </row>
    <row r="32" spans="4:19" ht="1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ht="12.75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ht="12.75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ht="12.75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ht="12.75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ht="12.75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ht="12.75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ht="12.75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ht="12.75">
      <c r="D40" s="91" t="s">
        <v>370</v>
      </c>
      <c r="G40" s="33">
        <f>SUM(G34,G36,G38)</f>
        <v>1697.5803350000001</v>
      </c>
      <c r="H40" s="33">
        <f t="shared" si="16" ref="H40:S40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ht="12.75">
      <c r="D41" s="91" t="s">
        <v>371</v>
      </c>
      <c r="G41" s="92">
        <f>SUM(G35,G37,G39)</f>
        <v>0</v>
      </c>
      <c r="H41" s="92">
        <f t="shared" si="17" ref="H41:S41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0010261536"/>
  </sheetPr>
  <dimension ref="A1:Z98"/>
  <sheetViews>
    <sheetView zoomScale="70" zoomScaleNormal="70" workbookViewId="0" topLeftCell="A1">
      <selection pane="topLeft" activeCell="H38" sqref="H38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16.8571428571429" style="33" customWidth="1"/>
    <col min="4" max="4" width="29.4285714285714" style="33" customWidth="1"/>
    <col min="5" max="5" width="12.5714285714286" style="33" customWidth="1"/>
    <col min="6" max="6" width="14.4285714285714" style="33" customWidth="1"/>
    <col min="7" max="7" width="23.1428571428571" style="33" customWidth="1"/>
    <col min="8" max="8" width="20.4285714285714" style="33" customWidth="1"/>
    <col min="9" max="22" width="12.5714285714286" style="33" customWidth="1"/>
    <col min="23" max="24" width="6" style="33" customWidth="1"/>
    <col min="25" max="25" width="8.85714285714286" style="33" customWidth="1"/>
    <col min="26" max="26" width="12.4285714285714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2" ht="21" customHeight="1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19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48</v>
      </c>
      <c r="B6" s="25" t="s">
        <v>125</v>
      </c>
      <c r="C6" s="21"/>
      <c r="D6" s="44">
        <f>SUMIF(SharesElab!$B$2:$B$79,Apt_RSD_share!$A6,SharesElab!C$2:C$79)+D15*Z8</f>
        <v>0.020662076476288913</v>
      </c>
      <c r="E6" s="39">
        <f>IF($D6=0,"",MAX($D6*(1-$S$4)^($E$5-$D$5),S6))</f>
        <v>0.018595868828660021</v>
      </c>
      <c r="F6" s="39">
        <f>IF($D6=0,"",MAX($D6*(1-$S$4)^($F$5-$D$5),S6))</f>
        <v>0.016736281945794022</v>
      </c>
      <c r="G6" s="39">
        <f>IF($D6=0,"",MAX($D6*(1-$S$4)^($G$5-$D$5),S6))</f>
        <v>0.0098826071261719113</v>
      </c>
      <c r="H6" s="39">
        <f>IF($D6=0,"",MAX($D6*(1-$S$4)^($H$5-$D$5),S6))</f>
        <v>0.0058355806819332537</v>
      </c>
      <c r="I6" s="39">
        <f>IF($D6=0,"",MAX($D6*(1-$S$4)^($I$5-$D$5),S6))</f>
        <v>0.00070947037690279817</v>
      </c>
      <c r="J6" s="39">
        <f>IF($D6=0,"",MAX($D6*(1-$S$4)^($J$5-$D$5),S6))</f>
        <v>8.6255034954952554E-05</v>
      </c>
      <c r="K6" s="21"/>
      <c r="L6" s="40">
        <f>IF($D6=0,"",MIN($D6*(1+$S$4)^($L$5-$D$5),T6))</f>
        <v>0.02169518030010336</v>
      </c>
      <c r="M6" s="40">
        <f>IF($D6=0,"",MIN($D6*(1+$S$4)^($M$5-$D$5),T6))</f>
        <v>0.02169518030010336</v>
      </c>
      <c r="N6" s="40">
        <f>IF($D6=0,"",MIN($D6*(1+$S$4)^($N$5-$D$5),T6))</f>
        <v>0.02169518030010336</v>
      </c>
      <c r="O6" s="40">
        <f>IF($D6=0,"",MIN($D6*(1+$S$4)^($O$5-$D$5),T6))</f>
        <v>0.02169518030010336</v>
      </c>
      <c r="P6" s="40">
        <f>IF($D6=0,"",MIN($D6*(1+$S$4)^($P$5-$D$5),T6))</f>
        <v>0.02169518030010336</v>
      </c>
      <c r="Q6" s="40">
        <f>IF($D6=0,"",MIN($D6*(1+$S$4)^($Q$5-$D$5),T6))</f>
        <v>0.02169518030010336</v>
      </c>
      <c r="S6" s="69">
        <v>0</v>
      </c>
      <c r="T6" s="69">
        <f>D6*$Z$15</f>
        <v>0.02169518030010336</v>
      </c>
    </row>
    <row r="7" spans="1:26" ht="15.75" thickBot="1">
      <c r="A7" s="25" t="s">
        <v>49</v>
      </c>
      <c r="B7" s="25" t="s">
        <v>126</v>
      </c>
      <c r="C7" s="21"/>
      <c r="D7" s="44">
        <f>SUMIF(SharesElab!$B$2:$B$79,Apt_RSD_share!$A7,SharesElab!C$2:C$79)</f>
        <v>4.5925988652435401E-06</v>
      </c>
      <c r="E7" s="39">
        <f t="shared" si="0" ref="E7:E18">IF($D7=0,"",MAX($D7*(1-$S$4)^($E$5-$D$5),S7))</f>
        <v>4.1333389787191865E-06</v>
      </c>
      <c r="F7" s="39">
        <f t="shared" si="1" ref="F7:F18">IF($D7=0,"",MAX($D7*(1-$S$4)^($F$5-$D$5),S7))</f>
        <v>3.7200050808472678E-06</v>
      </c>
      <c r="G7" s="39">
        <f t="shared" si="2" ref="G7:G18">IF($D7=0,"",MAX($D7*(1-$S$4)^($G$5-$D$5),S7))</f>
        <v>2.1966258001895031E-06</v>
      </c>
      <c r="H7" s="39">
        <f t="shared" si="3" ref="H7:H18">IF($D7=0,"",MAX($D7*(1-$S$4)^($H$5-$D$5),S7))</f>
        <v>1.2970855687539002E-06</v>
      </c>
      <c r="I7" s="39">
        <f t="shared" si="4" ref="I7:I18">IF($D7=0,"",MAX($D7*(1-$S$4)^($I$5-$D$5),S7))</f>
        <v>1.5769532416680508E-07</v>
      </c>
      <c r="J7" s="39">
        <f t="shared" si="5" ref="J7:J18">IF($D7=0,"",MAX($D7*(1-$S$4)^($J$5-$D$5),S7))</f>
        <v>1.9172069956775525E-08</v>
      </c>
      <c r="K7" s="21"/>
      <c r="L7" s="40">
        <f t="shared" si="6" ref="L7:L18">IF($D7=0,"",MIN($D7*(1+$S$4)^($L$5-$D$5),T7))</f>
        <v>5.0518587517678945E-06</v>
      </c>
      <c r="M7" s="40">
        <f t="shared" si="7" ref="M7:M18">IF($D7=0,"",MIN($D7*(1+$S$4)^($M$5-$D$5),T7))</f>
        <v>5.5570446269446842E-06</v>
      </c>
      <c r="N7" s="40">
        <f t="shared" si="8" ref="N7:N18">IF($D7=0,"",MIN($D7*(1+$S$4)^($N$5-$D$5),T7))</f>
        <v>8.9496759421406882E-06</v>
      </c>
      <c r="O7" s="40">
        <f t="shared" si="9" ref="O7:O18">IF($D7=0,"",MIN($D7*(1+$S$4)^($O$5-$D$5),T7))</f>
        <v>1.4413542601577004E-05</v>
      </c>
      <c r="P7" s="40">
        <f t="shared" si="10" ref="P7:P18">IF($D7=0,"",MIN($D7*(1+$S$4)^($P$5-$D$5),T7))</f>
        <v>9.6967107121711819E-05</v>
      </c>
      <c r="Q7" s="40">
        <f t="shared" si="11" ref="Q7:Q18">IF($D7=0,"",MIN($D7*(1+$S$4)^($Q$5-$D$5),T7))</f>
        <v>0.00065234620824756746</v>
      </c>
      <c r="S7" s="69">
        <v>0</v>
      </c>
      <c r="T7" s="69">
        <v>0.90</v>
      </c>
      <c r="Y7" s="143" t="s">
        <v>251</v>
      </c>
      <c r="Z7" s="143"/>
    </row>
    <row r="8" spans="1:26" ht="15.75" thickBot="1">
      <c r="A8" s="25" t="s">
        <v>50</v>
      </c>
      <c r="B8" s="25" t="s">
        <v>127</v>
      </c>
      <c r="C8" s="21"/>
      <c r="D8" s="44">
        <f>SUMIF(SharesElab!$B$2:$B$79,Apt_RSD_share!$A8,SharesElab!C$2:C$79)</f>
        <v>3.2945472490986766E-09</v>
      </c>
      <c r="E8" s="39">
        <f t="shared" si="0"/>
        <v>2.9650925241888089E-09</v>
      </c>
      <c r="F8" s="39">
        <f t="shared" si="1"/>
        <v>2.6685832717699281E-09</v>
      </c>
      <c r="G8" s="39">
        <f t="shared" si="2"/>
        <v>1.575771736147425E-09</v>
      </c>
      <c r="H8" s="39">
        <f t="shared" si="3"/>
        <v>9.3047745247769327E-10</v>
      </c>
      <c r="I8" s="39">
        <f t="shared" si="4"/>
        <v>1.131243358441934E-10</v>
      </c>
      <c r="J8" s="39">
        <f t="shared" si="5"/>
        <v>1.3753278304717065E-11</v>
      </c>
      <c r="K8" s="21"/>
      <c r="L8" s="40">
        <f t="shared" si="6"/>
        <v>3.6240019740085447E-09</v>
      </c>
      <c r="M8" s="40">
        <f t="shared" si="7"/>
        <v>3.9864021714093997E-09</v>
      </c>
      <c r="N8" s="40">
        <f t="shared" si="8"/>
        <v>6.4201405610765546E-09</v>
      </c>
      <c r="O8" s="40">
        <f t="shared" si="9"/>
        <v>1.0339700575019406E-08</v>
      </c>
      <c r="P8" s="40">
        <f t="shared" si="10"/>
        <v>6.9560335094485036E-08</v>
      </c>
      <c r="Q8" s="40">
        <f t="shared" si="11"/>
        <v>4.6796715082322064E-07</v>
      </c>
      <c r="S8" s="69">
        <v>0</v>
      </c>
      <c r="T8" s="69">
        <v>0.90</v>
      </c>
      <c r="Y8" s="65" t="s">
        <v>249</v>
      </c>
      <c r="Z8" s="71">
        <v>0.19400000000000001</v>
      </c>
    </row>
    <row r="9" spans="1:26" ht="15.75" thickBot="1">
      <c r="A9" s="25" t="s">
        <v>51</v>
      </c>
      <c r="B9" s="25" t="s">
        <v>117</v>
      </c>
      <c r="C9" s="21"/>
      <c r="D9" s="44">
        <f>SUMIF(SharesElab!$B$2:$B$79,Apt_RSD_share!$A9,SharesElab!C$2:C$79)</f>
        <v>0.014359649956979257</v>
      </c>
      <c r="E9" s="39">
        <f t="shared" si="0"/>
        <v>0.012923684961281332</v>
      </c>
      <c r="F9" s="39">
        <f t="shared" si="1"/>
        <v>0.011631316465153198</v>
      </c>
      <c r="G9" s="39">
        <f t="shared" si="2"/>
        <v>0.0068681760595083133</v>
      </c>
      <c r="H9" s="39">
        <f t="shared" si="3"/>
        <v>0.0040555892813790642</v>
      </c>
      <c r="I9" s="39">
        <f t="shared" si="4"/>
        <v>0.00049306497722343778</v>
      </c>
      <c r="J9" s="39">
        <f t="shared" si="5"/>
        <v>5.9945190426600848E-05</v>
      </c>
      <c r="K9" s="21"/>
      <c r="L9" s="40">
        <f t="shared" si="6"/>
        <v>0.015795614952677183</v>
      </c>
      <c r="M9" s="40">
        <f t="shared" si="7"/>
        <v>0.017375176447944903</v>
      </c>
      <c r="N9" s="40">
        <f t="shared" si="8"/>
        <v>0.027982895421179758</v>
      </c>
      <c r="O9" s="40">
        <f t="shared" si="9"/>
        <v>0.045066732904764227</v>
      </c>
      <c r="P9" s="40">
        <f t="shared" si="10"/>
        <v>0.30318644333307215</v>
      </c>
      <c r="Q9" s="40">
        <f t="shared" si="11"/>
        <v>0.90000000000000002</v>
      </c>
      <c r="S9" s="69">
        <v>0</v>
      </c>
      <c r="T9" s="69">
        <v>0.90</v>
      </c>
      <c r="Y9" s="65" t="s">
        <v>250</v>
      </c>
      <c r="Z9" s="71">
        <v>0.74399999999999999</v>
      </c>
    </row>
    <row r="10" spans="1:26" ht="15.75" thickBot="1">
      <c r="A10" s="25" t="s">
        <v>52</v>
      </c>
      <c r="B10" s="25" t="s">
        <v>34</v>
      </c>
      <c r="C10" s="21"/>
      <c r="D10" s="44">
        <f>SUMIF(SharesElab!$B$2:$B$79,Apt_RSD_share!$A10,SharesElab!C$2:C$79)</f>
        <v>0.096567403374678826</v>
      </c>
      <c r="E10" s="39">
        <f t="shared" si="0"/>
        <v>0.086910663037210942</v>
      </c>
      <c r="F10" s="39">
        <f t="shared" si="1"/>
        <v>0.078219596733489855</v>
      </c>
      <c r="G10" s="39">
        <f t="shared" si="2"/>
        <v>0.046187889675158432</v>
      </c>
      <c r="H10" s="39">
        <f t="shared" si="3"/>
        <v>0.027273486974284306</v>
      </c>
      <c r="I10" s="39">
        <f t="shared" si="4"/>
        <v>0.003315819305352955</v>
      </c>
      <c r="J10" s="39">
        <f t="shared" si="5"/>
        <v>0.00040312621837163785</v>
      </c>
      <c r="K10" s="21"/>
      <c r="L10" s="40">
        <f t="shared" si="6"/>
        <v>0.10622414371214672</v>
      </c>
      <c r="M10" s="40">
        <f t="shared" si="7"/>
        <v>0.11684655808336139</v>
      </c>
      <c r="N10" s="40">
        <f t="shared" si="8"/>
        <v>0.18818255025883446</v>
      </c>
      <c r="O10" s="40">
        <f t="shared" si="9"/>
        <v>0.3030698790173556</v>
      </c>
      <c r="P10" s="40">
        <f t="shared" si="10"/>
        <v>0.48283701687339414</v>
      </c>
      <c r="Q10" s="40">
        <f t="shared" si="11"/>
        <v>0.48283701687339414</v>
      </c>
      <c r="S10" s="69">
        <v>0</v>
      </c>
      <c r="T10" s="69">
        <f>D10*Z14</f>
        <v>0.48283701687339414</v>
      </c>
      <c r="Y10" s="65" t="s">
        <v>253</v>
      </c>
      <c r="Z10" s="71">
        <v>0.062</v>
      </c>
    </row>
    <row r="11" spans="1:20" ht="15.75" thickBot="1">
      <c r="A11" s="25" t="s">
        <v>53</v>
      </c>
      <c r="B11" s="25" t="s">
        <v>34</v>
      </c>
      <c r="C11" s="21"/>
      <c r="D11" s="44">
        <f>SUMIF(SharesElab!$B$2:$B$79,Apt_RSD_share!$A11,SharesElab!C$2:C$79)</f>
        <v>0.591411664574087</v>
      </c>
      <c r="E11" s="39">
        <f t="shared" si="0"/>
        <v>0.53227049811667837</v>
      </c>
      <c r="F11" s="39">
        <f t="shared" si="1"/>
        <v>0.4790434483050105</v>
      </c>
      <c r="G11" s="39">
        <f t="shared" si="2"/>
        <v>0.28287036578962566</v>
      </c>
      <c r="H11" s="39">
        <f t="shared" si="3"/>
        <v>0.1670321222951161</v>
      </c>
      <c r="I11" s="39">
        <f t="shared" si="4"/>
        <v>0.020307206637803065</v>
      </c>
      <c r="J11" s="39">
        <f t="shared" si="5"/>
        <v>0.0024688822471035008</v>
      </c>
      <c r="K11" s="21"/>
      <c r="L11" s="40">
        <f t="shared" si="6"/>
        <v>0.65055283103149575</v>
      </c>
      <c r="M11" s="40">
        <f t="shared" si="7"/>
        <v>0.71560811413464542</v>
      </c>
      <c r="N11" s="40">
        <f t="shared" si="8"/>
        <v>0.90000000000000002</v>
      </c>
      <c r="O11" s="40">
        <f t="shared" si="9"/>
        <v>0.90000000000000002</v>
      </c>
      <c r="P11" s="40">
        <f t="shared" si="10"/>
        <v>0.90000000000000002</v>
      </c>
      <c r="Q11" s="40">
        <f t="shared" si="11"/>
        <v>0.90000000000000002</v>
      </c>
      <c r="S11" s="78">
        <f>S10</f>
        <v>0</v>
      </c>
      <c r="T11" s="78">
        <v>0.90</v>
      </c>
    </row>
    <row r="12" spans="1:20" ht="15.75" thickBot="1">
      <c r="A12" s="25" t="s">
        <v>54</v>
      </c>
      <c r="B12" s="25" t="s">
        <v>118</v>
      </c>
      <c r="C12" s="21"/>
      <c r="D12" s="44">
        <f>SUMIF(SharesElab!$B$2:$B$79,Apt_RSD_share!$A12,SharesElab!C$2:C$79)</f>
        <v>0.041390494762336444</v>
      </c>
      <c r="E12" s="39">
        <f t="shared" si="0"/>
        <v>0.037251445286102802</v>
      </c>
      <c r="F12" s="39">
        <f t="shared" si="1"/>
        <v>0.033526300757492522</v>
      </c>
      <c r="G12" s="39">
        <f t="shared" si="2"/>
        <v>0.019796945334291761</v>
      </c>
      <c r="H12" s="39">
        <f t="shared" si="3"/>
        <v>0.011689898250445944</v>
      </c>
      <c r="I12" s="39">
        <f t="shared" si="4"/>
        <v>0.0014212187217933674</v>
      </c>
      <c r="J12" s="39">
        <f t="shared" si="5"/>
        <v>0.0001727870176371227</v>
      </c>
      <c r="K12" s="21"/>
      <c r="L12" s="40">
        <f t="shared" si="6"/>
        <v>0.045529544238570092</v>
      </c>
      <c r="M12" s="40">
        <f t="shared" si="7"/>
        <v>0.050082498662427102</v>
      </c>
      <c r="N12" s="40">
        <f t="shared" si="8"/>
        <v>0.080658364920825509</v>
      </c>
      <c r="O12" s="40">
        <f t="shared" si="9"/>
        <v>0.12990110328863874</v>
      </c>
      <c r="P12" s="40">
        <f t="shared" si="10"/>
        <v>0.87390966579165807</v>
      </c>
      <c r="Q12" s="40">
        <f t="shared" si="11"/>
        <v>0.90000000000000002</v>
      </c>
      <c r="S12" s="69">
        <v>0</v>
      </c>
      <c r="T12" s="69">
        <v>0.90</v>
      </c>
    </row>
    <row r="13" spans="1:26" ht="15.75" thickBot="1">
      <c r="A13" s="25" t="s">
        <v>460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.75" thickBot="1">
      <c r="A14" s="25" t="s">
        <v>55</v>
      </c>
      <c r="B14" s="25" t="s">
        <v>120</v>
      </c>
      <c r="C14" s="21"/>
      <c r="D14" s="44">
        <f>SUMIF(SharesElab!$B$2:$B$79,Apt_RSD_share!$A14,SharesElab!C$2:C$79)+D15*Z9</f>
        <v>0.0077274090566507702</v>
      </c>
      <c r="E14" s="39">
        <f t="shared" si="0"/>
        <v>0.0069546681509856934</v>
      </c>
      <c r="F14" s="39">
        <f t="shared" si="1"/>
        <v>0.0062592013358871244</v>
      </c>
      <c r="G14" s="39">
        <f t="shared" si="2"/>
        <v>0.0036959957968279882</v>
      </c>
      <c r="H14" s="39">
        <f t="shared" si="3"/>
        <v>0.0021824485580689596</v>
      </c>
      <c r="I14" s="39">
        <f t="shared" si="4"/>
        <v>0.00026533479450603598</v>
      </c>
      <c r="J14" s="39">
        <f t="shared" si="5"/>
        <v>3.2258516662520033E-05</v>
      </c>
      <c r="K14" s="21"/>
      <c r="L14" s="40">
        <f t="shared" si="6"/>
        <v>0.008500149962315847</v>
      </c>
      <c r="M14" s="40">
        <f t="shared" si="7"/>
        <v>0.0093501649585474335</v>
      </c>
      <c r="N14" s="40">
        <f t="shared" si="8"/>
        <v>0.015058534167390234</v>
      </c>
      <c r="O14" s="40">
        <f t="shared" si="9"/>
        <v>0.024251919861923654</v>
      </c>
      <c r="P14" s="40">
        <f t="shared" si="10"/>
        <v>0.16315478964214014</v>
      </c>
      <c r="Q14" s="40">
        <f t="shared" si="11"/>
        <v>0.90000000000000002</v>
      </c>
      <c r="S14" s="69">
        <v>0</v>
      </c>
      <c r="T14" s="69">
        <v>0.90</v>
      </c>
      <c r="Y14" s="65" t="s">
        <v>372</v>
      </c>
      <c r="Z14" s="93">
        <v>5</v>
      </c>
    </row>
    <row r="15" spans="1:26" ht="15.75" thickBot="1">
      <c r="A15" s="25" t="s">
        <v>56</v>
      </c>
      <c r="B15" s="25" t="s">
        <v>121</v>
      </c>
      <c r="C15" s="21"/>
      <c r="D15" s="81">
        <f>SUMIF(SharesElab!$B$2:$B$79,Apt_RSD_share!$A15,SharesElab!C$2:C$79)</f>
        <v>0.0099041738457841463</v>
      </c>
      <c r="E15" s="39">
        <f t="shared" si="0"/>
        <v>0.0089137564612057317</v>
      </c>
      <c r="F15" s="39">
        <f t="shared" si="1"/>
        <v>0.0080223808150851599</v>
      </c>
      <c r="G15" s="39">
        <f t="shared" si="2"/>
        <v>0.0047371356474996363</v>
      </c>
      <c r="H15" s="39">
        <f t="shared" si="3"/>
        <v>0.0027972312284920606</v>
      </c>
      <c r="I15" s="39">
        <f t="shared" si="4"/>
        <v>0.00034007801487633319</v>
      </c>
      <c r="J15" s="39">
        <f t="shared" si="5"/>
        <v>4.1345547348466469E-05</v>
      </c>
      <c r="K15" s="21"/>
      <c r="L15" s="40">
        <f t="shared" si="6"/>
        <v>0.010894591230362563</v>
      </c>
      <c r="M15" s="40">
        <f t="shared" si="7"/>
        <v>0.011984050353398818</v>
      </c>
      <c r="N15" s="40">
        <f t="shared" si="8"/>
        <v>0.019300432934652341</v>
      </c>
      <c r="O15" s="40">
        <f t="shared" si="9"/>
        <v>0.031083540245586953</v>
      </c>
      <c r="P15" s="40">
        <f t="shared" si="10"/>
        <v>0.20911451542704679</v>
      </c>
      <c r="Q15" s="40">
        <f t="shared" si="11"/>
        <v>0.90000000000000002</v>
      </c>
      <c r="S15" s="69">
        <v>0</v>
      </c>
      <c r="T15" s="69">
        <v>0.90</v>
      </c>
      <c r="Y15" s="65" t="s">
        <v>249</v>
      </c>
      <c r="Z15" s="98">
        <v>1.05</v>
      </c>
    </row>
    <row r="16" spans="1:20" ht="15.75" thickBot="1">
      <c r="A16" s="25" t="s">
        <v>57</v>
      </c>
      <c r="B16" s="25" t="s">
        <v>122</v>
      </c>
      <c r="C16" s="21"/>
      <c r="D16" s="44">
        <f>SUMIF(SharesElab!$B$2:$B$79,Apt_RSD_share!$A16,SharesElab!C$2:C$79)+D15*Z10</f>
        <v>0.0016870230550146831</v>
      </c>
      <c r="E16" s="39">
        <f t="shared" si="0"/>
        <v>0.0015183207495132148</v>
      </c>
      <c r="F16" s="39">
        <f t="shared" si="1"/>
        <v>0.0013664886745618934</v>
      </c>
      <c r="G16" s="39">
        <f t="shared" si="2"/>
        <v>0.00080689789744205253</v>
      </c>
      <c r="H16" s="39">
        <f t="shared" si="3"/>
        <v>0.00047646513946055771</v>
      </c>
      <c r="I16" s="39">
        <f t="shared" si="4"/>
        <v>5.7927037684643671E-05</v>
      </c>
      <c r="J16" s="39">
        <f t="shared" si="5"/>
        <v>7.0425754520408181E-06</v>
      </c>
      <c r="K16" s="21"/>
      <c r="L16" s="40">
        <f t="shared" si="6"/>
        <v>0.0018557253605161516</v>
      </c>
      <c r="M16" s="40">
        <v>0.35</v>
      </c>
      <c r="N16" s="40">
        <f t="shared" si="8"/>
        <v>0.0032875306754013558</v>
      </c>
      <c r="O16" s="40">
        <f t="shared" si="9"/>
        <v>0.0052946010280406396</v>
      </c>
      <c r="P16" s="40">
        <f t="shared" si="10"/>
        <v>0.035619428147842726</v>
      </c>
      <c r="Q16" s="40">
        <f t="shared" si="11"/>
        <v>0.2396297010596192</v>
      </c>
      <c r="S16" s="69">
        <v>0</v>
      </c>
      <c r="T16" s="69">
        <v>0.90</v>
      </c>
    </row>
    <row r="17" spans="1:22" ht="15.75" thickBot="1">
      <c r="A17" s="25" t="s">
        <v>58</v>
      </c>
      <c r="B17" s="25" t="s">
        <v>123</v>
      </c>
      <c r="C17" s="21"/>
      <c r="D17" s="44">
        <f>SUMIF(SharesElab!$B$2:$B$79,Apt_RSD_share!$A17,SharesElab!C$2:C$79)</f>
        <v>0.0033334523994729753</v>
      </c>
      <c r="E17" s="39">
        <f t="shared" si="0"/>
        <v>0.0030001071595256779</v>
      </c>
      <c r="F17" s="39">
        <f t="shared" si="1"/>
        <v>0.00270009644357311</v>
      </c>
      <c r="G17" s="39">
        <f t="shared" si="2"/>
        <v>0.001594379948965486</v>
      </c>
      <c r="H17" s="39">
        <f t="shared" si="3"/>
        <v>0.00094146541606463007</v>
      </c>
      <c r="I17" s="39">
        <f t="shared" si="4"/>
        <v>0.00011446021569785617</v>
      </c>
      <c r="J17" s="39">
        <f t="shared" si="5"/>
        <v>1.3915690108260325E-05</v>
      </c>
      <c r="K17" s="21"/>
      <c r="L17" s="40">
        <f t="shared" si="6"/>
        <v>0.0036667976394202731</v>
      </c>
      <c r="M17" s="40">
        <f t="shared" si="7"/>
        <v>0.0040334774033623007</v>
      </c>
      <c r="N17" s="40">
        <f t="shared" si="8"/>
        <v>0.0064959556928890216</v>
      </c>
      <c r="O17" s="40">
        <f t="shared" si="9"/>
        <v>0.010461801602954703</v>
      </c>
      <c r="P17" s="40">
        <f t="shared" si="10"/>
        <v>0.070381769753732351</v>
      </c>
      <c r="Q17" s="40">
        <f t="shared" si="11"/>
        <v>0.47349335245168123</v>
      </c>
      <c r="S17" s="69">
        <v>0</v>
      </c>
      <c r="T17" s="69">
        <v>0.50</v>
      </c>
      <c r="V17" s="65" t="s">
        <v>252</v>
      </c>
    </row>
    <row r="18" spans="1:22" ht="15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0.90</v>
      </c>
      <c r="V18" s="70">
        <f>SUM(D6:D18)-D15</f>
        <v>0.7771437695489215</v>
      </c>
    </row>
    <row r="19" spans="1:16" ht="1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0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0" ht="15.75" thickBot="1">
      <c r="A21" s="25" t="s">
        <v>60</v>
      </c>
      <c r="B21" s="25" t="s">
        <v>125</v>
      </c>
      <c r="C21" s="21"/>
      <c r="D21" s="38">
        <f>SUMIF(SharesElab!$B$2:$B$79,Apt_RSD_share!$A21,SharesElab!C$2:C$79)+D30*Z8</f>
        <v>0.00072799275140739226</v>
      </c>
      <c r="E21" s="39">
        <f>IF($D21=0,"",MAX($D21*(1-$S$4)^($E$5-$D$5),S21))</f>
        <v>0.00065519347626665306</v>
      </c>
      <c r="F21" s="39">
        <f>IF($D21=0,"",MAX($D21*(1-$S$4)^($F$5-$D$5),S21))</f>
        <v>0.00058967412863998776</v>
      </c>
      <c r="G21" s="39">
        <f>IF($D21=0,"",MAX($D21*(1-$S$4)^($G$5-$D$5),S21))</f>
        <v>0.00034819667622062642</v>
      </c>
      <c r="H21" s="39">
        <f>IF($D21=0,"",MAX($D21*(1-$S$4)^($H$5-$D$5),S21))</f>
        <v>0.00020560665534151773</v>
      </c>
      <c r="I21" s="39">
        <f>IF($D21=0,"",MAX($D21*(1-$S$4)^($I$5-$D$5),S21))</f>
        <v>2.4996969317977937E-05</v>
      </c>
      <c r="J21" s="39">
        <f>IF($D21=0,"",MAX($D21*(1-$S$4)^($J$5-$D$5),S21))</f>
        <v>3.0390479045828639E-06</v>
      </c>
      <c r="K21" s="21"/>
      <c r="L21" s="40">
        <f>IF($D21=0,"",MIN($D21*(1+$S$4)^($L$5-$D$5),T21))</f>
        <v>0.00076439238897776192</v>
      </c>
      <c r="M21" s="40">
        <f>IF($D21=0,"",MIN($D21*(1+$S$4)^($M$5-$D$5),T21))</f>
        <v>0.00076439238897776192</v>
      </c>
      <c r="N21" s="40">
        <f>IF($D21=0,"",MIN($D21*(1+$S$4)^($N$5-$D$5),T21))</f>
        <v>0.00076439238897776192</v>
      </c>
      <c r="O21" s="40">
        <f>IF($D21=0,"",MIN($D21*(1+$S$4)^($O$5-$D$5),T21))</f>
        <v>0.00076439238897776192</v>
      </c>
      <c r="P21" s="40">
        <f>IF($D21=0,"",MIN($D21*(1+$S$4)^($P$5-$D$5),T21))</f>
        <v>0.00076439238897776192</v>
      </c>
      <c r="Q21" s="40">
        <f>IF($D21=0,"",MIN($D21*(1+$S$4)^($Q$5-$D$5),T21))</f>
        <v>0.00076439238897776192</v>
      </c>
      <c r="S21" s="69">
        <v>0</v>
      </c>
      <c r="T21" s="95">
        <f>D21*$Z$15</f>
        <v>0.00076439238897776192</v>
      </c>
    </row>
    <row r="22" spans="1:20" ht="15.75" thickBot="1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8.2129353318290107E-06</v>
      </c>
      <c r="E22" s="39">
        <f t="shared" si="12" ref="E22:E33">IF($D22=0,"",MAX($D22*(1-$S$4)^($E$5-$D$5),S22))</f>
        <v>7.3916417986461098E-06</v>
      </c>
      <c r="F22" s="39">
        <f t="shared" si="13" ref="F22:F33">IF($D22=0,"",MAX($D22*(1-$S$4)^($F$5-$D$5),S22))</f>
        <v>6.652477618781499E-06</v>
      </c>
      <c r="G22" s="39">
        <f t="shared" si="14" ref="G22:G33">IF($D22=0,"",MAX($D22*(1-$S$4)^($G$5-$D$5),S22))</f>
        <v>3.9282215091142875E-06</v>
      </c>
      <c r="H22" s="39">
        <f t="shared" si="15" ref="H22:H33">IF($D22=0,"",MAX($D22*(1-$S$4)^($H$5-$D$5),S22))</f>
        <v>2.3195755189168963E-06</v>
      </c>
      <c r="I22" s="39">
        <f t="shared" si="16" ref="I22:I33">IF($D22=0,"",MAX($D22*(1-$S$4)^($I$5-$D$5),S22))</f>
        <v>2.8200623166010014E-07</v>
      </c>
      <c r="J22" s="39">
        <f t="shared" si="17" ref="J22:J33">IF($D22=0,"",MAX($D22*(1-$S$4)^($J$5-$D$5),S22))</f>
        <v>3.4285374218928079E-08</v>
      </c>
      <c r="K22" s="21"/>
      <c r="L22" s="40">
        <f t="shared" si="18" ref="L22:L33">IF($D22=0,"",MIN($D22*(1+$S$4)^($L$5-$D$5),T22))</f>
        <v>9.0342288650119133E-06</v>
      </c>
      <c r="M22" s="40">
        <f t="shared" si="19" ref="M22:M32">IF($D22=0,"",MIN($D22*(1+$S$4)^($M$5-$D$5),T22))</f>
        <v>9.9376517515131052E-06</v>
      </c>
      <c r="N22" s="40">
        <f t="shared" si="20" ref="N22:N33">IF($D22=0,"",MIN($D22*(1+$S$4)^($N$5-$D$5),T22))</f>
        <v>1.6004687522329376E-05</v>
      </c>
      <c r="O22" s="40">
        <f t="shared" si="21" ref="O22:O33">IF($D22=0,"",MIN($D22*(1+$S$4)^($O$5-$D$5),T22))</f>
        <v>2.5775709301586693E-05</v>
      </c>
      <c r="P22" s="40">
        <f t="shared" si="22" ref="P22:P33">IF($D22=0,"",MIN($D22*(1+$S$4)^($P$5-$D$5),T22))</f>
        <v>0.00017340608302025614</v>
      </c>
      <c r="Q22" s="40">
        <f t="shared" si="23" ref="Q22:Q32">IF($D22=0,"",MIN($D22*(1+$S$4)^($Q$5-$D$5),T22))</f>
        <v>0.001166589414731526</v>
      </c>
      <c r="S22" s="69">
        <v>0</v>
      </c>
      <c r="T22" s="69">
        <v>0.90</v>
      </c>
    </row>
    <row r="23" spans="1:20" ht="15.75" thickBot="1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7.4212480907389422E-06</v>
      </c>
      <c r="E23" s="39">
        <f t="shared" si="12"/>
        <v>6.6791232816650481E-06</v>
      </c>
      <c r="F23" s="39">
        <f t="shared" si="13"/>
        <v>6.0112109534985436E-06</v>
      </c>
      <c r="G23" s="39">
        <f t="shared" si="14"/>
        <v>3.5495599559313555E-06</v>
      </c>
      <c r="H23" s="39">
        <f t="shared" si="15"/>
        <v>2.0959796583779063E-06</v>
      </c>
      <c r="I23" s="39">
        <f t="shared" si="16"/>
        <v>2.5482219495547023E-07</v>
      </c>
      <c r="J23" s="39">
        <f t="shared" si="17"/>
        <v>3.0980429978111929E-08</v>
      </c>
      <c r="K23" s="21"/>
      <c r="L23" s="40">
        <f t="shared" si="18"/>
        <v>8.1633728998128362E-06</v>
      </c>
      <c r="M23" s="40">
        <f t="shared" si="19"/>
        <v>8.9797101897941207E-06</v>
      </c>
      <c r="N23" s="40">
        <f t="shared" si="20"/>
        <v>1.4461913057765336E-05</v>
      </c>
      <c r="O23" s="40">
        <f t="shared" si="21"/>
        <v>2.3291055598661662E-05</v>
      </c>
      <c r="P23" s="40">
        <f t="shared" si="22"/>
        <v>0.0001566905753597363</v>
      </c>
      <c r="Q23" s="40">
        <f t="shared" si="23"/>
        <v>0.0010541358377924269</v>
      </c>
      <c r="S23" s="69">
        <v>0</v>
      </c>
      <c r="T23" s="69">
        <v>0.90</v>
      </c>
    </row>
    <row r="24" spans="1:20" ht="15.75" thickBot="1">
      <c r="A24" s="25" t="s">
        <v>63</v>
      </c>
      <c r="B24" s="25" t="s">
        <v>117</v>
      </c>
      <c r="C24" s="21"/>
      <c r="D24" s="38">
        <f>SUMIF(SharesElab!$B$2:$B$79,Apt_RSD_share!$A24,SharesElab!C$2:C$79)</f>
        <v>0.0060663298721995605</v>
      </c>
      <c r="E24" s="39">
        <f t="shared" si="12"/>
        <v>0.0054596968849796043</v>
      </c>
      <c r="F24" s="39">
        <f t="shared" si="13"/>
        <v>0.004913727196481644</v>
      </c>
      <c r="G24" s="39">
        <f t="shared" si="14"/>
        <v>0.0029015067722504466</v>
      </c>
      <c r="H24" s="39">
        <f t="shared" si="15"/>
        <v>0.0017133107339461664</v>
      </c>
      <c r="I24" s="39">
        <f t="shared" si="16"/>
        <v>0.00020829858730728792</v>
      </c>
      <c r="J24" s="39">
        <f t="shared" si="17"/>
        <v>2.53242454007617E-05</v>
      </c>
      <c r="K24" s="21"/>
      <c r="L24" s="40">
        <f t="shared" si="18"/>
        <v>0.0066729628594195175</v>
      </c>
      <c r="M24" s="40">
        <f t="shared" si="19"/>
        <v>0.0073402591453614694</v>
      </c>
      <c r="N24" s="40">
        <f t="shared" si="20"/>
        <v>0.011821560756196106</v>
      </c>
      <c r="O24" s="40">
        <f t="shared" si="21"/>
        <v>0.019038741813461397</v>
      </c>
      <c r="P24" s="40">
        <f t="shared" si="22"/>
        <v>0.12808313458528492</v>
      </c>
      <c r="Q24" s="40">
        <f t="shared" si="23"/>
        <v>0.86167928143196981</v>
      </c>
      <c r="S24" s="69">
        <v>0</v>
      </c>
      <c r="T24" s="69">
        <v>0.90</v>
      </c>
    </row>
    <row r="25" spans="1:20" ht="15.75" thickBot="1">
      <c r="A25" s="25" t="s">
        <v>64</v>
      </c>
      <c r="B25" s="25" t="s">
        <v>34</v>
      </c>
      <c r="C25" s="21"/>
      <c r="D25" s="38">
        <f>SUMIF(SharesElab!$B$2:$B$79,Apt_RSD_share!$A25,SharesElab!C$2:C$79)</f>
        <v>0.063604391804033891</v>
      </c>
      <c r="E25" s="39">
        <f t="shared" si="12"/>
        <v>0.057243952623630502</v>
      </c>
      <c r="F25" s="39">
        <f t="shared" si="13"/>
        <v>0.051519557361267454</v>
      </c>
      <c r="G25" s="39">
        <f t="shared" si="14"/>
        <v>0.030421783426254824</v>
      </c>
      <c r="H25" s="39">
        <f t="shared" si="15"/>
        <v>0.017963758895369213</v>
      </c>
      <c r="I25" s="39">
        <f t="shared" si="16"/>
        <v>0.0021839737103705702</v>
      </c>
      <c r="J25" s="39">
        <f t="shared" si="17"/>
        <v>0.00026552021742060701</v>
      </c>
      <c r="K25" s="21"/>
      <c r="L25" s="40">
        <f t="shared" si="18"/>
        <v>0.069964830984437287</v>
      </c>
      <c r="M25" s="40">
        <f t="shared" si="19"/>
        <v>0.076961314082881024</v>
      </c>
      <c r="N25" s="40">
        <f t="shared" si="20"/>
        <v>0.12394696594362077</v>
      </c>
      <c r="O25" s="40">
        <f t="shared" si="21"/>
        <v>0.19961782812186077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0" ht="15.75" thickBot="1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</v>
      </c>
      <c r="H26" s="39">
        <f t="shared" si="15"/>
        <v>0.23193336197782807</v>
      </c>
      <c r="I26" s="39">
        <f t="shared" si="16"/>
        <v>0.02819768223720789</v>
      </c>
      <c r="J26" s="39">
        <f t="shared" si="17"/>
        <v>0.0034281798736076566</v>
      </c>
      <c r="K26" s="21"/>
      <c r="L26" s="40">
        <f t="shared" si="18"/>
        <v>0.90000000000000002</v>
      </c>
      <c r="M26" s="40">
        <f t="shared" si="19"/>
        <v>0.90000000000000002</v>
      </c>
      <c r="N26" s="40">
        <f t="shared" si="20"/>
        <v>0.90000000000000002</v>
      </c>
      <c r="O26" s="40">
        <f t="shared" si="21"/>
        <v>0.90000000000000002</v>
      </c>
      <c r="P26" s="40">
        <f t="shared" si="22"/>
        <v>0.90000000000000002</v>
      </c>
      <c r="Q26" s="40">
        <f t="shared" si="23"/>
        <v>0.90000000000000002</v>
      </c>
      <c r="S26" s="78">
        <f>S25</f>
        <v>0</v>
      </c>
      <c r="T26" s="78">
        <v>0.90</v>
      </c>
    </row>
    <row r="27" spans="1:20" ht="15.75" thickBot="1">
      <c r="A27" s="25" t="s">
        <v>66</v>
      </c>
      <c r="B27" s="25" t="s">
        <v>118</v>
      </c>
      <c r="C27" s="21"/>
      <c r="D27" s="38">
        <f>SUMIF(SharesElab!$B$2:$B$79,Apt_RSD_share!$A27,SharesElab!C$2:C$79)</f>
        <v>0.011126565571211781</v>
      </c>
      <c r="E27" s="39">
        <f t="shared" si="12"/>
        <v>0.010013909014090603</v>
      </c>
      <c r="F27" s="39">
        <f t="shared" si="13"/>
        <v>0.0090125181126815435</v>
      </c>
      <c r="G27" s="39">
        <f t="shared" si="14"/>
        <v>0.0053218018203573247</v>
      </c>
      <c r="H27" s="39">
        <f t="shared" si="15"/>
        <v>0.0031424707569027975</v>
      </c>
      <c r="I27" s="39">
        <f t="shared" si="16"/>
        <v>0.00038205108177293635</v>
      </c>
      <c r="J27" s="39">
        <f t="shared" si="17"/>
        <v>4.6448492404661655E-05</v>
      </c>
      <c r="K27" s="21"/>
      <c r="L27" s="40">
        <f t="shared" si="18"/>
        <v>0.01223922212833296</v>
      </c>
      <c r="M27" s="40">
        <f t="shared" si="19"/>
        <v>0.013463144341166257</v>
      </c>
      <c r="N27" s="40">
        <f t="shared" si="20"/>
        <v>0.02168252859289168</v>
      </c>
      <c r="O27" s="40">
        <f t="shared" si="21"/>
        <v>0.034919929124137987</v>
      </c>
      <c r="P27" s="40">
        <f t="shared" si="22"/>
        <v>0.23492382141309223</v>
      </c>
      <c r="Q27" s="40">
        <f t="shared" si="23"/>
        <v>0.90000000000000002</v>
      </c>
      <c r="S27" s="69">
        <v>0</v>
      </c>
      <c r="T27" s="69">
        <v>0.90</v>
      </c>
    </row>
    <row r="28" spans="1:20" ht="15.75" thickBot="1">
      <c r="A28" s="25" t="s">
        <v>463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0" ht="15.75" thickBot="1">
      <c r="A29" s="25" t="s">
        <v>67</v>
      </c>
      <c r="B29" s="25" t="s">
        <v>120</v>
      </c>
      <c r="C29" s="21"/>
      <c r="D29" s="38">
        <f>SUMIF(SharesElab!$B$2:$B$79,Apt_RSD_share!$A29,SharesElab!C$2:C$79)+D30*Z9</f>
        <v>0.00072076925120495453</v>
      </c>
      <c r="E29" s="39">
        <f t="shared" si="12"/>
        <v>0.00064869232608445911</v>
      </c>
      <c r="F29" s="39">
        <f t="shared" si="13"/>
        <v>0.0005838230934760132</v>
      </c>
      <c r="G29" s="39">
        <f t="shared" si="14"/>
        <v>0.00034474169846665108</v>
      </c>
      <c r="H29" s="39">
        <f t="shared" si="15"/>
        <v>0.00020356652552757284</v>
      </c>
      <c r="I29" s="39">
        <f t="shared" si="16"/>
        <v>2.4748937160268036E-05</v>
      </c>
      <c r="J29" s="39">
        <f t="shared" si="17"/>
        <v>3.0088929846176137E-06</v>
      </c>
      <c r="K29" s="21"/>
      <c r="L29" s="40">
        <f t="shared" si="18"/>
        <v>0.00079284617632545005</v>
      </c>
      <c r="M29" s="40">
        <f t="shared" si="19"/>
        <v>0.00087213079395799509</v>
      </c>
      <c r="N29" s="40">
        <f t="shared" si="20"/>
        <v>0.0014045753649772914</v>
      </c>
      <c r="O29" s="40">
        <f t="shared" si="21"/>
        <v>0.0022620826710495782</v>
      </c>
      <c r="P29" s="40">
        <f t="shared" si="22"/>
        <v>0.015218161054856379</v>
      </c>
      <c r="Q29" s="40">
        <f t="shared" si="23"/>
        <v>0.10238017772537529</v>
      </c>
      <c r="S29" s="69">
        <v>0</v>
      </c>
      <c r="T29" s="69">
        <v>0.90</v>
      </c>
    </row>
    <row r="30" spans="1:20" ht="15.75" thickBot="1">
      <c r="A30" s="25" t="s">
        <v>68</v>
      </c>
      <c r="B30" s="25" t="s">
        <v>121</v>
      </c>
      <c r="C30" s="21"/>
      <c r="D30" s="38">
        <f>SUMIF(SharesElab!$B$2:$B$79,Apt_RSD_share!$A30,SharesElab!C$2:C$79)</f>
        <v>0.00092545385064940727</v>
      </c>
      <c r="E30" s="39">
        <f t="shared" si="12"/>
        <v>0.00083290846558446653</v>
      </c>
      <c r="F30" s="39">
        <f t="shared" si="13"/>
        <v>0.00074961761902601995</v>
      </c>
      <c r="G30" s="39">
        <f t="shared" si="14"/>
        <v>0.00044264170785867458</v>
      </c>
      <c r="H30" s="39">
        <f t="shared" si="15"/>
        <v>0.00026137550207346879</v>
      </c>
      <c r="I30" s="39">
        <f t="shared" si="16"/>
        <v>3.1777159134022756E-05</v>
      </c>
      <c r="J30" s="39">
        <f t="shared" si="17"/>
        <v>3.8633606999066403E-06</v>
      </c>
      <c r="K30" s="21"/>
      <c r="L30" s="40">
        <f t="shared" si="18"/>
        <v>0.0010179992357143481</v>
      </c>
      <c r="M30" s="40">
        <f t="shared" si="19"/>
        <v>0.001119799159285783</v>
      </c>
      <c r="N30" s="40">
        <f t="shared" si="20"/>
        <v>0.0018034477440213473</v>
      </c>
      <c r="O30" s="40">
        <f t="shared" si="21"/>
        <v>0.0029044706262238208</v>
      </c>
      <c r="P30" s="40">
        <f t="shared" si="22"/>
        <v>0.019539825990738478</v>
      </c>
      <c r="Q30" s="40">
        <f t="shared" si="23"/>
        <v>0.13145417836252438</v>
      </c>
      <c r="S30" s="69">
        <v>0</v>
      </c>
      <c r="T30" s="69">
        <v>0.90</v>
      </c>
    </row>
    <row r="31" spans="1:20" ht="15.75" thickBot="1">
      <c r="A31" s="25" t="s">
        <v>69</v>
      </c>
      <c r="B31" s="25" t="s">
        <v>122</v>
      </c>
      <c r="C31" s="21"/>
      <c r="D31" s="38">
        <f>SUMIF(SharesElab!$B$2:$B$79,Apt_RSD_share!$A31,SharesElab!C$2:C$79)+D30*Z10</f>
        <v>0.00053867671718513038</v>
      </c>
      <c r="E31" s="39">
        <f t="shared" si="12"/>
        <v>0.00048480904546661734</v>
      </c>
      <c r="F31" s="39">
        <f t="shared" si="13"/>
        <v>0.00043632814091995565</v>
      </c>
      <c r="G31" s="39">
        <f t="shared" si="14"/>
        <v>0.00025764740393182463</v>
      </c>
      <c r="H31" s="39">
        <f t="shared" si="15"/>
        <v>0.00015213821554770315</v>
      </c>
      <c r="I31" s="39">
        <f t="shared" si="16"/>
        <v>1.8496455281668692E-05</v>
      </c>
      <c r="J31" s="39">
        <f t="shared" si="17"/>
        <v>2.2487371549293468E-06</v>
      </c>
      <c r="K31" s="21"/>
      <c r="L31" s="40">
        <f t="shared" si="18"/>
        <v>0.00059254438890364342</v>
      </c>
      <c r="M31" s="40">
        <f t="shared" si="19"/>
        <v>0.00065179882779400791</v>
      </c>
      <c r="N31" s="40">
        <f t="shared" si="20"/>
        <v>0.0010497285301505281</v>
      </c>
      <c r="O31" s="40">
        <f t="shared" si="21"/>
        <v>0.0016905982950927276</v>
      </c>
      <c r="P31" s="40">
        <f t="shared" si="22"/>
        <v>0.011373499944566288</v>
      </c>
      <c r="Q31" s="40">
        <f t="shared" si="23"/>
        <v>0.076515220300724551</v>
      </c>
      <c r="S31" s="69">
        <v>0</v>
      </c>
      <c r="T31" s="69">
        <v>0.90</v>
      </c>
    </row>
    <row r="32" spans="1:22" ht="15.75" thickBot="1">
      <c r="A32" s="25" t="s">
        <v>70</v>
      </c>
      <c r="B32" s="25" t="s">
        <v>123</v>
      </c>
      <c r="C32" s="21"/>
      <c r="D32" s="38">
        <f>SUMIF(SharesElab!$B$2:$B$79,Apt_RSD_share!$A32,SharesElab!C$2:C$79)</f>
        <v>0.00075948114969009029</v>
      </c>
      <c r="E32" s="39">
        <f t="shared" si="12"/>
        <v>0.00068353303472108132</v>
      </c>
      <c r="F32" s="39">
        <f t="shared" si="13"/>
        <v>0.00061517973124897314</v>
      </c>
      <c r="G32" s="39">
        <f t="shared" si="14"/>
        <v>0.00036325747950520623</v>
      </c>
      <c r="H32" s="39">
        <f t="shared" si="15"/>
        <v>0.00021449990907302925</v>
      </c>
      <c r="I32" s="39">
        <f t="shared" si="16"/>
        <v>2.6078181355080208E-05</v>
      </c>
      <c r="J32" s="39">
        <f t="shared" si="17"/>
        <v>3.1704980469568125E-06</v>
      </c>
      <c r="K32" s="21"/>
      <c r="L32" s="40">
        <f t="shared" si="18"/>
        <v>0.00083542926465909938</v>
      </c>
      <c r="M32" s="40">
        <f t="shared" si="19"/>
        <v>0.00091897219112500937</v>
      </c>
      <c r="N32" s="40">
        <f t="shared" si="20"/>
        <v>0.0014800139035287395</v>
      </c>
      <c r="O32" s="40">
        <f t="shared" si="21"/>
        <v>0.0023835771917720713</v>
      </c>
      <c r="P32" s="40">
        <f t="shared" si="22"/>
        <v>0.016035515436860291</v>
      </c>
      <c r="Q32" s="40">
        <f t="shared" si="23"/>
        <v>0.10787892928888766</v>
      </c>
      <c r="S32" s="69">
        <v>0</v>
      </c>
      <c r="T32" s="69">
        <v>0.50</v>
      </c>
      <c r="V32" s="65" t="s">
        <v>252</v>
      </c>
    </row>
    <row r="33" spans="1:22" ht="15">
      <c r="A33" s="25" t="s">
        <v>130</v>
      </c>
      <c r="B33" s="25" t="s">
        <v>129</v>
      </c>
      <c r="C33" s="21"/>
      <c r="D33" s="38">
        <f>SUMIF(SharesElab!$B$2:$B$79,Apt_RSD_share!$A33,SharesElab!C$2:C$79)</f>
        <v>0.0051297574363453301</v>
      </c>
      <c r="E33" s="39">
        <f t="shared" si="12"/>
        <v>0.0046167816927107971</v>
      </c>
      <c r="F33" s="39">
        <f t="shared" si="13"/>
        <v>0.0041551035234397181</v>
      </c>
      <c r="G33" s="39">
        <f t="shared" si="14"/>
        <v>0.0024535470795559191</v>
      </c>
      <c r="H33" s="39">
        <f t="shared" si="15"/>
        <v>0.0014487950150069749</v>
      </c>
      <c r="I33" s="39">
        <f t="shared" si="16"/>
        <v>0.00017613965111204171</v>
      </c>
      <c r="J33" s="39">
        <f t="shared" si="17"/>
        <v>2.1414469522952092E-05</v>
      </c>
      <c r="K33" s="21"/>
      <c r="L33" s="40">
        <f t="shared" si="18"/>
        <v>0.0056427331799798639</v>
      </c>
      <c r="M33" s="40">
        <f>IF($D33=0,"",MIN($D33*(1+$S$4)^($M$5-$D$5),T33))</f>
        <v>0.0062070064979778501</v>
      </c>
      <c r="N33" s="40">
        <f t="shared" si="20"/>
        <v>0.009996446035058313</v>
      </c>
      <c r="O33" s="40">
        <f t="shared" si="21"/>
        <v>0.016099376303921768</v>
      </c>
      <c r="P33" s="40">
        <f t="shared" si="22"/>
        <v>0.10830855326880763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1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="41" customFormat="1" ht="12.75"/>
    <row r="37" spans="1:4" ht="23.25">
      <c r="A37" s="5" t="s">
        <v>44</v>
      </c>
      <c r="D37" s="80"/>
    </row>
    <row r="38" spans="1:1" ht="11.25" customHeight="1">
      <c r="A38" s="5"/>
    </row>
    <row r="39" spans="4:4" ht="15">
      <c r="D39" s="18" t="s">
        <v>12</v>
      </c>
    </row>
    <row r="40" spans="4:4" ht="15">
      <c r="D40" s="18" t="s">
        <v>28</v>
      </c>
    </row>
    <row r="42" spans="1:1" ht="23.25">
      <c r="A42" s="5" t="s">
        <v>140</v>
      </c>
    </row>
    <row r="44" spans="8:8" s="21" customFormat="1" ht="15">
      <c r="H44" s="18" t="s">
        <v>270</v>
      </c>
    </row>
    <row r="45" spans="1:25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>
      <c r="A46" s="21" t="s">
        <v>133</v>
      </c>
      <c r="B46" s="3" t="s">
        <v>466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si="24" ref="H46:H53">B46</f>
        <v>RSDSH_Apt-AB,RSDSH_Apt-C,RSDSH_Apt-D,RSDSH_Apt-E,RSDSH_Apt-F,RSDSH_Apt-G</v>
      </c>
      <c r="I46" s="3">
        <v>1</v>
      </c>
      <c r="J46" s="27">
        <f t="shared" si="25" ref="J46:O49">IF(E6="","",-E6)</f>
        <v>-0.018595868828660021</v>
      </c>
      <c r="K46" s="27">
        <f t="shared" si="25"/>
        <v>-0.016736281945794022</v>
      </c>
      <c r="L46" s="27">
        <f t="shared" si="25"/>
        <v>-0.0098826071261719113</v>
      </c>
      <c r="M46" s="27">
        <f t="shared" si="25"/>
        <v>-0.0058355806819332537</v>
      </c>
      <c r="N46" s="27">
        <f t="shared" si="25"/>
        <v>-0.00070947037690279817</v>
      </c>
      <c r="O46" s="27">
        <f t="shared" si="25"/>
        <v>-8.6255034954952554E-05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>
      <c r="A47" s="21" t="s">
        <v>191</v>
      </c>
      <c r="B47" s="3" t="s">
        <v>466</v>
      </c>
      <c r="D47" s="21" t="str">
        <f>IF(Y47="","UC-LO_"&amp;A7,"\I: DISABLED")</f>
        <v>\I: DISABLED</v>
      </c>
      <c r="E47" s="21" t="str">
        <f t="shared" si="26" ref="E47:E53">A47</f>
        <v>RSDBDL</v>
      </c>
      <c r="F47" s="3" t="str">
        <f t="shared" si="27" ref="F47:F5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-4.1333389787191865E-06</v>
      </c>
      <c r="K47" s="27">
        <f t="shared" si="25"/>
        <v>-3.7200050808472678E-06</v>
      </c>
      <c r="L47" s="27">
        <f t="shared" si="25"/>
        <v>-2.1966258001895031E-06</v>
      </c>
      <c r="M47" s="27">
        <f t="shared" si="25"/>
        <v>-1.2970855687539002E-06</v>
      </c>
      <c r="N47" s="27">
        <f t="shared" si="25"/>
        <v>-1.5769532416680508E-07</v>
      </c>
      <c r="O47" s="27">
        <f t="shared" si="25"/>
        <v>-1.9172069956775525E-08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>
      <c r="A48" s="21" t="s">
        <v>192</v>
      </c>
      <c r="B48" s="3" t="s">
        <v>466</v>
      </c>
      <c r="D48" s="21" t="str">
        <f t="shared" si="28" ref="D48:D54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-2.9650925241888089E-09</v>
      </c>
      <c r="K48" s="27">
        <f t="shared" si="25"/>
        <v>-2.6685832717699281E-09</v>
      </c>
      <c r="L48" s="27">
        <f t="shared" si="25"/>
        <v>-1.575771736147425E-09</v>
      </c>
      <c r="M48" s="27">
        <f t="shared" si="25"/>
        <v>-9.3047745247769327E-10</v>
      </c>
      <c r="N48" s="27">
        <f t="shared" si="25"/>
        <v>-1.131243358441934E-10</v>
      </c>
      <c r="O48" s="27">
        <f t="shared" si="25"/>
        <v>-1.3753278304717065E-11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>
      <c r="A49" s="21" t="s">
        <v>193</v>
      </c>
      <c r="B49" s="3" t="s">
        <v>466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-0.012923684961281332</v>
      </c>
      <c r="K49" s="27">
        <f t="shared" si="25"/>
        <v>-0.011631316465153198</v>
      </c>
      <c r="L49" s="27">
        <f t="shared" si="25"/>
        <v>-0.0068681760595083133</v>
      </c>
      <c r="M49" s="27">
        <f t="shared" si="25"/>
        <v>-0.0040555892813790642</v>
      </c>
      <c r="N49" s="27">
        <f t="shared" si="25"/>
        <v>-0.00049306497722343778</v>
      </c>
      <c r="O49" s="27">
        <f t="shared" si="25"/>
        <v>-5.9945190426600848E-05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>
      <c r="A50" s="21" t="s">
        <v>194</v>
      </c>
      <c r="B50" s="3" t="s">
        <v>466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-0.48283701687339414</v>
      </c>
      <c r="K50" s="74">
        <f t="shared" si="29" ref="K50:O50">MAX(IF(F10+F11="","",-F10-F11),-$T$10)</f>
        <v>-0.48283701687339414</v>
      </c>
      <c r="L50" s="74">
        <f t="shared" si="29"/>
        <v>-0.32905825546478407</v>
      </c>
      <c r="M50" s="74">
        <f t="shared" si="29"/>
        <v>-0.19430560926940041</v>
      </c>
      <c r="N50" s="74">
        <f t="shared" si="29"/>
        <v>-0.023623025943156021</v>
      </c>
      <c r="O50" s="74">
        <f t="shared" si="29"/>
        <v>-0.0028720084654751386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>
      <c r="A51" s="21" t="s">
        <v>194</v>
      </c>
      <c r="B51" s="3" t="s">
        <v>466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si="30" ref="J51:O54">IF(E11="","",-E11)</f>
        <v>-0.53227049811667837</v>
      </c>
      <c r="K51" s="27">
        <f t="shared" si="30"/>
        <v>-0.4790434483050105</v>
      </c>
      <c r="L51" s="27">
        <f t="shared" si="30"/>
        <v>-0.28287036578962566</v>
      </c>
      <c r="M51" s="27">
        <f t="shared" si="30"/>
        <v>-0.1670321222951161</v>
      </c>
      <c r="N51" s="27">
        <f t="shared" si="30"/>
        <v>-0.020307206637803065</v>
      </c>
      <c r="O51" s="27">
        <f t="shared" si="30"/>
        <v>-0.0024688822471035008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>
      <c r="A52" s="21" t="s">
        <v>195</v>
      </c>
      <c r="B52" s="3" t="s">
        <v>466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-0.037251445286102802</v>
      </c>
      <c r="K52" s="27">
        <f t="shared" si="30"/>
        <v>-0.033526300757492522</v>
      </c>
      <c r="L52" s="27">
        <f t="shared" si="30"/>
        <v>-0.019796945334291761</v>
      </c>
      <c r="M52" s="27">
        <f t="shared" si="30"/>
        <v>-0.011689898250445944</v>
      </c>
      <c r="N52" s="27">
        <f t="shared" si="30"/>
        <v>-0.0014212187217933674</v>
      </c>
      <c r="O52" s="27">
        <f t="shared" si="30"/>
        <v>-0.0001727870176371227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>
      <c r="A53" s="21" t="s">
        <v>196</v>
      </c>
      <c r="B53" s="3" t="s">
        <v>466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>
      <c r="A54" s="21" t="s">
        <v>134</v>
      </c>
      <c r="B54" s="3" t="s">
        <v>466</v>
      </c>
      <c r="D54" s="21" t="str">
        <f t="shared" si="28"/>
        <v>\I: DISABLED</v>
      </c>
      <c r="E54" s="21" t="str">
        <f t="shared" si="31" ref="E54:E69">A54</f>
        <v>RSDPEA</v>
      </c>
      <c r="F54" s="3" t="str">
        <f t="shared" si="27"/>
        <v>RSDSH_Apt-AB,RSDSH_Apt-C,RSDSH_Apt-D,RSDSH_Apt-E,RSDSH_Apt-F,RSDSH_Apt-G</v>
      </c>
      <c r="H54" s="21" t="str">
        <f t="shared" si="32" ref="H54:H69">B54</f>
        <v>RSDSH_Apt-AB,RSDSH_Apt-C,RSDSH_Apt-D,RSDSH_Apt-E,RSDSH_Apt-F,RSDSH_Apt-G</v>
      </c>
      <c r="I54" s="3">
        <v>1</v>
      </c>
      <c r="J54" s="27">
        <f t="shared" si="30"/>
        <v>-0.0069546681509856934</v>
      </c>
      <c r="K54" s="27">
        <f t="shared" si="30"/>
        <v>-0.0062592013358871244</v>
      </c>
      <c r="L54" s="27">
        <f t="shared" si="30"/>
        <v>-0.0036959957968279882</v>
      </c>
      <c r="M54" s="27">
        <f t="shared" si="30"/>
        <v>-0.0021824485580689596</v>
      </c>
      <c r="N54" s="27">
        <f t="shared" si="30"/>
        <v>-0.00026533479450603598</v>
      </c>
      <c r="O54" s="27">
        <f t="shared" si="30"/>
        <v>-3.2258516662520033E-05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>
      <c r="A55" s="21" t="s">
        <v>135</v>
      </c>
      <c r="B55" s="3" t="s">
        <v>466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si="33" ref="J55:O57">IF(E16="","",-E16)</f>
        <v>-0.0015183207495132148</v>
      </c>
      <c r="K55" s="27">
        <f t="shared" si="33"/>
        <v>-0.0013664886745618934</v>
      </c>
      <c r="L55" s="27">
        <f t="shared" si="33"/>
        <v>-0.00080689789744205253</v>
      </c>
      <c r="M55" s="27">
        <f t="shared" si="33"/>
        <v>-0.00047646513946055771</v>
      </c>
      <c r="N55" s="27">
        <f t="shared" si="33"/>
        <v>-5.7927037684643671E-05</v>
      </c>
      <c r="O55" s="27">
        <f t="shared" si="33"/>
        <v>-7.0425754520408181E-06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>
      <c r="A56" s="21" t="s">
        <v>136</v>
      </c>
      <c r="B56" s="3" t="s">
        <v>466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-0.0030001071595256779</v>
      </c>
      <c r="K56" s="27">
        <f t="shared" si="33"/>
        <v>-0.00270009644357311</v>
      </c>
      <c r="L56" s="27">
        <f t="shared" si="33"/>
        <v>-0.001594379948965486</v>
      </c>
      <c r="M56" s="27">
        <f t="shared" si="33"/>
        <v>-0.00094146541606463007</v>
      </c>
      <c r="N56" s="27">
        <f t="shared" si="33"/>
        <v>-0.00011446021569785617</v>
      </c>
      <c r="O56" s="27">
        <f t="shared" si="33"/>
        <v>-1.3915690108260325E-05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>
      <c r="A57" s="45" t="s">
        <v>137</v>
      </c>
      <c r="B57" s="3" t="s">
        <v>466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>
      <c r="A58" s="21" t="s">
        <v>133</v>
      </c>
      <c r="B58" s="21" t="s">
        <v>139</v>
      </c>
      <c r="D58" s="21" t="str">
        <f t="shared" si="34" ref="D58:D66">IF(Y58="","UC-LO_"&amp;A21,"\I: DISABLED")</f>
        <v>\I: DISABLED</v>
      </c>
      <c r="E58" s="21" t="str">
        <f t="shared" si="31"/>
        <v>RSDCOA</v>
      </c>
      <c r="F58" s="21" t="str">
        <f t="shared" si="35" ref="F58:F69">H58</f>
        <v>RSDWH_Apt</v>
      </c>
      <c r="G58" s="21" t="str">
        <f t="shared" si="36" ref="G58:G66">LEFT(A21,12)&amp;"*"</f>
        <v>R-WH_Apt_COA*</v>
      </c>
      <c r="H58" s="21" t="str">
        <f t="shared" si="32"/>
        <v>RSDWH_Apt</v>
      </c>
      <c r="I58" s="3">
        <v>1</v>
      </c>
      <c r="J58" s="28">
        <f t="shared" si="37" ref="J58:O61">IF(E21="","",-E21)</f>
        <v>-0.00065519347626665306</v>
      </c>
      <c r="K58" s="28">
        <f t="shared" si="37"/>
        <v>-0.00058967412863998776</v>
      </c>
      <c r="L58" s="28">
        <f t="shared" si="37"/>
        <v>-0.00034819667622062642</v>
      </c>
      <c r="M58" s="28">
        <f t="shared" si="37"/>
        <v>-0.00020560665534151773</v>
      </c>
      <c r="N58" s="28">
        <f t="shared" si="37"/>
        <v>-2.4996969317977937E-05</v>
      </c>
      <c r="O58" s="28">
        <f t="shared" si="37"/>
        <v>-3.0390479045828639E-06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-7.3916417986461098E-06</v>
      </c>
      <c r="K59" s="27">
        <f t="shared" si="37"/>
        <v>-6.652477618781499E-06</v>
      </c>
      <c r="L59" s="27">
        <f t="shared" si="37"/>
        <v>-3.9282215091142875E-06</v>
      </c>
      <c r="M59" s="27">
        <f t="shared" si="37"/>
        <v>-2.3195755189168963E-06</v>
      </c>
      <c r="N59" s="27">
        <f t="shared" si="37"/>
        <v>-2.8200623166010014E-07</v>
      </c>
      <c r="O59" s="27">
        <f t="shared" si="37"/>
        <v>-3.4285374218928079E-08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-6.6791232816650481E-06</v>
      </c>
      <c r="K60" s="27">
        <f t="shared" si="37"/>
        <v>-6.0112109534985436E-06</v>
      </c>
      <c r="L60" s="27">
        <f t="shared" si="37"/>
        <v>-3.5495599559313555E-06</v>
      </c>
      <c r="M60" s="27">
        <f t="shared" si="37"/>
        <v>-2.0959796583779063E-06</v>
      </c>
      <c r="N60" s="27">
        <f t="shared" si="37"/>
        <v>-2.5482219495547023E-07</v>
      </c>
      <c r="O60" s="27">
        <f t="shared" si="37"/>
        <v>-3.0980429978111929E-08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-0.0054596968849796043</v>
      </c>
      <c r="K61" s="28">
        <f t="shared" si="37"/>
        <v>-0.004913727196481644</v>
      </c>
      <c r="L61" s="28">
        <f t="shared" si="37"/>
        <v>-0.0029015067722504466</v>
      </c>
      <c r="M61" s="28">
        <f t="shared" si="37"/>
        <v>-0.0017133107339461664</v>
      </c>
      <c r="N61" s="28">
        <f t="shared" si="37"/>
        <v>-0.00020829858730728792</v>
      </c>
      <c r="O61" s="28">
        <f t="shared" si="37"/>
        <v>-2.53242454007617E-05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si="38" ref="J62:O62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-0.24989712087319729</v>
      </c>
      <c r="N62" s="75">
        <f t="shared" si="38"/>
        <v>-0.030381655947578461</v>
      </c>
      <c r="O62" s="75">
        <f t="shared" si="38"/>
        <v>-0.0036937000910282638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si="39" ref="J63:O66">IF(E26="","",-E26)</f>
        <v>-0.73908709542526141</v>
      </c>
      <c r="K63" s="28">
        <f t="shared" si="39"/>
        <v>-0.66517838588273526</v>
      </c>
      <c r="L63" s="28">
        <f t="shared" si="39"/>
        <v>-0.3927811850798964</v>
      </c>
      <c r="M63" s="28">
        <f t="shared" si="39"/>
        <v>-0.23193336197782807</v>
      </c>
      <c r="N63" s="28">
        <f t="shared" si="39"/>
        <v>-0.02819768223720789</v>
      </c>
      <c r="O63" s="28">
        <f t="shared" si="39"/>
        <v>-0.0034281798736076566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-0.010013909014090603</v>
      </c>
      <c r="K64" s="28">
        <f t="shared" si="39"/>
        <v>-0.0090125181126815435</v>
      </c>
      <c r="L64" s="28">
        <f t="shared" si="39"/>
        <v>-0.0053218018203573247</v>
      </c>
      <c r="M64" s="28">
        <f t="shared" si="39"/>
        <v>-0.0031424707569027975</v>
      </c>
      <c r="N64" s="28">
        <f t="shared" si="39"/>
        <v>-0.00038205108177293635</v>
      </c>
      <c r="O64" s="28">
        <f t="shared" si="39"/>
        <v>-4.6448492404661655E-05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5" s="21" customFormat="1" ht="15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5" s="21" customFormat="1" ht="15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-0.00064869232608445911</v>
      </c>
      <c r="K66" s="28">
        <f t="shared" si="39"/>
        <v>-0.0005838230934760132</v>
      </c>
      <c r="L66" s="28">
        <f t="shared" si="39"/>
        <v>-0.00034474169846665108</v>
      </c>
      <c r="M66" s="28">
        <f t="shared" si="39"/>
        <v>-0.00020356652552757284</v>
      </c>
      <c r="N66" s="28">
        <f t="shared" si="39"/>
        <v>-2.4748937160268036E-05</v>
      </c>
      <c r="O66" s="28">
        <f t="shared" si="39"/>
        <v>-3.0088929846176137E-06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5" s="21" customFormat="1" ht="15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si="40" ref="J67:O69">IF(E31="","",-E31)</f>
        <v>-0.00048480904546661734</v>
      </c>
      <c r="K67" s="28">
        <f t="shared" si="40"/>
        <v>-0.00043632814091995565</v>
      </c>
      <c r="L67" s="28">
        <f t="shared" si="40"/>
        <v>-0.00025764740393182463</v>
      </c>
      <c r="M67" s="28">
        <f t="shared" si="40"/>
        <v>-0.00015213821554770315</v>
      </c>
      <c r="N67" s="28">
        <f t="shared" si="40"/>
        <v>-1.8496455281668692E-05</v>
      </c>
      <c r="O67" s="28">
        <f t="shared" si="40"/>
        <v>-2.2487371549293468E-06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5" s="21" customFormat="1" ht="15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-0.00068353303472108132</v>
      </c>
      <c r="K68" s="28">
        <f t="shared" si="40"/>
        <v>-0.00061517973124897314</v>
      </c>
      <c r="L68" s="28">
        <f t="shared" si="40"/>
        <v>-0.00036325747950520623</v>
      </c>
      <c r="M68" s="28">
        <f t="shared" si="40"/>
        <v>-0.00021449990907302925</v>
      </c>
      <c r="N68" s="28">
        <f t="shared" si="40"/>
        <v>-2.6078181355080208E-05</v>
      </c>
      <c r="O68" s="28">
        <f t="shared" si="40"/>
        <v>-3.1704980469568125E-06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5" s="21" customFormat="1" ht="15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-0.0046167816927107971</v>
      </c>
      <c r="K69" s="28">
        <f t="shared" si="40"/>
        <v>-0.0041551035234397181</v>
      </c>
      <c r="L69" s="28">
        <f t="shared" si="40"/>
        <v>-0.0024535470795559191</v>
      </c>
      <c r="M69" s="28">
        <f t="shared" si="40"/>
        <v>-0.0014487950150069749</v>
      </c>
      <c r="N69" s="28">
        <f t="shared" si="40"/>
        <v>-0.00017613965111204171</v>
      </c>
      <c r="O69" s="28">
        <f t="shared" si="40"/>
        <v>-2.1414469522952092E-05</v>
      </c>
      <c r="P69" s="22">
        <v>0</v>
      </c>
      <c r="Q69" s="22">
        <v>5</v>
      </c>
      <c r="R69" s="21" t="s">
        <v>162</v>
      </c>
      <c r="Y69" s="72" t="s">
        <v>254</v>
      </c>
    </row>
    <row r="70" spans="9:17" s="21" customFormat="1" ht="15">
      <c r="I70" s="3"/>
      <c r="J70" s="3"/>
      <c r="K70" s="3"/>
      <c r="L70" s="3"/>
      <c r="M70" s="3"/>
      <c r="N70" s="3"/>
      <c r="O70" s="3"/>
      <c r="P70" s="3"/>
      <c r="Q70" s="3"/>
    </row>
    <row r="71" spans="8:16" s="21" customFormat="1" ht="15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5" s="21" customFormat="1" ht="30.75" thickBot="1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>
      <c r="A73" s="21" t="s">
        <v>196</v>
      </c>
      <c r="B73" s="3" t="s">
        <v>466</v>
      </c>
      <c r="C73" s="21"/>
      <c r="D73" s="21" t="str">
        <f>IF(Y73="","UC-UP_"&amp;A13,"\I: DISABLED")</f>
        <v>\I: DISABLED</v>
      </c>
      <c r="E73" s="21" t="str">
        <f t="shared" si="41" ref="E73:E92">A73</f>
        <v>RSDGAS</v>
      </c>
      <c r="F73" s="3" t="str">
        <f>B73</f>
        <v>RSDSH_Apt-AB,RSDSH_Apt-C,RSDSH_Apt-D,RSDSH_Apt-E,RSDSH_Apt-F,RSDSH_Apt-G</v>
      </c>
      <c r="H73" s="21" t="str">
        <f t="shared" si="42" ref="H73:H92">B73</f>
        <v>RSDSH_Apt-AB,RSDSH_Apt-C,RSDSH_Apt-D,RSDSH_Apt-E,RSDSH_Apt-F,RSDSH_Apt-G</v>
      </c>
      <c r="I73" s="3">
        <v>1</v>
      </c>
      <c r="J73" s="100">
        <f t="shared" si="43" ref="J73:O7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5" s="21" customFormat="1" ht="15" customHeight="1">
      <c r="A74" s="21" t="s">
        <v>194</v>
      </c>
      <c r="B74" s="3" t="s">
        <v>466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si="44" ref="F74:F84">B74</f>
        <v>RSDSH_Apt-AB,RSDSH_Apt-C,RSDSH_Apt-D,RSDSH_Apt-E,RSDSH_Apt-F,RSDSH_Apt-G</v>
      </c>
      <c r="G74" s="21" t="s">
        <v>577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si="45" ref="J74:O74">MAX(IF(L10+L11="","",-L10-L11),-$T$10)</f>
        <v>-0.48283701687339414</v>
      </c>
      <c r="K74" s="100">
        <f t="shared" si="45"/>
        <v>-0.48283701687339414</v>
      </c>
      <c r="L74" s="100">
        <f t="shared" si="45"/>
        <v>-0.48283701687339414</v>
      </c>
      <c r="M74" s="100">
        <f t="shared" si="45"/>
        <v>-0.48283701687339414</v>
      </c>
      <c r="N74" s="100">
        <f t="shared" si="45"/>
        <v>-0.48283701687339414</v>
      </c>
      <c r="O74" s="100">
        <f t="shared" si="45"/>
        <v>-0.48283701687339414</v>
      </c>
      <c r="P74" s="3">
        <v>0</v>
      </c>
      <c r="Q74" s="3">
        <v>5</v>
      </c>
      <c r="R74" s="21" t="s">
        <v>170</v>
      </c>
      <c r="Y74" s="72" t="s">
        <v>254</v>
      </c>
    </row>
    <row r="75" spans="1:25" s="21" customFormat="1" ht="15" customHeight="1" thickBot="1">
      <c r="A75" s="21" t="s">
        <v>133</v>
      </c>
      <c r="B75" s="3" t="s">
        <v>466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si="46" ref="J75:O78">IF(L6="","",-L6)</f>
        <v>-0.02169518030010336</v>
      </c>
      <c r="K75" s="100">
        <f t="shared" si="46"/>
        <v>-0.02169518030010336</v>
      </c>
      <c r="L75" s="100">
        <f t="shared" si="46"/>
        <v>-0.02169518030010336</v>
      </c>
      <c r="M75" s="100">
        <f t="shared" si="46"/>
        <v>-0.02169518030010336</v>
      </c>
      <c r="N75" s="100">
        <f t="shared" si="46"/>
        <v>-0.02169518030010336</v>
      </c>
      <c r="O75" s="100">
        <f t="shared" si="46"/>
        <v>-0.02169518030010336</v>
      </c>
      <c r="P75" s="3">
        <v>0</v>
      </c>
      <c r="Q75" s="3">
        <v>5</v>
      </c>
      <c r="R75" s="21" t="s">
        <v>166</v>
      </c>
      <c r="Y75" s="72" t="s">
        <v>254</v>
      </c>
    </row>
    <row r="76" spans="1:25" s="21" customFormat="1" ht="15" customHeight="1" thickBot="1">
      <c r="A76" s="21" t="s">
        <v>191</v>
      </c>
      <c r="B76" s="3" t="s">
        <v>466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-5.0518587517678945E-06</v>
      </c>
      <c r="K76" s="101">
        <f t="shared" si="46"/>
        <v>-5.5570446269446842E-06</v>
      </c>
      <c r="L76" s="101">
        <f t="shared" si="46"/>
        <v>-8.9496759421406882E-06</v>
      </c>
      <c r="M76" s="101">
        <f t="shared" si="46"/>
        <v>-1.4413542601577004E-05</v>
      </c>
      <c r="N76" s="101">
        <f t="shared" si="46"/>
        <v>-9.6967107121711819E-05</v>
      </c>
      <c r="O76" s="101">
        <f t="shared" si="46"/>
        <v>-0.00065234620824756746</v>
      </c>
      <c r="P76" s="3">
        <v>0</v>
      </c>
      <c r="Q76" s="3">
        <v>5</v>
      </c>
      <c r="R76" s="21" t="s">
        <v>167</v>
      </c>
      <c r="Y76" s="72" t="s">
        <v>254</v>
      </c>
    </row>
    <row r="77" spans="1:25" s="21" customFormat="1" ht="15" customHeight="1">
      <c r="A77" s="21" t="s">
        <v>192</v>
      </c>
      <c r="B77" s="3" t="s">
        <v>466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-3.6240019740085447E-09</v>
      </c>
      <c r="K77" s="101">
        <f t="shared" si="46"/>
        <v>-3.9864021714093997E-09</v>
      </c>
      <c r="L77" s="101">
        <f t="shared" si="46"/>
        <v>-6.4201405610765546E-09</v>
      </c>
      <c r="M77" s="101">
        <f t="shared" si="46"/>
        <v>-1.0339700575019406E-08</v>
      </c>
      <c r="N77" s="101">
        <f t="shared" si="46"/>
        <v>-6.9560335094485036E-08</v>
      </c>
      <c r="O77" s="101">
        <f t="shared" si="46"/>
        <v>-4.6796715082322064E-07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5" s="21" customFormat="1" ht="15" customHeight="1">
      <c r="A78" s="21" t="s">
        <v>193</v>
      </c>
      <c r="B78" s="3" t="s">
        <v>466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-0.015795614952677183</v>
      </c>
      <c r="K78" s="100">
        <f t="shared" si="46"/>
        <v>-0.017375176447944903</v>
      </c>
      <c r="L78" s="100">
        <f t="shared" si="46"/>
        <v>-0.027982895421179758</v>
      </c>
      <c r="M78" s="100">
        <f t="shared" si="46"/>
        <v>-0.045066732904764227</v>
      </c>
      <c r="N78" s="100">
        <f t="shared" si="46"/>
        <v>-0.30318644333307215</v>
      </c>
      <c r="O78" s="100">
        <f t="shared" si="46"/>
        <v>-0.90000000000000002</v>
      </c>
      <c r="P78" s="3">
        <v>0</v>
      </c>
      <c r="Q78" s="3">
        <v>5</v>
      </c>
      <c r="R78" s="21" t="s">
        <v>169</v>
      </c>
      <c r="Y78" s="72" t="s">
        <v>254</v>
      </c>
    </row>
    <row r="79" spans="1:25" s="21" customFormat="1" ht="15" customHeight="1">
      <c r="A79" s="21" t="s">
        <v>194</v>
      </c>
      <c r="B79" s="3" t="s">
        <v>466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si="47" ref="J79:O79">IF(L11="","",-L11)</f>
        <v>-0.65055283103149575</v>
      </c>
      <c r="K79" s="100">
        <f t="shared" si="47"/>
        <v>-0.71560811413464542</v>
      </c>
      <c r="L79" s="100">
        <f t="shared" si="47"/>
        <v>-0.90000000000000002</v>
      </c>
      <c r="M79" s="100">
        <f t="shared" si="47"/>
        <v>-0.90000000000000002</v>
      </c>
      <c r="N79" s="100">
        <f t="shared" si="47"/>
        <v>-0.90000000000000002</v>
      </c>
      <c r="O79" s="100">
        <f t="shared" si="47"/>
        <v>-0.90000000000000002</v>
      </c>
      <c r="P79" s="3">
        <v>0</v>
      </c>
      <c r="Q79" s="3">
        <v>5</v>
      </c>
      <c r="R79" s="21" t="s">
        <v>171</v>
      </c>
      <c r="Y79" s="72" t="s">
        <v>254</v>
      </c>
    </row>
    <row r="80" spans="1:25" s="21" customFormat="1" ht="15" customHeight="1">
      <c r="A80" s="21" t="s">
        <v>195</v>
      </c>
      <c r="B80" s="3" t="s">
        <v>466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si="48" ref="J80:O80">IF(L12="","",-L12)</f>
        <v>-0.045529544238570092</v>
      </c>
      <c r="K80" s="100">
        <f t="shared" si="48"/>
        <v>-0.050082498662427102</v>
      </c>
      <c r="L80" s="100">
        <f t="shared" si="48"/>
        <v>-0.080658364920825509</v>
      </c>
      <c r="M80" s="100">
        <f t="shared" si="48"/>
        <v>-0.12990110328863874</v>
      </c>
      <c r="N80" s="100">
        <f t="shared" si="48"/>
        <v>-0.87390966579165807</v>
      </c>
      <c r="O80" s="100">
        <f t="shared" si="48"/>
        <v>-0.90000000000000002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>
      <c r="A81" s="21" t="s">
        <v>134</v>
      </c>
      <c r="B81" s="3" t="s">
        <v>466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si="49" ref="J81:O81">IF(L14="","",-L14)</f>
        <v>-0.008500149962315847</v>
      </c>
      <c r="K81" s="100">
        <f t="shared" si="49"/>
        <v>-0.0093501649585474335</v>
      </c>
      <c r="L81" s="100">
        <f t="shared" si="49"/>
        <v>-0.015058534167390234</v>
      </c>
      <c r="M81" s="100">
        <f t="shared" si="49"/>
        <v>-0.024251919861923654</v>
      </c>
      <c r="N81" s="100">
        <f t="shared" si="49"/>
        <v>-0.16315478964214014</v>
      </c>
      <c r="O81" s="100">
        <f t="shared" si="49"/>
        <v>-0.90000000000000002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5" ht="15" customHeight="1">
      <c r="A82" s="21" t="s">
        <v>135</v>
      </c>
      <c r="B82" s="3" t="s">
        <v>466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si="50" ref="J82:O84">IF(L16="","",-L16)</f>
        <v>-0.0018557253605161516</v>
      </c>
      <c r="K82" s="100">
        <f t="shared" si="50"/>
        <v>-0.34999999999999998</v>
      </c>
      <c r="L82" s="100">
        <f t="shared" si="50"/>
        <v>-0.0032875306754013558</v>
      </c>
      <c r="M82" s="100">
        <f t="shared" si="50"/>
        <v>-0.0052946010280406396</v>
      </c>
      <c r="N82" s="100">
        <f t="shared" si="50"/>
        <v>-0.035619428147842726</v>
      </c>
      <c r="O82" s="100">
        <f t="shared" si="50"/>
        <v>-0.2396297010596192</v>
      </c>
      <c r="P82" s="3">
        <v>0</v>
      </c>
      <c r="Q82" s="3">
        <v>5</v>
      </c>
      <c r="R82" s="21" t="s">
        <v>175</v>
      </c>
      <c r="Y82" s="72" t="s">
        <v>254</v>
      </c>
    </row>
    <row r="83" spans="1:25" ht="15" customHeight="1">
      <c r="A83" s="21" t="s">
        <v>136</v>
      </c>
      <c r="B83" s="3" t="s">
        <v>466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-0.0036667976394202731</v>
      </c>
      <c r="K83" s="100">
        <f t="shared" si="50"/>
        <v>-0.0040334774033623007</v>
      </c>
      <c r="L83" s="100">
        <f t="shared" si="50"/>
        <v>-0.0064959556928890216</v>
      </c>
      <c r="M83" s="100">
        <f t="shared" si="50"/>
        <v>-0.010461801602954703</v>
      </c>
      <c r="N83" s="100">
        <f t="shared" si="50"/>
        <v>-0.070381769753732351</v>
      </c>
      <c r="O83" s="100">
        <f t="shared" si="50"/>
        <v>-0.47349335245168123</v>
      </c>
      <c r="P83" s="3">
        <v>0</v>
      </c>
      <c r="Q83" s="3">
        <v>5</v>
      </c>
      <c r="R83" s="21" t="s">
        <v>176</v>
      </c>
      <c r="Y83" s="72" t="s">
        <v>254</v>
      </c>
    </row>
    <row r="84" spans="1:25" ht="15" customHeight="1" thickBot="1">
      <c r="A84" s="45" t="s">
        <v>137</v>
      </c>
      <c r="B84" s="3" t="s">
        <v>466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5" ht="15" customHeight="1" thickBot="1">
      <c r="A85" s="21" t="s">
        <v>133</v>
      </c>
      <c r="B85" s="21" t="s">
        <v>139</v>
      </c>
      <c r="D85" s="21" t="str">
        <f t="shared" si="51" ref="D85:D91">IF(Y85="","UC-UP_"&amp;A21,"\I: DISABLED")</f>
        <v>\I: DISABLED</v>
      </c>
      <c r="E85" s="21" t="str">
        <f t="shared" si="41"/>
        <v>RSDCOA</v>
      </c>
      <c r="F85" s="21" t="str">
        <f t="shared" si="52" ref="F85:F95">H85</f>
        <v>RSDWH_Apt</v>
      </c>
      <c r="G85" s="33" t="str">
        <f t="shared" si="53" ref="G85:G91">LEFT(A21,12)&amp;"*"</f>
        <v>R-WH_Apt_COA*</v>
      </c>
      <c r="H85" s="21" t="str">
        <f t="shared" si="42"/>
        <v>RSDWH_Apt</v>
      </c>
      <c r="I85" s="3">
        <v>1</v>
      </c>
      <c r="J85" s="29">
        <f t="shared" si="54" ref="J85:O88">IF(L21="","",-L21)</f>
        <v>-0.00076439238897776192</v>
      </c>
      <c r="K85" s="29">
        <f t="shared" si="54"/>
        <v>-0.00076439238897776192</v>
      </c>
      <c r="L85" s="29">
        <f t="shared" si="54"/>
        <v>-0.00076439238897776192</v>
      </c>
      <c r="M85" s="29">
        <f t="shared" si="54"/>
        <v>-0.00076439238897776192</v>
      </c>
      <c r="N85" s="29">
        <f t="shared" si="54"/>
        <v>-0.00076439238897776192</v>
      </c>
      <c r="O85" s="29">
        <f t="shared" si="54"/>
        <v>-0.00076439238897776192</v>
      </c>
      <c r="P85" s="3">
        <v>0</v>
      </c>
      <c r="Q85" s="3">
        <v>5</v>
      </c>
      <c r="R85" s="21" t="s">
        <v>178</v>
      </c>
      <c r="Y85" s="72" t="s">
        <v>254</v>
      </c>
    </row>
    <row r="86" spans="1:25" ht="15" customHeight="1" thickBot="1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-9.0342288650119133E-06</v>
      </c>
      <c r="K86" s="68">
        <f t="shared" si="54"/>
        <v>-9.9376517515131052E-06</v>
      </c>
      <c r="L86" s="68">
        <f t="shared" si="54"/>
        <v>-1.6004687522329376E-05</v>
      </c>
      <c r="M86" s="68">
        <f t="shared" si="54"/>
        <v>-2.5775709301586693E-05</v>
      </c>
      <c r="N86" s="68">
        <f t="shared" si="54"/>
        <v>-0.00017340608302025614</v>
      </c>
      <c r="O86" s="68">
        <f t="shared" si="54"/>
        <v>-0.001166589414731526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5" ht="15" customHeight="1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-8.1633728998128362E-06</v>
      </c>
      <c r="K87" s="68">
        <f t="shared" si="54"/>
        <v>-8.9797101897941207E-06</v>
      </c>
      <c r="L87" s="68">
        <f t="shared" si="54"/>
        <v>-1.4461913057765336E-05</v>
      </c>
      <c r="M87" s="68">
        <f t="shared" si="54"/>
        <v>-2.3291055598661662E-05</v>
      </c>
      <c r="N87" s="68">
        <f t="shared" si="54"/>
        <v>-0.0001566905753597363</v>
      </c>
      <c r="O87" s="68">
        <f t="shared" si="54"/>
        <v>-0.0010541358377924269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5" ht="15" customHeight="1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-0.0066729628594195175</v>
      </c>
      <c r="K88" s="29">
        <f t="shared" si="54"/>
        <v>-0.0073402591453614694</v>
      </c>
      <c r="L88" s="29">
        <f t="shared" si="54"/>
        <v>-0.011821560756196106</v>
      </c>
      <c r="M88" s="29">
        <f t="shared" si="54"/>
        <v>-0.019038741813461397</v>
      </c>
      <c r="N88" s="29">
        <f t="shared" si="54"/>
        <v>-0.12808313458528492</v>
      </c>
      <c r="O88" s="29">
        <f t="shared" si="54"/>
        <v>-0.86167928143196981</v>
      </c>
      <c r="P88" s="3">
        <v>0</v>
      </c>
      <c r="Q88" s="3">
        <v>5</v>
      </c>
      <c r="R88" s="21" t="s">
        <v>181</v>
      </c>
      <c r="Y88" s="72" t="s">
        <v>254</v>
      </c>
    </row>
    <row r="89" spans="1:25" ht="15" customHeight="1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si="55" ref="J89:O89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5" ht="15" customHeight="1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si="56" ref="J90:O91">IF(L26="","",-L26)</f>
        <v>-0.90000000000000002</v>
      </c>
      <c r="K90" s="29">
        <f t="shared" si="56"/>
        <v>-0.90000000000000002</v>
      </c>
      <c r="L90" s="29">
        <f t="shared" si="56"/>
        <v>-0.90000000000000002</v>
      </c>
      <c r="M90" s="29">
        <f t="shared" si="56"/>
        <v>-0.90000000000000002</v>
      </c>
      <c r="N90" s="29">
        <f t="shared" si="56"/>
        <v>-0.90000000000000002</v>
      </c>
      <c r="O90" s="29">
        <f t="shared" si="56"/>
        <v>-0.90000000000000002</v>
      </c>
      <c r="P90" s="3">
        <v>0</v>
      </c>
      <c r="Q90" s="3">
        <v>5</v>
      </c>
      <c r="R90" s="21" t="s">
        <v>183</v>
      </c>
      <c r="Y90" s="72" t="s">
        <v>254</v>
      </c>
    </row>
    <row r="91" spans="1:25" ht="15" customHeight="1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-0.01223922212833296</v>
      </c>
      <c r="K91" s="29">
        <f t="shared" si="56"/>
        <v>-0.013463144341166257</v>
      </c>
      <c r="L91" s="29">
        <f t="shared" si="56"/>
        <v>-0.02168252859289168</v>
      </c>
      <c r="M91" s="29">
        <f t="shared" si="56"/>
        <v>-0.034919929124137987</v>
      </c>
      <c r="N91" s="29">
        <f t="shared" si="56"/>
        <v>-0.23492382141309223</v>
      </c>
      <c r="O91" s="29">
        <f t="shared" si="56"/>
        <v>-0.90000000000000002</v>
      </c>
      <c r="P91" s="3">
        <v>0</v>
      </c>
      <c r="Q91" s="3">
        <v>5</v>
      </c>
      <c r="R91" s="21" t="s">
        <v>184</v>
      </c>
      <c r="Y91" s="72" t="s">
        <v>254</v>
      </c>
    </row>
    <row r="92" spans="1:25" ht="15" customHeight="1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si="57" ref="J92:O92">IF(L29="","",-L29)</f>
        <v>-0.00079284617632545005</v>
      </c>
      <c r="K92" s="29">
        <f t="shared" si="57"/>
        <v>-0.00087213079395799509</v>
      </c>
      <c r="L92" s="29">
        <f t="shared" si="57"/>
        <v>-0.0014045753649772914</v>
      </c>
      <c r="M92" s="29">
        <f t="shared" si="57"/>
        <v>-0.0022620826710495782</v>
      </c>
      <c r="N92" s="29">
        <f t="shared" si="57"/>
        <v>-0.015218161054856379</v>
      </c>
      <c r="O92" s="29">
        <f t="shared" si="57"/>
        <v>-0.10238017772537529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si="58" ref="J93:O93">IF(L33="","",-L33)</f>
        <v>-0.0056427331799798639</v>
      </c>
      <c r="K93" s="100">
        <f t="shared" si="58"/>
        <v>-0.0062070064979778501</v>
      </c>
      <c r="L93" s="100">
        <f t="shared" si="58"/>
        <v>-0.009996446035058313</v>
      </c>
      <c r="M93" s="100">
        <f t="shared" si="58"/>
        <v>-0.016099376303921768</v>
      </c>
      <c r="N93" s="100">
        <f t="shared" si="58"/>
        <v>-0.10830855326880763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5" ht="15" customHeight="1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si="59" ref="J94:O94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5" ht="15" customHeight="1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si="60" ref="J95:O96">IF(L31="","",-L31)</f>
        <v>-0.00059254438890364342</v>
      </c>
      <c r="K95" s="29">
        <f t="shared" si="60"/>
        <v>-0.00065179882779400791</v>
      </c>
      <c r="L95" s="29">
        <f t="shared" si="60"/>
        <v>-0.0010497285301505281</v>
      </c>
      <c r="M95" s="29">
        <f t="shared" si="60"/>
        <v>-0.0016905982950927276</v>
      </c>
      <c r="N95" s="29">
        <f t="shared" si="60"/>
        <v>-0.011373499944566288</v>
      </c>
      <c r="O95" s="29">
        <f t="shared" si="60"/>
        <v>-0.076515220300724551</v>
      </c>
      <c r="P95" s="3">
        <v>0</v>
      </c>
      <c r="Q95" s="3">
        <v>5</v>
      </c>
      <c r="R95" s="21" t="s">
        <v>187</v>
      </c>
      <c r="Y95" s="72" t="s">
        <v>254</v>
      </c>
    </row>
    <row r="96" spans="1:25" ht="15" customHeight="1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si="61" ref="F96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-0.00083542926465909938</v>
      </c>
      <c r="K96" s="29">
        <f t="shared" si="60"/>
        <v>-0.00091897219112500937</v>
      </c>
      <c r="L96" s="29">
        <f t="shared" si="60"/>
        <v>-0.0014800139035287395</v>
      </c>
      <c r="M96" s="29">
        <f t="shared" si="60"/>
        <v>-0.0023835771917720713</v>
      </c>
      <c r="N96" s="29">
        <f t="shared" si="60"/>
        <v>-0.016035515436860291</v>
      </c>
      <c r="O96" s="29">
        <f t="shared" si="60"/>
        <v>-0.10787892928888766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>
      <c r="I98" s="29" t="str">
        <f t="shared" si="62" ref="I98">IF(L34="","",-L34)</f>
        <v/>
      </c>
      <c r="J98" s="29" t="str">
        <f t="shared" si="63" ref="J98">IF(M34="","",-M34)</f>
        <v/>
      </c>
      <c r="K98" s="29" t="str">
        <f t="shared" si="64" ref="K98">IF(N34="","",-N34)</f>
        <v/>
      </c>
      <c r="L98" s="29" t="str">
        <f t="shared" si="65" ref="L98">IF(O34="","",-O34)</f>
        <v/>
      </c>
      <c r="M98" s="29" t="str">
        <f t="shared" si="66" ref="M98">IF(P34="","",-P34)</f>
        <v/>
      </c>
      <c r="N98" s="29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0010261536"/>
  </sheetPr>
  <dimension ref="A1:AI82"/>
  <sheetViews>
    <sheetView zoomScale="60" zoomScaleNormal="60" workbookViewId="0" topLeftCell="A1">
      <selection pane="topLeft" activeCell="Z1" sqref="Z1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8.42857142857143" style="33" bestFit="1" customWidth="1"/>
    <col min="4" max="4" width="29.4285714285714" style="33" customWidth="1"/>
    <col min="5" max="5" width="12.5714285714286" style="33" customWidth="1"/>
    <col min="6" max="6" width="17.8571428571429" style="33" customWidth="1"/>
    <col min="7" max="7" width="19.5714285714286" style="33" customWidth="1"/>
    <col min="8" max="8" width="13.5714285714286" style="33" customWidth="1"/>
    <col min="9" max="22" width="12.5714285714286" style="33" customWidth="1"/>
    <col min="23" max="24" width="6" style="33" customWidth="1"/>
    <col min="25" max="25" width="7.85714285714286" style="33" customWidth="1"/>
    <col min="26" max="26" width="15.1428571428571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26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  <c r="Z4" s="42">
        <v>0.15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71</v>
      </c>
      <c r="B6" s="25" t="s">
        <v>125</v>
      </c>
      <c r="C6" s="21"/>
      <c r="D6" s="44">
        <f>SUMIF(SharesElab!$B$2:$B$79,Att_RSD_share!$A6,SharesElab!C$2:C$79)+D15*Z8</f>
        <v>0.11931249311113472</v>
      </c>
      <c r="E6" s="39">
        <f>IF($D6=0,"",MAX($D6*(1-$S$4)^($E$5-$D$5),S6))</f>
        <v>0.10738124380002124</v>
      </c>
      <c r="F6" s="39">
        <f>IF($D6=0,"",MAX($D6*(1-$S$4)^($F$5-$D$5),S6))</f>
        <v>0.09664311942001913</v>
      </c>
      <c r="G6" s="39">
        <f>IF($D6=0,"",MAX($D6*(1-$S$4)^($G$5-$D$5),S6))</f>
        <v>0.057066795586327101</v>
      </c>
      <c r="H6" s="39">
        <f>IF($D6=0,"",MAX($D6*(1-$S$4)^($H$5-$D$5),S6))</f>
        <v>0.0336973721257703</v>
      </c>
      <c r="I6" s="39">
        <f>IF($D6=0,"",MAX($D6*(1-$S$4)^($I$5-$D$5),S6))</f>
        <v>0.0040968137715446541</v>
      </c>
      <c r="J6" s="39">
        <f>IF($D6=0,"",MAX($D6*(1-$S$4)^($J$5-$D$5),S6))</f>
        <v>0.00049807691282497215</v>
      </c>
      <c r="K6" s="21"/>
      <c r="L6" s="40">
        <f>IF($D6=0,"",MIN($D6*(1+$S$4)^($L$5-$D$5),T6))</f>
        <v>0.1264712426978028</v>
      </c>
      <c r="M6" s="40">
        <f>IF($D6=0,"",MIN($D6*(1+$S$4)^($M$5-$D$5),T6))</f>
        <v>0.1264712426978028</v>
      </c>
      <c r="N6" s="40">
        <f>IF($D6=0,"",MIN($D6*(1+$S$4)^($N$5-$D$5),T6))</f>
        <v>0.1264712426978028</v>
      </c>
      <c r="O6" s="40">
        <f>IF($D6=0,"",MIN($D6*(1+$S$4)^($O$5-$D$5),T6))</f>
        <v>0.1264712426978028</v>
      </c>
      <c r="P6" s="40">
        <f>IF($D6=0,"",MIN($D6*(1+$S$4)^($P$5-$D$5),T6))</f>
        <v>0.1264712426978028</v>
      </c>
      <c r="Q6" s="40">
        <f>IF($D6=0,"",MIN($D6*(1+$S$4)^($Q$5-$D$5),T6))</f>
        <v>0.1264712426978028</v>
      </c>
      <c r="S6" s="69">
        <v>0</v>
      </c>
      <c r="T6" s="69">
        <f>D6*Z14</f>
        <v>0.1264712426978028</v>
      </c>
    </row>
    <row r="7" spans="1:26" ht="15.75" thickBot="1">
      <c r="A7" s="25" t="s">
        <v>72</v>
      </c>
      <c r="B7" s="25" t="s">
        <v>126</v>
      </c>
      <c r="C7" s="21"/>
      <c r="D7" s="44">
        <f>SUMIF(SharesElab!$B$2:$B$79,Att_RSD_share!$A7,SharesElab!C$2:C$79)</f>
        <v>1.2759004768542875E-06</v>
      </c>
      <c r="E7" s="39">
        <f t="shared" si="0" ref="E7:E18">IF($D7=0,"",MAX($D7*(1-$S$4)^($E$5-$D$5),S7))</f>
        <v>1.1483104291688589E-06</v>
      </c>
      <c r="F7" s="39">
        <f t="shared" si="1" ref="F7:F18">IF($D7=0,"",MAX($D7*(1-$S$4)^($F$5-$D$5),S7))</f>
        <v>1.0334793862519729E-06</v>
      </c>
      <c r="G7" s="39">
        <f t="shared" si="2" ref="G7:G18">IF($D7=0,"",MAX($D7*(1-$S$4)^($G$5-$D$5),S7))</f>
        <v>6.1025924278792759E-07</v>
      </c>
      <c r="H7" s="39">
        <f t="shared" si="3" ref="H7:H18">IF($D7=0,"",MAX($D7*(1-$S$4)^($H$5-$D$5),S7))</f>
        <v>3.6035198027384343E-07</v>
      </c>
      <c r="I7" s="39">
        <f t="shared" si="4" ref="I7:I18">IF($D7=0,"",MAX($D7*(1-$S$4)^($I$5-$D$5),S7))</f>
        <v>4.3810388236780719E-08</v>
      </c>
      <c r="J7" s="39">
        <f t="shared" si="5" ref="J7:J18">IF($D7=0,"",MAX($D7*(1-$S$4)^($J$5-$D$5),S7))</f>
        <v>5.326320438141832E-09</v>
      </c>
      <c r="K7" s="21"/>
      <c r="L7" s="40">
        <f>IF($Z16=0,"",MIN($Z16*(1+$Z$4)^($L$5-$D$5),T7))</f>
        <v>0.0115</v>
      </c>
      <c r="M7" s="40">
        <f>IF($Z16=0,"",MIN($Z16*(1+$Z$4)^($M$5-$D$5),T7))</f>
        <v>0.013224999999999999</v>
      </c>
      <c r="N7" s="40">
        <f>IF($Z16=0,"",MIN($Z16*(1+$Z$4)^($N$5-$D$5),T7))</f>
        <v>0.026600198804687489</v>
      </c>
      <c r="O7" s="40">
        <f>IF($Z16=0,"",MIN($Z16*(1+$Z$4)^($O$5-$D$5),T7))</f>
        <v>0.053502501054737063</v>
      </c>
      <c r="P7" s="40">
        <f>IF($Z16=0,"",MIN($Z16*(1+$Z$4)^($P$5-$D$5),T7))</f>
        <v>0.87565068412849156</v>
      </c>
      <c r="Q7" s="40">
        <f>IF($Z16=0,"",MIN($Z16*(1+$Z$4)^($Q$5-$D$5),T7))</f>
        <v>0.90000000000000002</v>
      </c>
      <c r="S7" s="69">
        <v>0</v>
      </c>
      <c r="T7" s="69">
        <v>0.90</v>
      </c>
      <c r="Y7" s="143" t="s">
        <v>251</v>
      </c>
      <c r="Z7" s="143"/>
    </row>
    <row r="8" spans="1:26" ht="15.75" thickBot="1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si="6" ref="L8:L18">IF($D8=0,"",MIN($D8*(1+$S$4)^($L$5-$D$5),T8))</f>
        <v/>
      </c>
      <c r="M8" s="40" t="str">
        <f t="shared" si="7" ref="M8:M18">IF($D8=0,"",MIN($D8*(1+$S$4)^($M$5-$D$5),T8))</f>
        <v/>
      </c>
      <c r="N8" s="40" t="str">
        <f t="shared" si="8" ref="N8:N18">IF($D8=0,"",MIN($D8*(1+$S$4)^($N$5-$D$5),T8))</f>
        <v/>
      </c>
      <c r="O8" s="40" t="str">
        <f t="shared" si="9" ref="O8:O18">IF($D8=0,"",MIN($D8*(1+$S$4)^($O$5-$D$5),T8))</f>
        <v/>
      </c>
      <c r="P8" s="40" t="str">
        <f t="shared" si="10" ref="P8:P18">IF($D8=0,"",MIN($D8*(1+$S$4)^($P$5-$D$5),T8))</f>
        <v/>
      </c>
      <c r="Q8" s="40" t="str">
        <f t="shared" si="11" ref="Q8:Q18">IF($D8=0,"",MIN($D8*(1+$S$4)^($Q$5-$D$5),T8))</f>
        <v/>
      </c>
      <c r="S8" s="69">
        <v>0</v>
      </c>
      <c r="T8" s="69">
        <v>0.90</v>
      </c>
      <c r="Y8" s="65" t="s">
        <v>249</v>
      </c>
      <c r="Z8" s="71">
        <v>0.19400000000000001</v>
      </c>
    </row>
    <row r="9" spans="1:26" ht="15.75" thickBot="1">
      <c r="A9" s="25" t="s">
        <v>74</v>
      </c>
      <c r="B9" s="25" t="s">
        <v>117</v>
      </c>
      <c r="C9" s="21"/>
      <c r="D9" s="44">
        <f>SUMIF(SharesElab!$B$2:$B$79,Att_RSD_share!$A9,SharesElab!C$2:C$79)</f>
        <v>0.011233961070785281</v>
      </c>
      <c r="E9" s="39">
        <f t="shared" si="0"/>
        <v>0.010110564963706754</v>
      </c>
      <c r="F9" s="39">
        <f t="shared" si="1"/>
        <v>0.0090995084673360788</v>
      </c>
      <c r="G9" s="39">
        <f t="shared" si="2"/>
        <v>0.0053731687548772816</v>
      </c>
      <c r="H9" s="39">
        <f t="shared" si="3"/>
        <v>0.0031728024180674866</v>
      </c>
      <c r="I9" s="39">
        <f t="shared" si="4"/>
        <v>0.00038573870366551399</v>
      </c>
      <c r="J9" s="39">
        <f t="shared" si="5"/>
        <v>4.6896821137756186E-05</v>
      </c>
      <c r="K9" s="21"/>
      <c r="L9" s="40">
        <f t="shared" si="6"/>
        <v>0.01235735717786381</v>
      </c>
      <c r="M9" s="40">
        <f t="shared" si="7"/>
        <v>0.013593092895650192</v>
      </c>
      <c r="N9" s="40">
        <f t="shared" si="8"/>
        <v>0.021891812039373602</v>
      </c>
      <c r="O9" s="40">
        <f t="shared" si="9"/>
        <v>0.035256982207531588</v>
      </c>
      <c r="P9" s="40">
        <f t="shared" si="10"/>
        <v>0.23719134601454273</v>
      </c>
      <c r="Q9" s="40">
        <f t="shared" si="11"/>
        <v>0.90000000000000002</v>
      </c>
      <c r="S9" s="69">
        <v>0</v>
      </c>
      <c r="T9" s="69">
        <v>0.90</v>
      </c>
      <c r="Y9" s="65" t="s">
        <v>250</v>
      </c>
      <c r="Z9" s="71">
        <v>0.74399999999999999</v>
      </c>
    </row>
    <row r="10" spans="1:26" ht="15.75" thickBot="1">
      <c r="A10" s="25" t="s">
        <v>75</v>
      </c>
      <c r="B10" s="25" t="s">
        <v>34</v>
      </c>
      <c r="C10" s="21"/>
      <c r="D10" s="44">
        <f>SUMIF(SharesElab!$B$2:$B$79,Att_RSD_share!$A10,SharesElab!C$2:C$79)</f>
        <v>0.040018909082584618</v>
      </c>
      <c r="E10" s="39">
        <f t="shared" si="0"/>
        <v>0.036017018174326156</v>
      </c>
      <c r="F10" s="39">
        <f t="shared" si="1"/>
        <v>0.032415316356893542</v>
      </c>
      <c r="G10" s="39">
        <f t="shared" si="2"/>
        <v>0.01914092015558207</v>
      </c>
      <c r="H10" s="39">
        <f t="shared" si="3"/>
        <v>0.011302521942669659</v>
      </c>
      <c r="I10" s="39">
        <f t="shared" si="4"/>
        <v>0.0013741228062262797</v>
      </c>
      <c r="J10" s="39">
        <f t="shared" si="5"/>
        <v>0.0001670612537775963</v>
      </c>
      <c r="K10" s="21"/>
      <c r="L10" s="40">
        <f t="shared" si="6"/>
        <v>0.044020799990843081</v>
      </c>
      <c r="M10" s="40">
        <f t="shared" si="7"/>
        <v>0.048422879989927392</v>
      </c>
      <c r="N10" s="40">
        <f t="shared" si="8"/>
        <v>0.077985532452577999</v>
      </c>
      <c r="O10" s="40">
        <f t="shared" si="9"/>
        <v>0.12559647987020145</v>
      </c>
      <c r="P10" s="40">
        <f t="shared" si="10"/>
        <v>0.2000945454129231</v>
      </c>
      <c r="Q10" s="40">
        <f t="shared" si="11"/>
        <v>0.2000945454129231</v>
      </c>
      <c r="S10" s="69">
        <v>0</v>
      </c>
      <c r="T10" s="69">
        <f>D10*$Z$13</f>
        <v>0.2000945454129231</v>
      </c>
      <c r="Y10" s="65" t="s">
        <v>253</v>
      </c>
      <c r="Z10" s="71">
        <v>0.062</v>
      </c>
    </row>
    <row r="11" spans="1:20" ht="15.75" thickBot="1">
      <c r="A11" s="25" t="s">
        <v>76</v>
      </c>
      <c r="B11" s="25" t="s">
        <v>34</v>
      </c>
      <c r="C11" s="21"/>
      <c r="D11" s="44">
        <f>SUMIF(SharesElab!$B$2:$B$79,Att_RSD_share!$A11,SharesElab!C$2:C$79)</f>
        <v>0.069901164618802067</v>
      </c>
      <c r="E11" s="39">
        <f t="shared" si="0"/>
        <v>0.062911048156921862</v>
      </c>
      <c r="F11" s="39">
        <f t="shared" si="1"/>
        <v>0.056619943341229675</v>
      </c>
      <c r="G11" s="39">
        <f t="shared" si="2"/>
        <v>0.033433510343562713</v>
      </c>
      <c r="H11" s="39">
        <f t="shared" si="3"/>
        <v>0.019742153522770353</v>
      </c>
      <c r="I11" s="39">
        <f t="shared" si="4"/>
        <v>0.0024001849797118426</v>
      </c>
      <c r="J11" s="39">
        <f t="shared" si="5"/>
        <v>0.00029180646023189944</v>
      </c>
      <c r="K11" s="21"/>
      <c r="L11" s="40">
        <f t="shared" si="6"/>
        <v>0.076891281080682286</v>
      </c>
      <c r="M11" s="40">
        <f t="shared" si="7"/>
        <v>0.084580409188750511</v>
      </c>
      <c r="N11" s="40">
        <f t="shared" si="8"/>
        <v>0.13621759480257464</v>
      </c>
      <c r="O11" s="40">
        <f t="shared" si="9"/>
        <v>0.21937979860549459</v>
      </c>
      <c r="P11" s="40">
        <f t="shared" si="10"/>
        <v>0.90000000000000002</v>
      </c>
      <c r="Q11" s="40">
        <f t="shared" si="11"/>
        <v>0.90000000000000002</v>
      </c>
      <c r="S11" s="78">
        <f>S10</f>
        <v>0</v>
      </c>
      <c r="T11" s="78">
        <v>0.90</v>
      </c>
    </row>
    <row r="12" spans="1:26" ht="15.75" thickBot="1">
      <c r="A12" s="25" t="s">
        <v>77</v>
      </c>
      <c r="B12" s="25" t="s">
        <v>118</v>
      </c>
      <c r="C12" s="21"/>
      <c r="D12" s="44">
        <f>SUMIF(SharesElab!$B$2:$B$79,Att_RSD_share!$A12,SharesElab!C$2:C$79)</f>
        <v>0.2949872792200855</v>
      </c>
      <c r="E12" s="39">
        <f t="shared" si="0"/>
        <v>0.26548855129807697</v>
      </c>
      <c r="F12" s="39">
        <f t="shared" si="1"/>
        <v>0.23893969616826927</v>
      </c>
      <c r="G12" s="39">
        <f t="shared" si="2"/>
        <v>0.14109150119040134</v>
      </c>
      <c r="H12" s="39">
        <f t="shared" si="3"/>
        <v>0.083313120537920102</v>
      </c>
      <c r="I12" s="39">
        <f t="shared" si="4"/>
        <v>0.010128930478501179</v>
      </c>
      <c r="J12" s="39">
        <f t="shared" si="5"/>
        <v>0.0012314414821566284</v>
      </c>
      <c r="K12" s="21"/>
      <c r="L12" s="40">
        <f t="shared" si="6"/>
        <v>0.32448600714209408</v>
      </c>
      <c r="M12" s="40">
        <f t="shared" si="7"/>
        <v>0.35693460785630349</v>
      </c>
      <c r="N12" s="40">
        <f t="shared" si="8"/>
        <v>0.57484675529865559</v>
      </c>
      <c r="O12" s="40">
        <f t="shared" si="9"/>
        <v>0.90000000000000002</v>
      </c>
      <c r="P12" s="40">
        <f t="shared" si="10"/>
        <v>0.90000000000000002</v>
      </c>
      <c r="Q12" s="40">
        <f t="shared" si="11"/>
        <v>0.90000000000000002</v>
      </c>
      <c r="S12" s="69">
        <v>0</v>
      </c>
      <c r="T12" s="69">
        <v>0.90</v>
      </c>
      <c r="Y12" s="143" t="s">
        <v>373</v>
      </c>
      <c r="Z12" s="143"/>
    </row>
    <row r="13" spans="1:26" ht="15.75" thickBot="1">
      <c r="A13" s="25" t="s">
        <v>461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26" ht="15.75" thickBot="1">
      <c r="A14" s="25" t="s">
        <v>78</v>
      </c>
      <c r="B14" s="25" t="s">
        <v>120</v>
      </c>
      <c r="C14" s="21"/>
      <c r="D14" s="44">
        <f>SUMIF(SharesElab!$B$2:$B$79,Att_RSD_share!$A14,SharesElab!C$2:C$79)+D15*Z9</f>
        <v>0.048152547387035394</v>
      </c>
      <c r="E14" s="39">
        <f t="shared" si="0"/>
        <v>0.043337292648331853</v>
      </c>
      <c r="F14" s="39">
        <f t="shared" si="1"/>
        <v>0.039003563383498668</v>
      </c>
      <c r="G14" s="39">
        <f t="shared" si="2"/>
        <v>0.023031214142322134</v>
      </c>
      <c r="H14" s="39">
        <f t="shared" si="3"/>
        <v>0.0135997016388998</v>
      </c>
      <c r="I14" s="39">
        <f t="shared" si="4"/>
        <v>0.0016534062286873204</v>
      </c>
      <c r="J14" s="39">
        <f t="shared" si="5"/>
        <v>0.00020101559796301431</v>
      </c>
      <c r="K14" s="21"/>
      <c r="L14" s="40">
        <f t="shared" si="6"/>
        <v>0.052967802125738934</v>
      </c>
      <c r="M14" s="40">
        <f t="shared" si="7"/>
        <v>0.058264582338312838</v>
      </c>
      <c r="N14" s="40">
        <f t="shared" si="8"/>
        <v>0.093835692501676254</v>
      </c>
      <c r="O14" s="40">
        <f t="shared" si="9"/>
        <v>0.15112332113087468</v>
      </c>
      <c r="P14" s="40">
        <f t="shared" si="10"/>
        <v>0.90000000000000002</v>
      </c>
      <c r="Q14" s="40">
        <f t="shared" si="11"/>
        <v>0.90000000000000002</v>
      </c>
      <c r="S14" s="69">
        <v>0</v>
      </c>
      <c r="T14" s="69">
        <v>0.90</v>
      </c>
      <c r="Y14" s="65" t="s">
        <v>249</v>
      </c>
      <c r="Z14" s="97">
        <v>1.06</v>
      </c>
    </row>
    <row r="15" spans="1:26" ht="15.75" customHeight="1" thickBot="1">
      <c r="A15" s="25" t="s">
        <v>79</v>
      </c>
      <c r="B15" s="25" t="s">
        <v>121</v>
      </c>
      <c r="C15" s="21"/>
      <c r="D15" s="81">
        <f>SUMIF(SharesElab!$B$2:$B$79,Att_RSD_share!$A15,SharesElab!C$2:C$79)</f>
        <v>0.061669288662154646</v>
      </c>
      <c r="E15" s="39">
        <f t="shared" si="0"/>
        <v>0.055502359795939184</v>
      </c>
      <c r="F15" s="39">
        <f t="shared" si="1"/>
        <v>0.04995212381634527</v>
      </c>
      <c r="G15" s="39">
        <f t="shared" si="2"/>
        <v>0.029496229592313721</v>
      </c>
      <c r="H15" s="39">
        <f t="shared" si="3"/>
        <v>0.017417228611965332</v>
      </c>
      <c r="I15" s="39">
        <f t="shared" si="4"/>
        <v>0.0021175283868818907</v>
      </c>
      <c r="J15" s="39">
        <f t="shared" si="5"/>
        <v>0.00025744201727766512</v>
      </c>
      <c r="K15" s="21"/>
      <c r="L15" s="40">
        <f t="shared" si="6"/>
        <v>0.067836217528370116</v>
      </c>
      <c r="M15" s="40">
        <f t="shared" si="7"/>
        <v>0.074619839281207134</v>
      </c>
      <c r="N15" s="40">
        <f t="shared" si="8"/>
        <v>0.12017599736077696</v>
      </c>
      <c r="O15" s="40">
        <f t="shared" si="9"/>
        <v>0.19354464550950495</v>
      </c>
      <c r="P15" s="40">
        <f t="shared" si="10"/>
        <v>0.90000000000000002</v>
      </c>
      <c r="Q15" s="40">
        <f t="shared" si="11"/>
        <v>0.90000000000000002</v>
      </c>
      <c r="S15" s="69">
        <v>0</v>
      </c>
      <c r="T15" s="69">
        <v>0.90</v>
      </c>
      <c r="Y15" s="143" t="s">
        <v>374</v>
      </c>
      <c r="Z15" s="143"/>
    </row>
    <row r="16" spans="1:26" ht="15.75" thickBot="1">
      <c r="A16" s="25" t="s">
        <v>80</v>
      </c>
      <c r="B16" s="25" t="s">
        <v>122</v>
      </c>
      <c r="C16" s="21"/>
      <c r="D16" s="44">
        <f>SUMIF(SharesElab!$B$2:$B$79,Att_RSD_share!$A16,SharesElab!C$2:C$79)+D15*Z10</f>
        <v>0.0066612403745601222</v>
      </c>
      <c r="E16" s="39">
        <f t="shared" si="0"/>
        <v>0.0059951163371041102</v>
      </c>
      <c r="F16" s="39">
        <f t="shared" si="1"/>
        <v>0.0053956047033936992</v>
      </c>
      <c r="G16" s="39">
        <f t="shared" si="2"/>
        <v>0.0031860506213069457</v>
      </c>
      <c r="H16" s="39">
        <f t="shared" si="3"/>
        <v>0.0018813310313755389</v>
      </c>
      <c r="I16" s="39">
        <f t="shared" si="4"/>
        <v>0.00022872593297206345</v>
      </c>
      <c r="J16" s="39">
        <f t="shared" si="5"/>
        <v>2.7807733748850277E-05</v>
      </c>
      <c r="K16" s="21"/>
      <c r="L16" s="40">
        <f t="shared" si="6"/>
        <v>0.007327364412016135</v>
      </c>
      <c r="M16" s="40">
        <f t="shared" si="7"/>
        <v>0.0080601008532177488</v>
      </c>
      <c r="N16" s="40">
        <f t="shared" si="8"/>
        <v>0.012980873025115722</v>
      </c>
      <c r="O16" s="40">
        <f t="shared" si="9"/>
        <v>0.020905825815679131</v>
      </c>
      <c r="P16" s="40">
        <f t="shared" si="10"/>
        <v>0.14064394211559139</v>
      </c>
      <c r="Q16" s="40">
        <f t="shared" si="11"/>
        <v>0.90000000000000002</v>
      </c>
      <c r="S16" s="69">
        <v>0</v>
      </c>
      <c r="T16" s="69">
        <v>0.90</v>
      </c>
      <c r="Y16" s="65" t="s">
        <v>375</v>
      </c>
      <c r="Z16" s="94">
        <v>0.01</v>
      </c>
    </row>
    <row r="17" spans="1:22" ht="15.75" thickBot="1">
      <c r="A17" s="25" t="s">
        <v>81</v>
      </c>
      <c r="B17" s="25" t="s">
        <v>123</v>
      </c>
      <c r="C17" s="21"/>
      <c r="D17" s="44">
        <f>SUMIF(SharesElab!$B$2:$B$79,Att_RSD_share!$A17,SharesElab!C$2:C$79)</f>
        <v>0.0012036068203351057</v>
      </c>
      <c r="E17" s="39">
        <f t="shared" si="0"/>
        <v>0.0010832461383015952</v>
      </c>
      <c r="F17" s="39">
        <f t="shared" si="1"/>
        <v>0.00097492152447143569</v>
      </c>
      <c r="G17" s="39">
        <f t="shared" si="2"/>
        <v>0.00057568141098513815</v>
      </c>
      <c r="H17" s="39">
        <f t="shared" si="3"/>
        <v>0.00033993411637261425</v>
      </c>
      <c r="I17" s="39">
        <f t="shared" si="4"/>
        <v>4.1328052649783724E-05</v>
      </c>
      <c r="J17" s="39">
        <f t="shared" si="5"/>
        <v>5.0245263819036205E-06</v>
      </c>
      <c r="K17" s="21"/>
      <c r="L17" s="40">
        <f t="shared" si="6"/>
        <v>0.0013239675023686164</v>
      </c>
      <c r="M17" s="40">
        <f t="shared" si="7"/>
        <v>0.0014563642526054781</v>
      </c>
      <c r="N17" s="40">
        <f t="shared" si="8"/>
        <v>0.0023454891924636497</v>
      </c>
      <c r="O17" s="40">
        <f t="shared" si="9"/>
        <v>0.0037774337993546339</v>
      </c>
      <c r="P17" s="40">
        <f t="shared" si="10"/>
        <v>0.025412685693739147</v>
      </c>
      <c r="Q17" s="40">
        <f t="shared" si="11"/>
        <v>0.1709638417168578</v>
      </c>
      <c r="S17" s="69">
        <v>0</v>
      </c>
      <c r="T17" s="69">
        <v>0.25</v>
      </c>
      <c r="V17" s="65" t="s">
        <v>252</v>
      </c>
    </row>
    <row r="18" spans="1:22" ht="15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0.90</v>
      </c>
      <c r="V18" s="70">
        <f>SUM(D6:D18)-D15</f>
        <v>0.59147247758579968</v>
      </c>
    </row>
    <row r="19" spans="1:16" ht="1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0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0" ht="15.75" thickBot="1">
      <c r="A21" s="25" t="s">
        <v>83</v>
      </c>
      <c r="B21" s="25" t="s">
        <v>125</v>
      </c>
      <c r="C21" s="21"/>
      <c r="D21" s="38">
        <f>SUMIF(SharesElab!$B$2:$B$79,Att_RSD_share!$A21,SharesElab!C$2:C$79)+D30*Z8</f>
        <v>0.024096626493382043</v>
      </c>
      <c r="E21" s="39">
        <f>IF($D21=0,"",MAX($D21*(1-$S$4)^($E$5-$D$5),S21))</f>
        <v>0.021686963844043838</v>
      </c>
      <c r="F21" s="39">
        <f>IF($D21=0,"",MAX($D21*(1-$S$4)^($F$5-$D$5),S21))</f>
        <v>0.019518267459639457</v>
      </c>
      <c r="G21" s="39">
        <f>IF($D21=0,"",MAX($D21*(1-$S$4)^($G$5-$D$5),S21))</f>
        <v>0.011525341752242504</v>
      </c>
      <c r="H21" s="39">
        <f>IF($D21=0,"",MAX($D21*(1-$S$4)^($H$5-$D$5),S21))</f>
        <v>0.0068055990512816775</v>
      </c>
      <c r="I21" s="39">
        <f>IF($D21=0,"",MAX($D21*(1-$S$4)^($I$5-$D$5),S21))</f>
        <v>0.00082740196513957879</v>
      </c>
      <c r="J21" s="39">
        <f>IF($D21=0,"",MAX($D21*(1-$S$4)^($J$5-$D$5),S21))</f>
        <v>0.0001005927629233329</v>
      </c>
      <c r="K21" s="21"/>
      <c r="L21" s="40">
        <f>IF($D21=0,"",MIN($D21*(1+$S$4)^($L$5-$D$5),T21))</f>
        <v>0.025542424082984967</v>
      </c>
      <c r="M21" s="40">
        <f>IF($D21=0,"",MIN($D21*(1+$S$4)^($M$5-$D$5),T21))</f>
        <v>0.025542424082984967</v>
      </c>
      <c r="N21" s="40">
        <f>IF($D21=0,"",MIN($D21*(1+$S$4)^($N$5-$D$5),T21))</f>
        <v>0.025542424082984967</v>
      </c>
      <c r="O21" s="40">
        <f>IF($D21=0,"",MIN($D21*(1+$S$4)^($O$5-$D$5),T21))</f>
        <v>0.025542424082984967</v>
      </c>
      <c r="P21" s="40">
        <f>IF($D21=0,"",MIN($D21*(1+$S$4)^($P$5-$D$5),T21))</f>
        <v>0.025542424082984967</v>
      </c>
      <c r="Q21" s="40">
        <f>IF($D21=0,"",MIN($D21*(1+$S$4)^($Q$5-$D$5),T21))</f>
        <v>0.025542424082984967</v>
      </c>
      <c r="S21" s="69">
        <v>0</v>
      </c>
      <c r="T21" s="69">
        <f>D21*Z14</f>
        <v>0.025542424082984967</v>
      </c>
    </row>
    <row r="22" spans="1:20" ht="15.75" thickBot="1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8.4490323977341908E-06</v>
      </c>
      <c r="E22" s="39">
        <f t="shared" si="12" ref="E22:E33">IF($D22=0,"",MAX($D22*(1-$S$4)^($E$5-$D$5),S22))</f>
        <v>7.6041291579607721E-06</v>
      </c>
      <c r="F22" s="39">
        <f t="shared" si="13" ref="F22:F33">IF($D22=0,"",MAX($D22*(1-$S$4)^($F$5-$D$5),S22))</f>
        <v>6.843716242164695E-06</v>
      </c>
      <c r="G22" s="39">
        <f t="shared" si="14" ref="G22:G33">IF($D22=0,"",MAX($D22*(1-$S$4)^($G$5-$D$5),S22))</f>
        <v>4.0411460038358312E-06</v>
      </c>
      <c r="H22" s="39">
        <f t="shared" si="15" ref="H22:H33">IF($D22=0,"",MAX($D22*(1-$S$4)^($H$5-$D$5),S22))</f>
        <v>2.3862563038050204E-06</v>
      </c>
      <c r="I22" s="39">
        <f t="shared" si="16" ref="I22:I33">IF($D22=0,"",MAX($D22*(1-$S$4)^($I$5-$D$5),S22))</f>
        <v>2.9011305841227166E-07</v>
      </c>
      <c r="J22" s="39">
        <f t="shared" si="17" ref="J22:J33">IF($D22=0,"",MAX($D22*(1-$S$4)^($J$5-$D$5),S22))</f>
        <v>3.5270975094802423E-08</v>
      </c>
      <c r="K22" s="21"/>
      <c r="L22" s="40">
        <f t="shared" si="18" ref="L22:L33">IF($D22=0,"",MIN($D22*(1+$S$4)^($L$5-$D$5),T22))</f>
        <v>9.2939356375076112E-06</v>
      </c>
      <c r="M22" s="40">
        <f t="shared" si="19" ref="M22:M33">IF($D22=0,"",MIN($D22*(1+$S$4)^($M$5-$D$5),T22))</f>
        <v>1.0223329201258373E-05</v>
      </c>
      <c r="N22" s="40">
        <f t="shared" si="20" ref="N22:N33">IF($D22=0,"",MIN($D22*(1+$S$4)^($N$5-$D$5),T22))</f>
        <v>1.646477391191863E-05</v>
      </c>
      <c r="O22" s="40">
        <f t="shared" si="21" ref="O22:O32">IF($D22=0,"",MIN($D22*(1+$S$4)^($O$5-$D$5),T22))</f>
        <v>2.6516683032884082E-05</v>
      </c>
      <c r="P22" s="40">
        <f t="shared" si="22" ref="P22:P33">IF($D22=0,"",MIN($D22*(1+$S$4)^($P$5-$D$5),T22))</f>
        <v>0.00017839098376001093</v>
      </c>
      <c r="Q22" s="40">
        <f t="shared" si="23" ref="Q22:Q33">IF($D22=0,"",MIN($D22*(1+$S$4)^($Q$5-$D$5),T22))</f>
        <v>0.0012001253342056196</v>
      </c>
      <c r="S22" s="69">
        <v>0</v>
      </c>
      <c r="T22" s="69">
        <v>0.90</v>
      </c>
    </row>
    <row r="23" spans="1:20" ht="15.75" thickBot="1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2.1288177401309181E-06</v>
      </c>
      <c r="E23" s="39">
        <f t="shared" si="12"/>
        <v>1.9159359661178265E-06</v>
      </c>
      <c r="F23" s="39">
        <f t="shared" si="13"/>
        <v>1.7243423695060438E-06</v>
      </c>
      <c r="G23" s="39">
        <f t="shared" si="14"/>
        <v>1.018206925769624E-06</v>
      </c>
      <c r="H23" s="39">
        <f t="shared" si="15"/>
        <v>6.0124100759770536E-07</v>
      </c>
      <c r="I23" s="39">
        <f t="shared" si="16"/>
        <v>7.3096870306392094E-08</v>
      </c>
      <c r="J23" s="39">
        <f t="shared" si="17"/>
        <v>8.8868729528918768E-09</v>
      </c>
      <c r="K23" s="21"/>
      <c r="L23" s="40">
        <f t="shared" si="18"/>
        <v>2.3416995141440101E-06</v>
      </c>
      <c r="M23" s="40">
        <f t="shared" si="19"/>
        <v>2.5758694655584114E-06</v>
      </c>
      <c r="N23" s="40">
        <f t="shared" si="20"/>
        <v>4.1484635329764787E-06</v>
      </c>
      <c r="O23" s="40">
        <f t="shared" si="21"/>
        <v>6.6811420044939513E-06</v>
      </c>
      <c r="P23" s="40">
        <f t="shared" si="22"/>
        <v>4.4947382496670264E-05</v>
      </c>
      <c r="Q23" s="40">
        <f t="shared" si="23"/>
        <v>0.00030238351346866806</v>
      </c>
      <c r="S23" s="69">
        <v>0</v>
      </c>
      <c r="T23" s="69">
        <v>0.90</v>
      </c>
    </row>
    <row r="24" spans="1:20" ht="15.75" thickBot="1">
      <c r="A24" s="25" t="s">
        <v>86</v>
      </c>
      <c r="B24" s="25" t="s">
        <v>117</v>
      </c>
      <c r="C24" s="21"/>
      <c r="D24" s="38">
        <f>SUMIF(SharesElab!$B$2:$B$79,Att_RSD_share!$A24,SharesElab!C$2:C$79)</f>
        <v>0.012646031484639287</v>
      </c>
      <c r="E24" s="39">
        <f t="shared" si="12"/>
        <v>0.011381428336175359</v>
      </c>
      <c r="F24" s="39">
        <f t="shared" si="13"/>
        <v>0.010243285502557823</v>
      </c>
      <c r="G24" s="39">
        <f t="shared" si="14"/>
        <v>0.0060485576564053697</v>
      </c>
      <c r="H24" s="39">
        <f t="shared" si="15"/>
        <v>0.0035716128105308075</v>
      </c>
      <c r="I24" s="39">
        <f t="shared" si="16"/>
        <v>0.00043422473699715654</v>
      </c>
      <c r="J24" s="39">
        <f t="shared" si="17"/>
        <v>5.2791590864584124E-05</v>
      </c>
      <c r="K24" s="21"/>
      <c r="L24" s="40">
        <f t="shared" si="18"/>
        <v>0.013910634633103217</v>
      </c>
      <c r="M24" s="40">
        <f t="shared" si="19"/>
        <v>0.015301698096413539</v>
      </c>
      <c r="N24" s="40">
        <f t="shared" si="20"/>
        <v>0.024643537801254983</v>
      </c>
      <c r="O24" s="40">
        <f t="shared" si="21"/>
        <v>0.039688664064299176</v>
      </c>
      <c r="P24" s="40">
        <f t="shared" si="22"/>
        <v>0.26700548548137387</v>
      </c>
      <c r="Q24" s="40">
        <f t="shared" si="23"/>
        <v>0.90000000000000002</v>
      </c>
      <c r="S24" s="69">
        <v>0</v>
      </c>
      <c r="T24" s="69">
        <v>0.90</v>
      </c>
    </row>
    <row r="25" spans="1:20" ht="15.75" thickBot="1">
      <c r="A25" s="25" t="s">
        <v>87</v>
      </c>
      <c r="B25" s="25" t="s">
        <v>34</v>
      </c>
      <c r="C25" s="21"/>
      <c r="D25" s="38">
        <f>SUMIF(SharesElab!$B$2:$B$79,Att_RSD_share!$A25,SharesElab!C$2:C$79)</f>
        <v>0.042856741723283763</v>
      </c>
      <c r="E25" s="39">
        <f t="shared" si="12"/>
        <v>0.038571067550955386</v>
      </c>
      <c r="F25" s="39">
        <f t="shared" si="13"/>
        <v>0.034713960795859852</v>
      </c>
      <c r="G25" s="39">
        <f t="shared" si="14"/>
        <v>0.020498246710347286</v>
      </c>
      <c r="H25" s="39">
        <f t="shared" si="15"/>
        <v>0.01210400969999297</v>
      </c>
      <c r="I25" s="39">
        <f t="shared" si="16"/>
        <v>0.0014715650064569461</v>
      </c>
      <c r="J25" s="39">
        <f t="shared" si="17"/>
        <v>0.00017890795049758511</v>
      </c>
      <c r="K25" s="21"/>
      <c r="L25" s="40">
        <f t="shared" si="18"/>
        <v>0.04714241589561214</v>
      </c>
      <c r="M25" s="40">
        <f t="shared" si="19"/>
        <v>0.05185665748517336</v>
      </c>
      <c r="N25" s="40">
        <f t="shared" si="20"/>
        <v>0.083515665446446591</v>
      </c>
      <c r="O25" s="40">
        <f t="shared" si="21"/>
        <v>0.13450281435815675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0" ht="15.75" thickBot="1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0.11515061295165199</v>
      </c>
      <c r="H26" s="39">
        <f t="shared" si="15"/>
        <v>0.067995285441820999</v>
      </c>
      <c r="I26" s="39">
        <f t="shared" si="16"/>
        <v>0.0082666393319474393</v>
      </c>
      <c r="J26" s="39">
        <f t="shared" si="17"/>
        <v>0.0010050303546849889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0.7555807936122555</v>
      </c>
      <c r="P26" s="40">
        <f t="shared" si="22"/>
        <v>0.90000000000000002</v>
      </c>
      <c r="Q26" s="40">
        <f t="shared" si="23"/>
        <v>0.90000000000000002</v>
      </c>
      <c r="S26" s="78">
        <f>S25</f>
        <v>0</v>
      </c>
      <c r="T26" s="78">
        <v>0.90</v>
      </c>
    </row>
    <row r="27" spans="1:20" ht="15.75" thickBot="1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0.076905012267717954</v>
      </c>
      <c r="I27" s="39">
        <f t="shared" si="16"/>
        <v>0.0093498541127558423</v>
      </c>
      <c r="J27" s="39">
        <f t="shared" si="17"/>
        <v>0.0011367239839387313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0.85458792950757811</v>
      </c>
      <c r="P27" s="40">
        <f t="shared" si="22"/>
        <v>0.90000000000000002</v>
      </c>
      <c r="Q27" s="40">
        <f t="shared" si="23"/>
        <v>0.90000000000000002</v>
      </c>
      <c r="S27" s="69">
        <v>0</v>
      </c>
      <c r="T27" s="69">
        <v>0.90</v>
      </c>
    </row>
    <row r="28" spans="1:20" ht="15.75" thickBot="1">
      <c r="A28" s="25" t="s">
        <v>463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0" ht="15.75" thickBot="1">
      <c r="A29" s="25" t="s">
        <v>90</v>
      </c>
      <c r="B29" s="25" t="s">
        <v>120</v>
      </c>
      <c r="C29" s="21"/>
      <c r="D29" s="38">
        <f>SUMIF(SharesElab!$B$2:$B$79,Att_RSD_share!$A29,SharesElab!C$2:C$79)+D30*Z9</f>
        <v>0.02306635073860254</v>
      </c>
      <c r="E29" s="39">
        <f t="shared" si="12"/>
        <v>0.020759715664742287</v>
      </c>
      <c r="F29" s="39">
        <f t="shared" si="13"/>
        <v>0.018683744098268059</v>
      </c>
      <c r="G29" s="39">
        <f t="shared" si="14"/>
        <v>0.011032564052586307</v>
      </c>
      <c r="H29" s="39">
        <f t="shared" si="15"/>
        <v>0.0065146187474116896</v>
      </c>
      <c r="I29" s="39">
        <f t="shared" si="16"/>
        <v>0.00079202555324331847</v>
      </c>
      <c r="J29" s="39">
        <f t="shared" si="17"/>
        <v>9.6291817113567526E-05</v>
      </c>
      <c r="K29" s="21"/>
      <c r="L29" s="40">
        <f t="shared" si="18"/>
        <v>0.025372985812462796</v>
      </c>
      <c r="M29" s="40">
        <f t="shared" si="19"/>
        <v>0.027910284393709076</v>
      </c>
      <c r="N29" s="40">
        <f t="shared" si="20"/>
        <v>0.044949792118912424</v>
      </c>
      <c r="O29" s="40">
        <f t="shared" si="21"/>
        <v>0.07239208970542968</v>
      </c>
      <c r="P29" s="40">
        <f t="shared" si="22"/>
        <v>0.48701777982485323</v>
      </c>
      <c r="Q29" s="40">
        <f t="shared" si="23"/>
        <v>0.90000000000000002</v>
      </c>
      <c r="S29" s="69">
        <v>0</v>
      </c>
      <c r="T29" s="69">
        <v>0.90</v>
      </c>
    </row>
    <row r="30" spans="1:20" ht="15.75" thickBot="1">
      <c r="A30" s="25" t="s">
        <v>91</v>
      </c>
      <c r="B30" s="25" t="s">
        <v>121</v>
      </c>
      <c r="C30" s="21"/>
      <c r="D30" s="38">
        <f>SUMIF(SharesElab!$B$2:$B$79,Att_RSD_share!$A30,SharesElab!C$2:C$79)</f>
        <v>0.029124729667823923</v>
      </c>
      <c r="E30" s="39">
        <f t="shared" si="12"/>
        <v>0.02621225670104153</v>
      </c>
      <c r="F30" s="39">
        <f t="shared" si="13"/>
        <v>0.02359103103093738</v>
      </c>
      <c r="G30" s="39">
        <f t="shared" si="14"/>
        <v>0.013930267913458215</v>
      </c>
      <c r="H30" s="39">
        <f t="shared" si="15"/>
        <v>0.0082256839002179429</v>
      </c>
      <c r="I30" s="39">
        <f t="shared" si="16"/>
        <v>0.001000051130308004</v>
      </c>
      <c r="J30" s="39">
        <f t="shared" si="17"/>
        <v>0.00012158287084236468</v>
      </c>
      <c r="K30" s="21"/>
      <c r="L30" s="40">
        <f t="shared" si="18"/>
        <v>0.03203720263460632</v>
      </c>
      <c r="M30" s="40">
        <f t="shared" si="19"/>
        <v>0.035240922898066955</v>
      </c>
      <c r="N30" s="40">
        <f t="shared" si="20"/>
        <v>0.056755858736565835</v>
      </c>
      <c r="O30" s="40">
        <f t="shared" si="21"/>
        <v>0.091405878053826675</v>
      </c>
      <c r="P30" s="40">
        <f t="shared" si="22"/>
        <v>0.61493303997518189</v>
      </c>
      <c r="Q30" s="40">
        <f t="shared" si="23"/>
        <v>0.90000000000000002</v>
      </c>
      <c r="S30" s="69">
        <v>0</v>
      </c>
      <c r="T30" s="69">
        <v>0.90</v>
      </c>
    </row>
    <row r="31" spans="1:20" ht="15.75" thickBot="1">
      <c r="A31" s="25" t="s">
        <v>92</v>
      </c>
      <c r="B31" s="25" t="s">
        <v>122</v>
      </c>
      <c r="C31" s="21"/>
      <c r="D31" s="38">
        <f>SUMIF(SharesElab!$B$2:$B$79,Att_RSD_share!$A31,SharesElab!C$2:C$79)+D30*Z10</f>
        <v>0.0028291241981983528</v>
      </c>
      <c r="E31" s="39">
        <f t="shared" si="12"/>
        <v>0.0025462117783785175</v>
      </c>
      <c r="F31" s="39">
        <f t="shared" si="13"/>
        <v>0.0022915906005406658</v>
      </c>
      <c r="G31" s="39">
        <f t="shared" si="14"/>
        <v>0.0013531613337132581</v>
      </c>
      <c r="H31" s="39">
        <f t="shared" si="15"/>
        <v>0.00079902823594434188</v>
      </c>
      <c r="I31" s="39">
        <f t="shared" si="16"/>
        <v>9.7143179849517184E-05</v>
      </c>
      <c r="J31" s="39">
        <f t="shared" si="17"/>
        <v>1.1810342822394308E-05</v>
      </c>
      <c r="K31" s="21"/>
      <c r="L31" s="40">
        <f t="shared" si="18"/>
        <v>0.0031120366180181882</v>
      </c>
      <c r="M31" s="40">
        <f t="shared" si="19"/>
        <v>0.0034232402798200076</v>
      </c>
      <c r="N31" s="40">
        <f t="shared" si="20"/>
        <v>0.0055131627030529226</v>
      </c>
      <c r="O31" s="40">
        <f t="shared" si="21"/>
        <v>0.0088790036648937649</v>
      </c>
      <c r="P31" s="40">
        <f t="shared" si="22"/>
        <v>0.059733496705634721</v>
      </c>
      <c r="Q31" s="40">
        <f t="shared" si="23"/>
        <v>0.40185709606019915</v>
      </c>
      <c r="S31" s="69">
        <v>0</v>
      </c>
      <c r="T31" s="69">
        <v>0.90</v>
      </c>
    </row>
    <row r="32" spans="1:22" ht="15.75" thickBot="1">
      <c r="A32" s="25" t="s">
        <v>93</v>
      </c>
      <c r="B32" s="25" t="s">
        <v>123</v>
      </c>
      <c r="C32" s="21"/>
      <c r="D32" s="38">
        <f>SUMIF(SharesElab!$B$2:$B$79,Att_RSD_share!$A32,SharesElab!C$2:C$79)</f>
        <v>0.00015717450911029455</v>
      </c>
      <c r="E32" s="39">
        <f t="shared" si="12"/>
        <v>0.00014145705819926509</v>
      </c>
      <c r="F32" s="39">
        <f t="shared" si="13"/>
        <v>0.00012731135237933859</v>
      </c>
      <c r="G32" s="39">
        <f t="shared" si="14"/>
        <v>7.5176080466475659E-05</v>
      </c>
      <c r="H32" s="39">
        <f t="shared" si="15"/>
        <v>4.4390723754649223E-05</v>
      </c>
      <c r="I32" s="39">
        <f t="shared" si="16"/>
        <v>5.3968756889443687E-06</v>
      </c>
      <c r="J32" s="39">
        <f t="shared" si="17"/>
        <v>6.5613409150303058E-07</v>
      </c>
      <c r="K32" s="21"/>
      <c r="L32" s="40">
        <f t="shared" si="18"/>
        <v>0.00017289196002132402</v>
      </c>
      <c r="M32" s="40">
        <f t="shared" si="19"/>
        <v>0.00019018115602345643</v>
      </c>
      <c r="N32" s="40">
        <f t="shared" si="20"/>
        <v>0.00030628865358733697</v>
      </c>
      <c r="O32" s="40">
        <f t="shared" si="21"/>
        <v>0.00049328093948894228</v>
      </c>
      <c r="P32" s="40">
        <f t="shared" si="22"/>
        <v>0.0033185474954151484</v>
      </c>
      <c r="Q32" s="40">
        <f t="shared" si="23"/>
        <v>0.022325528107240047</v>
      </c>
      <c r="S32" s="69">
        <v>0</v>
      </c>
      <c r="T32" s="69">
        <v>0.25</v>
      </c>
      <c r="V32" s="65" t="s">
        <v>252</v>
      </c>
    </row>
    <row r="33" spans="1:22" ht="15">
      <c r="A33" s="25" t="s">
        <v>212</v>
      </c>
      <c r="B33" s="25" t="s">
        <v>129</v>
      </c>
      <c r="C33" s="21"/>
      <c r="D33" s="38">
        <f>SUMIF(SharesElab!$B$2:$B$79,Att_RSD_share!$A33,SharesElab!C$2:C$79)</f>
        <v>0.027973397780158796</v>
      </c>
      <c r="E33" s="39">
        <f t="shared" si="12"/>
        <v>0.025176058002142915</v>
      </c>
      <c r="F33" s="39">
        <f t="shared" si="13"/>
        <v>0.022658452201928626</v>
      </c>
      <c r="G33" s="39">
        <f t="shared" si="14"/>
        <v>0.013379589440716835</v>
      </c>
      <c r="H33" s="39">
        <f t="shared" si="15"/>
        <v>0.0079005137688488852</v>
      </c>
      <c r="I33" s="39">
        <f t="shared" si="16"/>
        <v>0.00096051803356337815</v>
      </c>
      <c r="J33" s="39">
        <f t="shared" si="17"/>
        <v>0.00011677656919454773</v>
      </c>
      <c r="K33" s="21"/>
      <c r="L33" s="40">
        <f t="shared" si="18"/>
        <v>0.030770737558174679</v>
      </c>
      <c r="M33" s="40">
        <f t="shared" si="19"/>
        <v>0.03384781131399215</v>
      </c>
      <c r="N33" s="40">
        <f t="shared" si="20"/>
        <v>0.054512238599297519</v>
      </c>
      <c r="O33" s="40">
        <f>IF($D33=0,"",MIN($D33*(1+$S$4)^($O$5-$D$5),T33))</f>
        <v>0.087792505386554684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0.50</v>
      </c>
      <c r="V33" s="70">
        <f>SUM(D21:D33)-D30</f>
        <v>0.6466854016768262</v>
      </c>
    </row>
    <row r="34" spans="1:1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="41" customFormat="1" ht="12.75"/>
    <row r="37" spans="1:1" ht="23.25">
      <c r="A37" s="5" t="s">
        <v>44</v>
      </c>
    </row>
    <row r="38" spans="1:1" ht="11.25" customHeight="1">
      <c r="A38" s="5"/>
    </row>
    <row r="39" spans="4:4" ht="15">
      <c r="D39" s="18" t="s">
        <v>12</v>
      </c>
    </row>
    <row r="40" spans="4:4" ht="15">
      <c r="D40" s="18" t="s">
        <v>28</v>
      </c>
    </row>
    <row r="42" spans="1:1" ht="23.25">
      <c r="A42" s="5" t="s">
        <v>140</v>
      </c>
    </row>
    <row r="44" spans="8:8" s="21" customFormat="1" ht="15">
      <c r="H44" s="18" t="s">
        <v>270</v>
      </c>
    </row>
    <row r="45" spans="1:26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>
      <c r="A46" s="21" t="s">
        <v>133</v>
      </c>
      <c r="B46" s="3" t="s">
        <v>467</v>
      </c>
      <c r="D46" s="21" t="str">
        <f t="shared" si="24" ref="D46:D58">IF(Z46="","UC-LO_"&amp;A6,"\I: DISABLED")</f>
        <v>\I: DISABLED</v>
      </c>
      <c r="E46" s="21" t="str">
        <f>A46</f>
        <v>RSDCOA</v>
      </c>
      <c r="F46" s="21" t="str">
        <f t="shared" si="25" ref="F46:F58">H46</f>
        <v>RSDSH_Att-AB,RSDSH_Att-C,RSDSH_Att-D,RSDSH_Att-E,RSDSH_Att-F,RSDSH_Att-G</v>
      </c>
      <c r="G46" s="24"/>
      <c r="H46" s="21" t="str">
        <f t="shared" si="26" ref="H46:H58">B46</f>
        <v>RSDSH_Att-AB,RSDSH_Att-C,RSDSH_Att-D,RSDSH_Att-E,RSDSH_Att-F,RSDSH_Att-G</v>
      </c>
      <c r="I46" s="3">
        <v>1</v>
      </c>
      <c r="J46" s="27">
        <f t="shared" si="27" ref="J46:J58">IF(E6="","",-E6)</f>
        <v>-0.10738124380002124</v>
      </c>
      <c r="K46" s="27">
        <f t="shared" si="28" ref="K46:K58">IF(F6="","",-F6)</f>
        <v>-0.09664311942001913</v>
      </c>
      <c r="L46" s="27">
        <f t="shared" si="29" ref="L46:L58">IF(G6="","",-G6)</f>
        <v>-0.057066795586327101</v>
      </c>
      <c r="M46" s="27">
        <f t="shared" si="30" ref="M46:M58">IF(H6="","",-H6)</f>
        <v>-0.0336973721257703</v>
      </c>
      <c r="N46" s="27">
        <f t="shared" si="31" ref="N46:N58">IF(I6="","",-I6)</f>
        <v>-0.0040968137715446541</v>
      </c>
      <c r="O46" s="27">
        <f t="shared" si="32" ref="O46:O58">IF(J6="","",-J6)</f>
        <v>-0.00049807691282497215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>
      <c r="A47" s="21" t="s">
        <v>191</v>
      </c>
      <c r="B47" s="3" t="s">
        <v>467</v>
      </c>
      <c r="D47" s="21" t="str">
        <f t="shared" si="24"/>
        <v>\I: DISABLED</v>
      </c>
      <c r="E47" s="66" t="str">
        <f t="shared" si="33" ref="E47:E58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-1.1483104291688589E-06</v>
      </c>
      <c r="K47" s="68">
        <f t="shared" si="28"/>
        <v>-1.0334793862519729E-06</v>
      </c>
      <c r="L47" s="68">
        <f t="shared" si="29"/>
        <v>-6.1025924278792759E-07</v>
      </c>
      <c r="M47" s="68">
        <f t="shared" si="30"/>
        <v>-3.6035198027384343E-07</v>
      </c>
      <c r="N47" s="68">
        <f t="shared" si="31"/>
        <v>-4.3810388236780719E-08</v>
      </c>
      <c r="O47" s="68">
        <f t="shared" si="32"/>
        <v>-5.326320438141832E-09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>
      <c r="A48" s="21" t="s">
        <v>192</v>
      </c>
      <c r="B48" s="3" t="s">
        <v>467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>
      <c r="A49" s="21" t="s">
        <v>193</v>
      </c>
      <c r="B49" s="3" t="s">
        <v>467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-0.010110564963706754</v>
      </c>
      <c r="K49" s="27">
        <f t="shared" si="28"/>
        <v>-0.0090995084673360788</v>
      </c>
      <c r="L49" s="27">
        <f t="shared" si="29"/>
        <v>-0.0053731687548772816</v>
      </c>
      <c r="M49" s="27">
        <f t="shared" si="30"/>
        <v>-0.0031728024180674866</v>
      </c>
      <c r="N49" s="27">
        <f t="shared" si="31"/>
        <v>-0.00038573870366551399</v>
      </c>
      <c r="O49" s="27">
        <f t="shared" si="32"/>
        <v>-4.6896821137756186E-05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>
      <c r="A50" s="21" t="s">
        <v>194</v>
      </c>
      <c r="B50" s="3" t="s">
        <v>467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-0.09892806633124801</v>
      </c>
      <c r="K50" s="74">
        <f t="shared" si="34" ref="K50:O50">MAX(IF(F10+F11="","",-F10-F11),-$T$10)</f>
        <v>-0.089035259698123217</v>
      </c>
      <c r="L50" s="74">
        <f t="shared" si="34"/>
        <v>-0.052574430499144786</v>
      </c>
      <c r="M50" s="74">
        <f t="shared" si="34"/>
        <v>-0.031044675465440014</v>
      </c>
      <c r="N50" s="74">
        <f t="shared" si="34"/>
        <v>-0.0037743077859381221</v>
      </c>
      <c r="O50" s="74">
        <f t="shared" si="34"/>
        <v>-0.00045886771400949574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>
      <c r="A51" s="21" t="s">
        <v>194</v>
      </c>
      <c r="B51" s="3" t="s">
        <v>467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-0.062911048156921862</v>
      </c>
      <c r="K51" s="27">
        <f t="shared" si="28"/>
        <v>-0.056619943341229675</v>
      </c>
      <c r="L51" s="27">
        <f t="shared" si="29"/>
        <v>-0.033433510343562713</v>
      </c>
      <c r="M51" s="27">
        <f t="shared" si="30"/>
        <v>-0.019742153522770353</v>
      </c>
      <c r="N51" s="27">
        <f t="shared" si="31"/>
        <v>-0.0024001849797118426</v>
      </c>
      <c r="O51" s="27">
        <f t="shared" si="32"/>
        <v>-0.00029180646023189944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>
      <c r="A52" s="21" t="s">
        <v>195</v>
      </c>
      <c r="B52" s="3" t="s">
        <v>467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-0.26548855129807697</v>
      </c>
      <c r="K52" s="27">
        <f t="shared" si="28"/>
        <v>-0.23893969616826927</v>
      </c>
      <c r="L52" s="27">
        <f t="shared" si="29"/>
        <v>-0.14109150119040134</v>
      </c>
      <c r="M52" s="27">
        <f t="shared" si="30"/>
        <v>-0.083313120537920102</v>
      </c>
      <c r="N52" s="27">
        <f t="shared" si="31"/>
        <v>-0.010128930478501179</v>
      </c>
      <c r="O52" s="27">
        <f t="shared" si="32"/>
        <v>-0.0012314414821566284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>
      <c r="A53" s="21" t="s">
        <v>196</v>
      </c>
      <c r="B53" s="3" t="s">
        <v>467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>
      <c r="A54" s="21" t="s">
        <v>134</v>
      </c>
      <c r="B54" s="3" t="s">
        <v>467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-0.043337292648331853</v>
      </c>
      <c r="K54" s="27">
        <f t="shared" si="28"/>
        <v>-0.039003563383498668</v>
      </c>
      <c r="L54" s="27">
        <f t="shared" si="29"/>
        <v>-0.023031214142322134</v>
      </c>
      <c r="M54" s="27">
        <f t="shared" si="30"/>
        <v>-0.0135997016388998</v>
      </c>
      <c r="N54" s="27">
        <f t="shared" si="31"/>
        <v>-0.0016534062286873204</v>
      </c>
      <c r="O54" s="27">
        <f t="shared" si="32"/>
        <v>-0.00020101559796301431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>
      <c r="A55" s="48" t="s">
        <v>163</v>
      </c>
      <c r="B55" s="3" t="s">
        <v>467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-0.055502359795939184</v>
      </c>
      <c r="K55" s="27">
        <f t="shared" si="28"/>
        <v>-0.04995212381634527</v>
      </c>
      <c r="L55" s="27">
        <f t="shared" si="29"/>
        <v>-0.029496229592313721</v>
      </c>
      <c r="M55" s="27">
        <f t="shared" si="30"/>
        <v>-0.017417228611965332</v>
      </c>
      <c r="N55" s="27">
        <f t="shared" si="31"/>
        <v>-0.0021175283868818907</v>
      </c>
      <c r="O55" s="27">
        <f t="shared" si="32"/>
        <v>-0.00025744201727766512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>
      <c r="A56" s="21" t="s">
        <v>135</v>
      </c>
      <c r="B56" s="3" t="s">
        <v>467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-0.0059951163371041102</v>
      </c>
      <c r="K56" s="27">
        <f t="shared" si="28"/>
        <v>-0.0053956047033936992</v>
      </c>
      <c r="L56" s="27">
        <f t="shared" si="29"/>
        <v>-0.0031860506213069457</v>
      </c>
      <c r="M56" s="27">
        <f t="shared" si="30"/>
        <v>-0.0018813310313755389</v>
      </c>
      <c r="N56" s="27">
        <f t="shared" si="31"/>
        <v>-0.00022872593297206345</v>
      </c>
      <c r="O56" s="27">
        <f t="shared" si="32"/>
        <v>-2.7807733748850277E-05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>
      <c r="A57" s="21" t="s">
        <v>136</v>
      </c>
      <c r="B57" s="3" t="s">
        <v>467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-0.0010832461383015952</v>
      </c>
      <c r="K57" s="27">
        <f t="shared" si="28"/>
        <v>-0.00097492152447143569</v>
      </c>
      <c r="L57" s="27">
        <f t="shared" si="29"/>
        <v>-0.00057568141098513815</v>
      </c>
      <c r="M57" s="27">
        <f t="shared" si="30"/>
        <v>-0.00033993411637261425</v>
      </c>
      <c r="N57" s="27">
        <f t="shared" si="31"/>
        <v>-4.1328052649783724E-05</v>
      </c>
      <c r="O57" s="27">
        <f t="shared" si="32"/>
        <v>-5.0245263819036205E-06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>
      <c r="A58" s="45" t="s">
        <v>137</v>
      </c>
      <c r="B58" s="3" t="s">
        <v>467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9:17" s="21" customFormat="1" ht="15">
      <c r="I59" s="3"/>
      <c r="J59" s="28"/>
      <c r="K59" s="28"/>
      <c r="L59" s="28"/>
      <c r="M59" s="28"/>
      <c r="N59" s="28"/>
      <c r="O59" s="28"/>
      <c r="P59" s="3"/>
      <c r="Q59" s="3"/>
    </row>
    <row r="60" spans="9:17" s="21" customFormat="1" ht="15">
      <c r="I60" s="3"/>
      <c r="J60" s="28"/>
      <c r="K60" s="28"/>
      <c r="L60" s="28"/>
      <c r="M60" s="28"/>
      <c r="N60" s="28"/>
      <c r="O60" s="28"/>
      <c r="P60" s="3"/>
      <c r="Q60" s="3"/>
    </row>
    <row r="61" spans="9:17" s="21" customFormat="1" ht="15">
      <c r="I61" s="3"/>
      <c r="J61" s="3"/>
      <c r="K61" s="3"/>
      <c r="L61" s="3"/>
      <c r="M61" s="3"/>
      <c r="N61" s="3"/>
      <c r="O61" s="3"/>
      <c r="P61" s="3"/>
      <c r="Q61" s="3"/>
    </row>
    <row r="62" spans="8:16" s="21" customFormat="1" ht="15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si="35" ref="E64:E70">A64</f>
        <v>RSDSOL</v>
      </c>
      <c r="F64" s="21" t="str">
        <f t="shared" si="36" ref="F64:F70">H64</f>
        <v>RSDWH_Att</v>
      </c>
      <c r="H64" s="21" t="str">
        <f t="shared" si="37" ref="H64:H70">B64</f>
        <v>RSDWH_Att</v>
      </c>
      <c r="I64" s="3">
        <v>1</v>
      </c>
      <c r="J64" s="29">
        <f t="shared" si="38" ref="J64:O64">IF(L33="","",-L33)</f>
        <v>-0.030770737558174679</v>
      </c>
      <c r="K64" s="29">
        <f t="shared" si="38"/>
        <v>-0.03384781131399215</v>
      </c>
      <c r="L64" s="29">
        <f t="shared" si="38"/>
        <v>-0.054512238599297519</v>
      </c>
      <c r="M64" s="29">
        <f t="shared" si="38"/>
        <v>-0.087792505386554684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si="39" ref="J65:O65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-0.025372985812462796</v>
      </c>
      <c r="K66" s="29">
        <f t="shared" si="40" ref="K66:O66">IF(M29="","",-M29)</f>
        <v>-0.027910284393709076</v>
      </c>
      <c r="L66" s="29">
        <f t="shared" si="40"/>
        <v>-0.044949792118912424</v>
      </c>
      <c r="M66" s="29">
        <f t="shared" si="40"/>
        <v>-0.07239208970542968</v>
      </c>
      <c r="N66" s="29">
        <f t="shared" si="40"/>
        <v>-0.48701777982485323</v>
      </c>
      <c r="O66" s="29">
        <f t="shared" si="40"/>
        <v>-0.90000000000000002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>
      <c r="A67" s="21" t="s">
        <v>196</v>
      </c>
      <c r="B67" s="3" t="s">
        <v>467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si="41" ref="J67:O67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>
      <c r="A68" s="21" t="s">
        <v>194</v>
      </c>
      <c r="B68" s="3" t="s">
        <v>467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578</v>
      </c>
      <c r="H68" s="21" t="str">
        <f t="shared" si="37"/>
        <v>RSDSH_Att-AB,RSDSH_Att-C,RSDSH_Att-D,RSDSH_Att-E,RSDSH_Att-F,RSDSH_Att-G</v>
      </c>
      <c r="I68" s="3">
        <v>1</v>
      </c>
      <c r="J68" s="77">
        <f t="shared" si="42" ref="J68:O68">MAX(IF(L10+L11="","",-L10-L11),-$T$10)</f>
        <v>-0.12091208107152537</v>
      </c>
      <c r="K68" s="77">
        <f t="shared" si="42"/>
        <v>-0.1330032891786779</v>
      </c>
      <c r="L68" s="77">
        <f t="shared" si="42"/>
        <v>-0.2000945454129231</v>
      </c>
      <c r="M68" s="77">
        <f t="shared" si="42"/>
        <v>-0.2000945454129231</v>
      </c>
      <c r="N68" s="77">
        <f t="shared" si="42"/>
        <v>-0.2000945454129231</v>
      </c>
      <c r="O68" s="77">
        <f t="shared" si="42"/>
        <v>-0.2000945454129231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>
      <c r="A69" s="21" t="s">
        <v>133</v>
      </c>
      <c r="B69" s="3" t="s">
        <v>467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si="43" ref="J69:O72">IF(L6="","",-L6)</f>
        <v>-0.1264712426978028</v>
      </c>
      <c r="K69" s="29">
        <f t="shared" si="43"/>
        <v>-0.1264712426978028</v>
      </c>
      <c r="L69" s="29">
        <f t="shared" si="43"/>
        <v>-0.1264712426978028</v>
      </c>
      <c r="M69" s="29">
        <f t="shared" si="43"/>
        <v>-0.1264712426978028</v>
      </c>
      <c r="N69" s="29">
        <f t="shared" si="43"/>
        <v>-0.1264712426978028</v>
      </c>
      <c r="O69" s="29">
        <f t="shared" si="43"/>
        <v>-0.1264712426978028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>
      <c r="A70" s="21" t="s">
        <v>191</v>
      </c>
      <c r="B70" s="3" t="s">
        <v>467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-0.0115</v>
      </c>
      <c r="K70" s="68">
        <f t="shared" si="43"/>
        <v>-0.013224999999999999</v>
      </c>
      <c r="L70" s="68">
        <f t="shared" si="43"/>
        <v>-0.026600198804687489</v>
      </c>
      <c r="M70" s="68">
        <f t="shared" si="43"/>
        <v>-0.053502501054737063</v>
      </c>
      <c r="N70" s="68">
        <f t="shared" si="43"/>
        <v>-0.87565068412849156</v>
      </c>
      <c r="O70" s="68">
        <f t="shared" si="43"/>
        <v>-0.90000000000000002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>
      <c r="A71" s="21" t="s">
        <v>192</v>
      </c>
      <c r="B71" s="3" t="s">
        <v>467</v>
      </c>
      <c r="D71" s="21" t="str">
        <f>IF(Z71="","UC-UP_"&amp;A8,"\I: DISABLED")</f>
        <v>\I: DISABLED</v>
      </c>
      <c r="E71" s="66" t="str">
        <f t="shared" si="44" ref="E71:E79">A71</f>
        <v>RSDETH</v>
      </c>
      <c r="F71" s="21" t="str">
        <f t="shared" si="45" ref="F71:F79">H71</f>
        <v>RSDSH_Att-AB,RSDSH_Att-C,RSDSH_Att-D,RSDSH_Att-E,RSDSH_Att-F,RSDSH_Att-G</v>
      </c>
      <c r="H71" s="21" t="str">
        <f t="shared" si="46" ref="H71:H79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>
      <c r="A72" s="21" t="s">
        <v>193</v>
      </c>
      <c r="B72" s="3" t="s">
        <v>467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-0.01235735717786381</v>
      </c>
      <c r="K72" s="29">
        <f t="shared" si="43"/>
        <v>-0.013593092895650192</v>
      </c>
      <c r="L72" s="29">
        <f t="shared" si="43"/>
        <v>-0.021891812039373602</v>
      </c>
      <c r="M72" s="29">
        <f t="shared" si="43"/>
        <v>-0.035256982207531588</v>
      </c>
      <c r="N72" s="29">
        <f t="shared" si="43"/>
        <v>-0.23719134601454273</v>
      </c>
      <c r="O72" s="29">
        <f t="shared" si="43"/>
        <v>-0.90000000000000002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>
      <c r="A73" s="21" t="s">
        <v>194</v>
      </c>
      <c r="B73" s="3" t="s">
        <v>467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si="47" ref="J73:O74">IF(L11="","",-L11)</f>
        <v>-0.076891281080682286</v>
      </c>
      <c r="K73" s="29">
        <f t="shared" si="47"/>
        <v>-0.084580409188750511</v>
      </c>
      <c r="L73" s="29">
        <f t="shared" si="47"/>
        <v>-0.13621759480257464</v>
      </c>
      <c r="M73" s="29">
        <f t="shared" si="47"/>
        <v>-0.21937979860549459</v>
      </c>
      <c r="N73" s="29">
        <f t="shared" si="47"/>
        <v>-0.90000000000000002</v>
      </c>
      <c r="O73" s="29">
        <f t="shared" si="47"/>
        <v>-0.90000000000000002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>
      <c r="A74" s="21" t="s">
        <v>195</v>
      </c>
      <c r="B74" s="3" t="s">
        <v>467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-0.32448600714209408</v>
      </c>
      <c r="K74" s="29">
        <f t="shared" si="47"/>
        <v>-0.35693460785630349</v>
      </c>
      <c r="L74" s="29">
        <f t="shared" si="47"/>
        <v>-0.57484675529865559</v>
      </c>
      <c r="M74" s="29">
        <f t="shared" si="47"/>
        <v>-0.90000000000000002</v>
      </c>
      <c r="N74" s="29">
        <f t="shared" si="47"/>
        <v>-0.90000000000000002</v>
      </c>
      <c r="O74" s="29">
        <f t="shared" si="47"/>
        <v>-0.90000000000000002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>
      <c r="A75" s="21" t="s">
        <v>134</v>
      </c>
      <c r="B75" s="3" t="s">
        <v>467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si="48" ref="J75:O79">IF(L14="","",-L14)</f>
        <v>-0.052967802125738934</v>
      </c>
      <c r="K75" s="29">
        <f t="shared" si="48"/>
        <v>-0.058264582338312838</v>
      </c>
      <c r="L75" s="29">
        <f t="shared" si="48"/>
        <v>-0.093835692501676254</v>
      </c>
      <c r="M75" s="29">
        <f t="shared" si="48"/>
        <v>-0.15112332113087468</v>
      </c>
      <c r="N75" s="29">
        <f t="shared" si="48"/>
        <v>-0.90000000000000002</v>
      </c>
      <c r="O75" s="29">
        <f t="shared" si="48"/>
        <v>-0.90000000000000002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>
      <c r="A76" s="48" t="s">
        <v>163</v>
      </c>
      <c r="B76" s="3" t="s">
        <v>467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-0.067836217528370116</v>
      </c>
      <c r="K76" s="29">
        <f t="shared" si="48"/>
        <v>-0.074619839281207134</v>
      </c>
      <c r="L76" s="29">
        <f t="shared" si="48"/>
        <v>-0.12017599736077696</v>
      </c>
      <c r="M76" s="29">
        <f t="shared" si="48"/>
        <v>-0.19354464550950495</v>
      </c>
      <c r="N76" s="29">
        <f t="shared" si="48"/>
        <v>-0.90000000000000002</v>
      </c>
      <c r="O76" s="29">
        <f t="shared" si="48"/>
        <v>-0.90000000000000002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>
      <c r="A77" s="21" t="s">
        <v>135</v>
      </c>
      <c r="B77" s="3" t="s">
        <v>467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-0.007327364412016135</v>
      </c>
      <c r="K77" s="29">
        <f t="shared" si="48"/>
        <v>-0.0080601008532177488</v>
      </c>
      <c r="L77" s="29">
        <f t="shared" si="48"/>
        <v>-0.012980873025115722</v>
      </c>
      <c r="M77" s="29">
        <f t="shared" si="48"/>
        <v>-0.020905825815679131</v>
      </c>
      <c r="N77" s="29">
        <f t="shared" si="48"/>
        <v>-0.14064394211559139</v>
      </c>
      <c r="O77" s="29">
        <f t="shared" si="48"/>
        <v>-0.90000000000000002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>
      <c r="A78" s="21" t="s">
        <v>136</v>
      </c>
      <c r="B78" s="3" t="s">
        <v>467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-0.0013239675023686164</v>
      </c>
      <c r="K78" s="29">
        <f>IF(M17="","",-M17)</f>
        <v>-0.0014563642526054781</v>
      </c>
      <c r="L78" s="29">
        <f t="shared" si="48"/>
        <v>-0.0023454891924636497</v>
      </c>
      <c r="M78" s="29">
        <f t="shared" si="48"/>
        <v>-0.0037774337993546339</v>
      </c>
      <c r="N78" s="29">
        <f t="shared" si="48"/>
        <v>-0.025412685693739147</v>
      </c>
      <c r="O78" s="29">
        <f t="shared" si="48"/>
        <v>-0.1709638417168578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>
      <c r="A79" s="45" t="s">
        <v>137</v>
      </c>
      <c r="B79" s="3" t="s">
        <v>467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18" ht="15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1:16" ht="15">
      <c r="K82" s="29" t="str">
        <f t="shared" si="49" ref="K82">IF(L34="","",-L34)</f>
        <v/>
      </c>
      <c r="L82" s="29" t="str">
        <f t="shared" si="50" ref="L82:P82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0010261536"/>
  </sheetPr>
  <dimension ref="A1:AF102"/>
  <sheetViews>
    <sheetView zoomScale="60" zoomScaleNormal="60" workbookViewId="0" topLeftCell="A42">
      <selection pane="topLeft" activeCell="Z32" sqref="Z32"/>
    </sheetView>
  </sheetViews>
  <sheetFormatPr defaultColWidth="9.14428571428571" defaultRowHeight="12.75"/>
  <cols>
    <col min="1" max="1" width="24.8571428571429" style="33" customWidth="1"/>
    <col min="2" max="2" width="26.5714285714286" style="33" bestFit="1" customWidth="1"/>
    <col min="3" max="3" width="8.42857142857143" style="33" bestFit="1" customWidth="1"/>
    <col min="4" max="4" width="29.4285714285714" style="33" customWidth="1"/>
    <col min="5" max="5" width="12.5714285714286" style="33" customWidth="1"/>
    <col min="6" max="6" width="14.4285714285714" style="33" customWidth="1"/>
    <col min="7" max="7" width="24.1428571428571" style="33" customWidth="1"/>
    <col min="8" max="8" width="13.5714285714286" style="33" customWidth="1"/>
    <col min="9" max="15" width="12.5714285714286" style="33" customWidth="1"/>
    <col min="16" max="16" width="15.5714285714286" style="33" customWidth="1"/>
    <col min="17" max="22" width="12.5714285714286" style="33" customWidth="1"/>
    <col min="23" max="24" width="6" style="33" customWidth="1"/>
    <col min="25" max="25" width="7.42857142857143" style="33" customWidth="1"/>
    <col min="26" max="26" width="18" style="33" customWidth="1"/>
    <col min="27" max="46" width="6" style="33" customWidth="1"/>
    <col min="47" max="47" width="5.42857142857143" style="33" customWidth="1"/>
    <col min="48" max="49" width="12.4285714285714" style="33" customWidth="1"/>
    <col min="50" max="16384" width="9.14285714285714" style="33"/>
  </cols>
  <sheetData>
    <row r="1" spans="1:1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26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0.10</v>
      </c>
      <c r="Z4" s="42">
        <v>0.15</v>
      </c>
    </row>
    <row r="5" spans="1:20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0" ht="15.75" thickBot="1">
      <c r="A6" s="25" t="s">
        <v>94</v>
      </c>
      <c r="B6" s="25" t="s">
        <v>125</v>
      </c>
      <c r="C6" s="21"/>
      <c r="D6" s="44">
        <f>SUMIF(SharesElab!$B$2:$B$79,Det_RSD_share!$A6,SharesElab!C$2:C$79)+D15*Z8</f>
        <v>0.066025268901802464</v>
      </c>
      <c r="E6" s="39">
        <f>IF($D6=0,"",MAX($D6*(1-$S$4)^($E$5-$D$5),S6))</f>
        <v>0.059422742011622218</v>
      </c>
      <c r="F6" s="39">
        <f>IF($D6=0,"",MAX($D6*(1-$S$4)^($F$5-$D$5),S6))</f>
        <v>0.053480467810460001</v>
      </c>
      <c r="G6" s="39">
        <f>IF($D6=0,"",MAX($D6*(1-$S$4)^($G$5-$D$5),S6))</f>
        <v>0.031579681437398525</v>
      </c>
      <c r="H6" s="39">
        <f>IF($D6=0,"",MAX($D6*(1-$S$4)^($H$5-$D$5),S6))</f>
        <v>0.018647486091969461</v>
      </c>
      <c r="I6" s="39">
        <f>IF($D6=0,"",MAX($D6*(1-$S$4)^($I$5-$D$5),S6))</f>
        <v>0.0022670989755858169</v>
      </c>
      <c r="J6" s="39">
        <f>IF($D6=0,"",MAX($D6*(1-$S$4)^($J$5-$D$5),S6))</f>
        <v>0.00027562630907743049</v>
      </c>
      <c r="K6" s="21"/>
      <c r="L6" s="40">
        <f>IF($D6=0,"",MIN($D6*(1+$S$4)^($L$5-$D$5),T6))</f>
        <v>0.069986785035910618</v>
      </c>
      <c r="M6" s="40">
        <f>IF($D6=0,"",MIN($D6*(1+$S$4)^($M$5-$D$5),T6))</f>
        <v>0.069986785035910618</v>
      </c>
      <c r="N6" s="40">
        <f>IF($D6=0,"",MIN($D6*(1+$S$4)^($N$5-$D$5),T6))</f>
        <v>0.069986785035910618</v>
      </c>
      <c r="O6" s="40">
        <f>IF($D6=0,"",MIN($D6*(1+$S$4)^($O$5-$D$5),T6))</f>
        <v>0.069986785035910618</v>
      </c>
      <c r="P6" s="40">
        <f>IF($D6=0,"",MIN($D6*(1+$S$4)^($P$5-$D$5),T6))</f>
        <v>0.069986785035910618</v>
      </c>
      <c r="Q6" s="40">
        <f>IF($D6=0,"",MIN($D6*(1+$S$4)^($Q$5-$D$5),T6))</f>
        <v>0.069986785035910618</v>
      </c>
      <c r="S6" s="69">
        <v>0</v>
      </c>
      <c r="T6" s="69">
        <f>D6*Z14</f>
        <v>0.069986785035910618</v>
      </c>
    </row>
    <row r="7" spans="1:26" ht="15.75" thickBot="1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si="0" ref="G7:G18">IF($D7=0,"",MAX($D7*(1-$S$4)^($G$5-$D$5),S7))</f>
        <v/>
      </c>
      <c r="H7" s="39" t="str">
        <f t="shared" si="1" ref="H7:H18">IF($D7=0,"",MAX($D7*(1-$S$4)^($H$5-$D$5),S7))</f>
        <v/>
      </c>
      <c r="I7" s="39" t="str">
        <f t="shared" si="2" ref="I7:I18">IF($D7=0,"",MAX($D7*(1-$S$4)^($I$5-$D$5),S7))</f>
        <v/>
      </c>
      <c r="J7" s="39" t="str">
        <f t="shared" si="3" ref="J7:J18">IF($D7=0,"",MAX($D7*(1-$S$4)^($J$5-$D$5),S7))</f>
        <v/>
      </c>
      <c r="K7" s="21"/>
      <c r="L7" s="40">
        <f>IF($Z16=0,"",MIN($Z16*(1+$Z$4)^($L$5-$D$5),T7))</f>
        <v>0.0115</v>
      </c>
      <c r="M7" s="40">
        <f>IF($Z16=0,"",MIN($Z16*(1+$Z$4)^($M$5-$D$5),T7))</f>
        <v>0.013224999999999999</v>
      </c>
      <c r="N7" s="40">
        <f>IF($Z16=0,"",MIN($Z16*(1+$Z$4)^($N$5-$D$5),T7))</f>
        <v>0.026600198804687489</v>
      </c>
      <c r="O7" s="40">
        <f>IF($Z16=0,"",MIN($Z16*(1+$Z$4)^($O$5-$D$5),T7))</f>
        <v>0.053502501054737063</v>
      </c>
      <c r="P7" s="40">
        <f>IF($Z16=0,"",MIN($Z16*(1+$Z$4)^($P$5-$D$5),T7))</f>
        <v>0.87565068412849156</v>
      </c>
      <c r="Q7" s="40">
        <f>IF($Z16=0,"",MIN($Z16*(1+$Z$4)^($Q$5-$D$5),T7))</f>
        <v>0.90000000000000002</v>
      </c>
      <c r="S7" s="69">
        <v>0</v>
      </c>
      <c r="T7" s="69">
        <v>0.90</v>
      </c>
      <c r="Y7" s="143" t="s">
        <v>251</v>
      </c>
      <c r="Z7" s="143"/>
    </row>
    <row r="8" spans="1:26" ht="15.75" thickBot="1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si="4" ref="E8:E18">IF($D8=0,"",MAX($D8*(1-$S$4)^($E$5-$D$5),S8))</f>
        <v/>
      </c>
      <c r="F8" s="39" t="str">
        <f t="shared" si="5" ref="F8:F18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si="6" ref="L8:L18">IF($D8=0,"",MIN($D8*(1+$S$4)^($L$5-$D$5),T8))</f>
        <v/>
      </c>
      <c r="M8" s="40" t="str">
        <f t="shared" si="7" ref="M8:M18">IF($D8=0,"",MIN($D8*(1+$S$4)^($M$5-$D$5),T8))</f>
        <v/>
      </c>
      <c r="N8" s="40" t="str">
        <f t="shared" si="8" ref="N8:N18">IF($D8=0,"",MIN($D8*(1+$S$4)^($N$5-$D$5),T8))</f>
        <v/>
      </c>
      <c r="O8" s="40" t="str">
        <f t="shared" si="9" ref="O8:O18">IF($D8=0,"",MIN($D8*(1+$S$4)^($O$5-$D$5),T8))</f>
        <v/>
      </c>
      <c r="P8" s="40" t="str">
        <f t="shared" si="10" ref="P8:P18">IF($D8=0,"",MIN($D8*(1+$S$4)^($P$5-$D$5),T8))</f>
        <v/>
      </c>
      <c r="Q8" s="40" t="str">
        <f t="shared" si="11" ref="Q8">IF($D8=0,"",MIN($D8*(1+$S$4)^($Q$5-$D$5),T8))</f>
        <v/>
      </c>
      <c r="S8" s="69">
        <v>0</v>
      </c>
      <c r="T8" s="69">
        <v>0.90</v>
      </c>
      <c r="Y8" s="65" t="s">
        <v>249</v>
      </c>
      <c r="Z8" s="71">
        <v>0.19400000000000001</v>
      </c>
    </row>
    <row r="9" spans="1:26" ht="15.75" thickBot="1">
      <c r="A9" s="25" t="s">
        <v>97</v>
      </c>
      <c r="B9" s="25" t="s">
        <v>117</v>
      </c>
      <c r="C9" s="21"/>
      <c r="D9" s="44">
        <f>SUMIF(SharesElab!$B$2:$B$79,Det_RSD_share!$A9,SharesElab!C$2:C$79)</f>
        <v>0.025825335548884287</v>
      </c>
      <c r="E9" s="39">
        <f t="shared" si="4"/>
        <v>0.023242801993995858</v>
      </c>
      <c r="F9" s="39">
        <f t="shared" si="5"/>
        <v>0.020918521794596273</v>
      </c>
      <c r="G9" s="39">
        <f t="shared" si="0"/>
        <v>0.012352177934491155</v>
      </c>
      <c r="H9" s="39">
        <f t="shared" si="1"/>
        <v>0.0072938375485376832</v>
      </c>
      <c r="I9" s="39">
        <f t="shared" si="2"/>
        <v>0.00088676036827829089</v>
      </c>
      <c r="J9" s="39">
        <f t="shared" si="3"/>
        <v>0.00010780935899877585</v>
      </c>
      <c r="K9" s="21"/>
      <c r="L9" s="40">
        <f t="shared" si="6"/>
        <v>0.028407869103772718</v>
      </c>
      <c r="M9" s="40">
        <f t="shared" si="7"/>
        <v>0.03124865601414999</v>
      </c>
      <c r="N9" s="40">
        <f t="shared" si="8"/>
        <v>0.05032627299734873</v>
      </c>
      <c r="O9" s="40">
        <f t="shared" si="9"/>
        <v>0.081050965924960125</v>
      </c>
      <c r="P9" s="40">
        <f t="shared" si="10"/>
        <v>0.54527036915296101</v>
      </c>
      <c r="Q9" s="40">
        <f t="shared" si="12" ref="Q9:Q18">IF($D9=0,"",MIN($D9*(1+$S$4)^($Q$5-$D$5),T9))</f>
        <v>0.90000000000000002</v>
      </c>
      <c r="S9" s="69">
        <v>0</v>
      </c>
      <c r="T9" s="69">
        <v>0.90</v>
      </c>
      <c r="Y9" s="65" t="s">
        <v>250</v>
      </c>
      <c r="Z9" s="71">
        <v>0.74399999999999999</v>
      </c>
    </row>
    <row r="10" spans="1:26" ht="15.75" thickBot="1">
      <c r="A10" s="25" t="s">
        <v>98</v>
      </c>
      <c r="B10" s="25" t="s">
        <v>34</v>
      </c>
      <c r="C10" s="21"/>
      <c r="D10" s="44">
        <f>SUMIF(SharesElab!$B$2:$B$79,Det_RSD_share!$A10,SharesElab!C$2:C$79)</f>
        <v>0.034702023305709824</v>
      </c>
      <c r="E10" s="39">
        <f t="shared" si="4"/>
        <v>0.031231820975138842</v>
      </c>
      <c r="F10" s="39">
        <f t="shared" si="5"/>
        <v>0.028108638877624961</v>
      </c>
      <c r="G10" s="39">
        <f t="shared" si="0"/>
        <v>0.016597870170848763</v>
      </c>
      <c r="H10" s="39">
        <f t="shared" si="1"/>
        <v>0.0098008763571844886</v>
      </c>
      <c r="I10" s="39">
        <f t="shared" si="2"/>
        <v>0.0011915577595622961</v>
      </c>
      <c r="J10" s="39">
        <f t="shared" si="3"/>
        <v>0.00014486560615901796</v>
      </c>
      <c r="K10" s="21"/>
      <c r="L10" s="40">
        <f t="shared" si="6"/>
        <v>0.03817222563628081</v>
      </c>
      <c r="M10" s="40">
        <f t="shared" si="7"/>
        <v>0.041989448199908894</v>
      </c>
      <c r="N10" s="40">
        <f t="shared" si="8"/>
        <v>0.06762442622043531</v>
      </c>
      <c r="O10" s="40">
        <f t="shared" si="9"/>
        <v>0.1089098146722733</v>
      </c>
      <c r="P10" s="40">
        <f t="shared" si="10"/>
        <v>0.17351011652854911</v>
      </c>
      <c r="Q10" s="40">
        <f t="shared" si="12"/>
        <v>0.17351011652854911</v>
      </c>
      <c r="S10" s="69">
        <v>0</v>
      </c>
      <c r="T10" s="69">
        <f>D10*$Z$13</f>
        <v>0.17351011652854911</v>
      </c>
      <c r="Y10" s="65" t="s">
        <v>253</v>
      </c>
      <c r="Z10" s="71">
        <v>0.062</v>
      </c>
    </row>
    <row r="11" spans="1:20" ht="15.75" thickBot="1">
      <c r="A11" s="25" t="s">
        <v>99</v>
      </c>
      <c r="B11" s="25" t="s">
        <v>34</v>
      </c>
      <c r="C11" s="21"/>
      <c r="D11" s="44">
        <f>SUMIF(SharesElab!$B$2:$B$79,Det_RSD_share!$A11,SharesElab!C$2:C$79)</f>
        <v>0.046919961180423055</v>
      </c>
      <c r="E11" s="39">
        <f t="shared" si="4"/>
        <v>0.042227965062380753</v>
      </c>
      <c r="F11" s="39">
        <f t="shared" si="5"/>
        <v>0.038005168556142679</v>
      </c>
      <c r="G11" s="39">
        <f t="shared" si="0"/>
        <v>0.022441671980716692</v>
      </c>
      <c r="H11" s="39">
        <f t="shared" si="1"/>
        <v>0.013251582887893402</v>
      </c>
      <c r="I11" s="39">
        <f t="shared" si="2"/>
        <v>0.0016110831155397153</v>
      </c>
      <c r="J11" s="39">
        <f t="shared" si="3"/>
        <v>0.00019587009545467032</v>
      </c>
      <c r="K11" s="21"/>
      <c r="L11" s="40">
        <f t="shared" si="6"/>
        <v>0.051611957298465364</v>
      </c>
      <c r="M11" s="40">
        <f t="shared" si="7"/>
        <v>0.056773153028311908</v>
      </c>
      <c r="N11" s="40">
        <f t="shared" si="8"/>
        <v>0.091433730683626646</v>
      </c>
      <c r="O11" s="40">
        <f t="shared" si="9"/>
        <v>0.14725493760328762</v>
      </c>
      <c r="P11" s="40">
        <f t="shared" si="10"/>
        <v>0.90000000000000002</v>
      </c>
      <c r="Q11" s="40">
        <f t="shared" si="12"/>
        <v>0.90000000000000002</v>
      </c>
      <c r="S11" s="78">
        <f>S10</f>
        <v>0</v>
      </c>
      <c r="T11" s="78">
        <v>0.90</v>
      </c>
    </row>
    <row r="12" spans="1:26" ht="15.75" thickBot="1">
      <c r="A12" s="25" t="s">
        <v>100</v>
      </c>
      <c r="B12" s="25" t="s">
        <v>118</v>
      </c>
      <c r="C12" s="21"/>
      <c r="D12" s="44">
        <f>SUMIF(SharesElab!$B$2:$B$79,Det_RSD_share!$A12,SharesElab!C$2:C$79)</f>
        <v>0.62688253030010688</v>
      </c>
      <c r="E12" s="39">
        <f t="shared" si="4"/>
        <v>0.56419427727009619</v>
      </c>
      <c r="F12" s="39">
        <f t="shared" si="5"/>
        <v>0.5077748495430866</v>
      </c>
      <c r="G12" s="39">
        <f t="shared" si="0"/>
        <v>0.29983597090669722</v>
      </c>
      <c r="H12" s="39">
        <f t="shared" si="1"/>
        <v>0.1770501424606957</v>
      </c>
      <c r="I12" s="39">
        <f t="shared" si="2"/>
        <v>0.021525164015155092</v>
      </c>
      <c r="J12" s="39">
        <f t="shared" si="3"/>
        <v>0.0026169574304758638</v>
      </c>
      <c r="K12" s="21"/>
      <c r="L12" s="40">
        <f t="shared" si="6"/>
        <v>0.68957078333011768</v>
      </c>
      <c r="M12" s="40">
        <f t="shared" si="7"/>
        <v>0.75852786166312947</v>
      </c>
      <c r="N12" s="40">
        <f t="shared" si="8"/>
        <v>0.90000000000000002</v>
      </c>
      <c r="O12" s="40">
        <f t="shared" si="9"/>
        <v>0.90000000000000002</v>
      </c>
      <c r="P12" s="40">
        <f t="shared" si="10"/>
        <v>0.90000000000000002</v>
      </c>
      <c r="Q12" s="40">
        <f t="shared" si="12"/>
        <v>0.90000000000000002</v>
      </c>
      <c r="S12" s="69">
        <v>0</v>
      </c>
      <c r="T12" s="69">
        <v>0.90</v>
      </c>
      <c r="Y12" s="143" t="s">
        <v>373</v>
      </c>
      <c r="Z12" s="143"/>
    </row>
    <row r="13" spans="1:26" ht="15.75" thickBot="1">
      <c r="A13" s="25" t="s">
        <v>462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0.072453092477748018</v>
      </c>
      <c r="Y13" s="65" t="s">
        <v>372</v>
      </c>
      <c r="Z13" s="93">
        <v>5</v>
      </c>
    </row>
    <row r="14" spans="1:26" ht="15.75" thickBot="1">
      <c r="A14" s="25" t="s">
        <v>101</v>
      </c>
      <c r="B14" s="25" t="s">
        <v>120</v>
      </c>
      <c r="C14" s="21"/>
      <c r="D14" s="44">
        <f>SUMIF(SharesElab!$B$2:$B$79,Det_RSD_share!$A14,SharesElab!C$2:C$79)+D15*Z9</f>
        <v>0.07876332549170309</v>
      </c>
      <c r="E14" s="39">
        <f t="shared" si="4"/>
        <v>0.070886992942532784</v>
      </c>
      <c r="F14" s="39">
        <f t="shared" si="5"/>
        <v>0.063798293648279505</v>
      </c>
      <c r="G14" s="39">
        <f t="shared" si="0"/>
        <v>0.037672254416372571</v>
      </c>
      <c r="H14" s="39">
        <f t="shared" si="1"/>
        <v>0.022245089510323845</v>
      </c>
      <c r="I14" s="39">
        <f t="shared" si="2"/>
        <v>0.0027044835637329389</v>
      </c>
      <c r="J14" s="39">
        <f t="shared" si="3"/>
        <v>0.00032880206407383158</v>
      </c>
      <c r="K14" s="21"/>
      <c r="L14" s="40">
        <f t="shared" si="6"/>
        <v>0.08663965804087341</v>
      </c>
      <c r="M14" s="40">
        <f t="shared" si="7"/>
        <v>0.095303623844960758</v>
      </c>
      <c r="N14" s="40">
        <f t="shared" si="8"/>
        <v>0.15348743923854782</v>
      </c>
      <c r="O14" s="40">
        <f t="shared" si="9"/>
        <v>0.24719305576807374</v>
      </c>
      <c r="P14" s="40">
        <f t="shared" si="10"/>
        <v>0.90000000000000002</v>
      </c>
      <c r="Q14" s="40">
        <f t="shared" si="12"/>
        <v>0.90000000000000002</v>
      </c>
      <c r="S14" s="69">
        <v>0</v>
      </c>
      <c r="T14" s="69">
        <v>0.90</v>
      </c>
      <c r="Y14" s="65" t="s">
        <v>249</v>
      </c>
      <c r="Z14" s="96">
        <v>1.06</v>
      </c>
    </row>
    <row r="15" spans="1:26" ht="15.75" thickBot="1">
      <c r="A15" s="25" t="s">
        <v>102</v>
      </c>
      <c r="B15" s="25" t="s">
        <v>121</v>
      </c>
      <c r="C15" s="21"/>
      <c r="D15" s="81">
        <f>SUMIF(SharesElab!$B$2:$B$79,Det_RSD_share!$A15,SharesElab!C$2:C$79)</f>
        <v>0.099215950817239024</v>
      </c>
      <c r="E15" s="39">
        <f t="shared" si="4"/>
        <v>0.089294355735515127</v>
      </c>
      <c r="F15" s="39">
        <f t="shared" si="5"/>
        <v>0.080364920161963616</v>
      </c>
      <c r="G15" s="39">
        <f t="shared" si="0"/>
        <v>0.0474546817064379</v>
      </c>
      <c r="H15" s="39">
        <f t="shared" si="1"/>
        <v>0.02802151500083452</v>
      </c>
      <c r="I15" s="39">
        <f t="shared" si="2"/>
        <v>0.0034067620503609158</v>
      </c>
      <c r="J15" s="39">
        <f t="shared" si="3"/>
        <v>0.00041418273306898889</v>
      </c>
      <c r="K15" s="21"/>
      <c r="L15" s="40">
        <f t="shared" si="6"/>
        <v>0.10913754589896293</v>
      </c>
      <c r="M15" s="40">
        <f t="shared" si="7"/>
        <v>0.12005130048885923</v>
      </c>
      <c r="N15" s="40">
        <f t="shared" si="8"/>
        <v>0.19334381995031277</v>
      </c>
      <c r="O15" s="40">
        <f t="shared" si="9"/>
        <v>0.31138215546817832</v>
      </c>
      <c r="P15" s="40">
        <f t="shared" si="10"/>
        <v>0.90000000000000002</v>
      </c>
      <c r="Q15" s="40">
        <f t="shared" si="12"/>
        <v>0.90000000000000002</v>
      </c>
      <c r="S15" s="69">
        <v>0</v>
      </c>
      <c r="T15" s="69">
        <v>0.90</v>
      </c>
      <c r="Y15" s="143" t="s">
        <v>374</v>
      </c>
      <c r="Z15" s="143"/>
    </row>
    <row r="16" spans="1:26" ht="15.75" thickBot="1">
      <c r="A16" s="25" t="s">
        <v>103</v>
      </c>
      <c r="B16" s="25" t="s">
        <v>122</v>
      </c>
      <c r="C16" s="21"/>
      <c r="D16" s="44">
        <f>SUMIF(SharesElab!$B$2:$B$79,Det_RSD_share!$A16,SharesElab!C$2:C$79)+D15*Z10</f>
        <v>0.014030907830510059</v>
      </c>
      <c r="E16" s="39">
        <f t="shared" si="4"/>
        <v>0.012627817047459054</v>
      </c>
      <c r="F16" s="39">
        <f t="shared" si="5"/>
        <v>0.011365035342713149</v>
      </c>
      <c r="G16" s="39">
        <f t="shared" si="0"/>
        <v>0.0067109397195186877</v>
      </c>
      <c r="H16" s="39">
        <f t="shared" si="1"/>
        <v>0.0039627427949785908</v>
      </c>
      <c r="I16" s="39">
        <f t="shared" si="2"/>
        <v>0.00048177701201637945</v>
      </c>
      <c r="J16" s="39">
        <f t="shared" si="3"/>
        <v>5.8572837379591944E-05</v>
      </c>
      <c r="K16" s="21"/>
      <c r="L16" s="40">
        <f t="shared" si="6"/>
        <v>0.015433998613561066</v>
      </c>
      <c r="M16" s="40">
        <f t="shared" si="7"/>
        <v>0.016977398474917173</v>
      </c>
      <c r="N16" s="40">
        <f t="shared" si="8"/>
        <v>0.027342270017838871</v>
      </c>
      <c r="O16" s="40">
        <f t="shared" si="9"/>
        <v>0.044034999286429698</v>
      </c>
      <c r="P16" s="40">
        <f t="shared" si="10"/>
        <v>0.29624545546800907</v>
      </c>
      <c r="Q16" s="40">
        <f t="shared" si="12"/>
        <v>0.90000000000000002</v>
      </c>
      <c r="S16" s="69">
        <v>0</v>
      </c>
      <c r="T16" s="69">
        <v>0.90</v>
      </c>
      <c r="Y16" s="65" t="s">
        <v>375</v>
      </c>
      <c r="Z16" s="94">
        <v>0.01</v>
      </c>
    </row>
    <row r="17" spans="1:22" ht="15.75" thickBot="1">
      <c r="A17" s="25" t="s">
        <v>104</v>
      </c>
      <c r="B17" s="25" t="s">
        <v>123</v>
      </c>
      <c r="C17" s="21"/>
      <c r="D17" s="44">
        <f>SUMIF(SharesElab!$B$2:$B$79,Det_RSD_share!$A17,SharesElab!C$2:C$79)</f>
        <v>0.0024430245624756973</v>
      </c>
      <c r="E17" s="39">
        <f t="shared" si="4"/>
        <v>0.0021987221062281276</v>
      </c>
      <c r="F17" s="39">
        <f t="shared" si="5"/>
        <v>0.0019788498956053151</v>
      </c>
      <c r="G17" s="39">
        <f t="shared" si="0"/>
        <v>0.0011684910748559825</v>
      </c>
      <c r="H17" s="39">
        <f t="shared" si="1"/>
        <v>0.00068998229479170928</v>
      </c>
      <c r="I17" s="39">
        <f t="shared" si="2"/>
        <v>8.3885739127500023E-05</v>
      </c>
      <c r="J17" s="39">
        <f t="shared" si="3"/>
        <v>1.0198547530978681E-05</v>
      </c>
      <c r="K17" s="21"/>
      <c r="L17" s="40">
        <f t="shared" si="6"/>
        <v>0.0026873270187232675</v>
      </c>
      <c r="M17" s="40">
        <f t="shared" si="7"/>
        <v>0.0029560597205955941</v>
      </c>
      <c r="N17" s="40">
        <f t="shared" si="8"/>
        <v>0.0047607637406164123</v>
      </c>
      <c r="O17" s="40">
        <f t="shared" si="9"/>
        <v>0.0076672576119001419</v>
      </c>
      <c r="P17" s="40">
        <f t="shared" si="10"/>
        <v>0.050000000000000003</v>
      </c>
      <c r="Q17" s="40">
        <f t="shared" si="12"/>
        <v>0.050000000000000003</v>
      </c>
      <c r="S17" s="69">
        <v>0</v>
      </c>
      <c r="T17" s="69">
        <v>0.05</v>
      </c>
      <c r="V17" s="65" t="s">
        <v>252</v>
      </c>
    </row>
    <row r="18" spans="1:22" ht="15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0.90</v>
      </c>
      <c r="V18" s="70">
        <f>SUM(D6:D18)-D15</f>
        <v>0.89559237712161532</v>
      </c>
    </row>
    <row r="19" spans="1:16" ht="15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0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0" ht="15.75" thickBot="1">
      <c r="A21" s="25" t="s">
        <v>106</v>
      </c>
      <c r="B21" s="25" t="s">
        <v>125</v>
      </c>
      <c r="C21" s="21"/>
      <c r="D21" s="38">
        <f>SUMIF(SharesElab!$B$2:$B$79,Det_RSD_share!$A21,SharesElab!C$2:C$79)+D30*Z8</f>
        <v>0.010597208406780991</v>
      </c>
      <c r="E21" s="39">
        <f>IF($D21=0,"",MAX($D21*(1-$S$4)^($E$5-$D$5),S21))</f>
        <v>0.0095374875661028927</v>
      </c>
      <c r="F21" s="39">
        <f>IF($D21=0,"",MAX($D21*(1-$S$4)^($F$5-$D$5),S21))</f>
        <v>0.0085837388094926036</v>
      </c>
      <c r="G21" s="39">
        <f>IF($D21=0,"",MAX($D21*(1-$S$4)^($G$5-$D$5),S21))</f>
        <v>0.0050686119296172883</v>
      </c>
      <c r="H21" s="39">
        <f>IF($D21=0,"",MAX($D21*(1-$S$4)^($H$5-$D$5),S21))</f>
        <v>0.0029929646583197128</v>
      </c>
      <c r="I21" s="39">
        <f>IF($D21=0,"",MAX($D21*(1-$S$4)^($I$5-$D$5),S21))</f>
        <v>0.0003638746304663171</v>
      </c>
      <c r="J21" s="39">
        <f>IF($D21=0,"",MAX($D21*(1-$S$4)^($J$5-$D$5),S21))</f>
        <v>4.4238660262474502E-05</v>
      </c>
      <c r="K21" s="21"/>
      <c r="L21" s="40">
        <f>IF($D21=0,"",MIN($D21*(1+$S$4)^($L$5-$D$5),T21))</f>
        <v>0.011233040911187851</v>
      </c>
      <c r="M21" s="40">
        <f>IF($D21=0,"",MIN($D21*(1+$S$4)^($M$5-$D$5),T21))</f>
        <v>0.011233040911187851</v>
      </c>
      <c r="N21" s="40">
        <f>IF($D21=0,"",MIN($D21*(1+$S$4)^($N$5-$D$5),T21))</f>
        <v>0.011233040911187851</v>
      </c>
      <c r="O21" s="40">
        <f>IF($D21=0,"",MIN($D21*(1+$S$4)^($O$5-$D$5),T21))</f>
        <v>0.011233040911187851</v>
      </c>
      <c r="P21" s="40">
        <f>IF($D21=0,"",MIN($D21*(1+$S$4)^($P$5-$D$5),T21))</f>
        <v>0.011233040911187851</v>
      </c>
      <c r="Q21" s="40">
        <f>IF($D21=0,"",MIN($D21*(1+$S$4)^($Q$5-$D$5),T21))</f>
        <v>0.011233040911187851</v>
      </c>
      <c r="S21" s="69">
        <v>0</v>
      </c>
      <c r="T21" s="95">
        <f>D21*Z14</f>
        <v>0.011233040911187851</v>
      </c>
    </row>
    <row r="22" spans="1:20" ht="15.75" thickBot="1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5.3729405047844366E-06</v>
      </c>
      <c r="E22" s="39">
        <f t="shared" si="13" ref="E22:E33">IF($D22=0,"",MAX($D22*(1-$S$4)^($E$5-$D$5),S22))</f>
        <v>4.8356464543059933E-06</v>
      </c>
      <c r="F22" s="39">
        <f t="shared" si="14" ref="F22:F33">IF($D22=0,"",MAX($D22*(1-$S$4)^($F$5-$D$5),S22))</f>
        <v>4.3520818088753936E-06</v>
      </c>
      <c r="G22" s="39">
        <f t="shared" si="15" ref="G22:G33">IF($D22=0,"",MAX($D22*(1-$S$4)^($G$5-$D$5),S22))</f>
        <v>2.5698607873228317E-06</v>
      </c>
      <c r="H22" s="39">
        <f t="shared" si="16" ref="H22:H33">IF($D22=0,"",MAX($D22*(1-$S$4)^($H$5-$D$5),S22))</f>
        <v>1.5174770963062592E-06</v>
      </c>
      <c r="I22" s="39">
        <f t="shared" si="17" ref="I22:I33">IF($D22=0,"",MAX($D22*(1-$S$4)^($I$5-$D$5),S22))</f>
        <v>1.8448978878672619E-07</v>
      </c>
      <c r="J22" s="39">
        <f t="shared" si="18" ref="J22:J33">IF($D22=0,"",MAX($D22*(1-$S$4)^($J$5-$D$5),S22))</f>
        <v>2.2429651326810905E-08</v>
      </c>
      <c r="K22" s="21"/>
      <c r="L22" s="40">
        <f t="shared" si="19" ref="L22:L33">IF($D22=0,"",MIN($D22*(1+$S$4)^($L$5-$D$5),T22))</f>
        <v>5.9102345552628808E-06</v>
      </c>
      <c r="M22" s="40">
        <f t="shared" si="20" ref="M22:M33">IF($D22=0,"",MIN($D22*(1+$S$4)^($M$5-$D$5),T22))</f>
        <v>6.5012580107891694E-06</v>
      </c>
      <c r="N22" s="40">
        <f t="shared" si="21" ref="N22:N33">IF($D22=0,"",MIN($D22*(1+$S$4)^($N$5-$D$5),T22))</f>
        <v>1.0470341038956069E-05</v>
      </c>
      <c r="O22" s="40">
        <f t="shared" si="22" ref="O22:O33">IF($D22=0,"",MIN($D22*(1+$S$4)^($O$5-$D$5),T22))</f>
        <v>1.6862588946649145E-05</v>
      </c>
      <c r="P22" s="40">
        <f t="shared" si="23" ref="P22:P33">IF($D22=0,"",MIN($D22*(1+$S$4)^($P$5-$D$5),T22))</f>
        <v>0.00011344306628408073</v>
      </c>
      <c r="Q22" s="40">
        <f t="shared" si="24" ref="Q22:Q33">IF($D22=0,"",MIN($D22*(1+$S$4)^($Q$5-$D$5),T22))</f>
        <v>0.00076318822267749508</v>
      </c>
      <c r="S22" s="69">
        <v>0</v>
      </c>
      <c r="T22" s="69">
        <v>0.90</v>
      </c>
    </row>
    <row r="23" spans="1:20" ht="15.75" thickBot="1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6.0861266306470556E-06</v>
      </c>
      <c r="E23" s="39">
        <f t="shared" si="13"/>
        <v>5.4775139675823504E-06</v>
      </c>
      <c r="F23" s="39">
        <f t="shared" si="14"/>
        <v>4.929762570824115E-06</v>
      </c>
      <c r="G23" s="39">
        <f t="shared" si="15"/>
        <v>2.9109755004459322E-06</v>
      </c>
      <c r="H23" s="39">
        <f t="shared" si="16"/>
        <v>1.7189019232583189E-06</v>
      </c>
      <c r="I23" s="39">
        <f t="shared" si="17"/>
        <v>2.0897834539904195E-07</v>
      </c>
      <c r="J23" s="39">
        <f t="shared" si="18"/>
        <v>2.5406888115488023E-08</v>
      </c>
      <c r="K23" s="21"/>
      <c r="L23" s="40">
        <f t="shared" si="19"/>
        <v>6.6947392937117615E-06</v>
      </c>
      <c r="M23" s="40">
        <f t="shared" si="20"/>
        <v>7.364213223082938E-06</v>
      </c>
      <c r="N23" s="40">
        <f t="shared" si="21"/>
        <v>1.1860139037907308E-05</v>
      </c>
      <c r="O23" s="40">
        <f t="shared" si="22"/>
        <v>1.9100872521940105E-05</v>
      </c>
      <c r="P23" s="40">
        <f t="shared" si="23"/>
        <v>0.00012850111892342701</v>
      </c>
      <c r="Q23" s="40">
        <f t="shared" si="24"/>
        <v>0.0008644912710456396</v>
      </c>
      <c r="S23" s="69">
        <v>0</v>
      </c>
      <c r="T23" s="69">
        <v>0.90</v>
      </c>
    </row>
    <row r="24" spans="1:20" ht="15.75" thickBot="1">
      <c r="A24" s="25" t="s">
        <v>109</v>
      </c>
      <c r="B24" s="25" t="s">
        <v>117</v>
      </c>
      <c r="C24" s="21"/>
      <c r="D24" s="38">
        <f>SUMIF(SharesElab!$B$2:$B$79,Det_RSD_share!$A24,SharesElab!C$2:C$79)</f>
        <v>0.023354997451769412</v>
      </c>
      <c r="E24" s="39">
        <f t="shared" si="13"/>
        <v>0.02101949770659247</v>
      </c>
      <c r="F24" s="39">
        <f t="shared" si="14"/>
        <v>0.018917547935933227</v>
      </c>
      <c r="G24" s="39">
        <f t="shared" si="15"/>
        <v>0.011170622880689211</v>
      </c>
      <c r="H24" s="39">
        <f t="shared" si="16"/>
        <v>0.0065961411048181739</v>
      </c>
      <c r="I24" s="39">
        <f t="shared" si="17"/>
        <v>0.00080193676873113544</v>
      </c>
      <c r="J24" s="39">
        <f t="shared" si="18"/>
        <v>9.7496789535502559E-05</v>
      </c>
      <c r="K24" s="21"/>
      <c r="L24" s="40">
        <f t="shared" si="19"/>
        <v>0.025690497196946355</v>
      </c>
      <c r="M24" s="40">
        <f t="shared" si="20"/>
        <v>0.028259546916640992</v>
      </c>
      <c r="N24" s="40">
        <f t="shared" si="21"/>
        <v>0.045512282904719509</v>
      </c>
      <c r="O24" s="40">
        <f t="shared" si="22"/>
        <v>0.073297986740879839</v>
      </c>
      <c r="P24" s="40">
        <f t="shared" si="23"/>
        <v>0.49311220208493839</v>
      </c>
      <c r="Q24" s="40">
        <f t="shared" si="24"/>
        <v>0.90000000000000002</v>
      </c>
      <c r="S24" s="69">
        <v>0</v>
      </c>
      <c r="T24" s="69">
        <v>0.90</v>
      </c>
    </row>
    <row r="25" spans="1:20" ht="15.75" thickBot="1">
      <c r="A25" s="25" t="s">
        <v>110</v>
      </c>
      <c r="B25" s="25" t="s">
        <v>34</v>
      </c>
      <c r="C25" s="21"/>
      <c r="D25" s="38">
        <f>SUMIF(SharesElab!$B$2:$B$79,Det_RSD_share!$A25,SharesElab!C$2:C$79)</f>
        <v>0.034358348172455144</v>
      </c>
      <c r="E25" s="39">
        <f t="shared" si="13"/>
        <v>0.030922513355209631</v>
      </c>
      <c r="F25" s="39">
        <f t="shared" si="14"/>
        <v>0.027830262019688669</v>
      </c>
      <c r="G25" s="39">
        <f t="shared" si="15"/>
        <v>0.016433491420005962</v>
      </c>
      <c r="H25" s="39">
        <f t="shared" si="16"/>
        <v>0.0097038123485993239</v>
      </c>
      <c r="I25" s="39">
        <f t="shared" si="17"/>
        <v>0.0011797570421173613</v>
      </c>
      <c r="J25" s="39">
        <f t="shared" si="18"/>
        <v>0.00014343091441029423</v>
      </c>
      <c r="K25" s="21"/>
      <c r="L25" s="40">
        <f t="shared" si="19"/>
        <v>0.037794182989700664</v>
      </c>
      <c r="M25" s="40">
        <f t="shared" si="20"/>
        <v>0.041573601288670728</v>
      </c>
      <c r="N25" s="40">
        <f t="shared" si="21"/>
        <v>0.066954700611417131</v>
      </c>
      <c r="O25" s="40">
        <f t="shared" si="22"/>
        <v>0.10783121488169344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0" ht="15.75" thickBot="1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0.069142595792294398</v>
      </c>
      <c r="H26" s="39">
        <f t="shared" si="16"/>
        <v>0.040828011389391926</v>
      </c>
      <c r="I26" s="39">
        <f t="shared" si="17"/>
        <v>0.0049637330383079329</v>
      </c>
      <c r="J26" s="39">
        <f t="shared" si="18"/>
        <v>0.00060347405707816099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0.45369117942158294</v>
      </c>
      <c r="P26" s="40">
        <f t="shared" si="23"/>
        <v>0.90000000000000002</v>
      </c>
      <c r="Q26" s="40">
        <f t="shared" si="24"/>
        <v>0.90000000000000002</v>
      </c>
      <c r="S26" s="78">
        <f>S25</f>
        <v>0</v>
      </c>
      <c r="T26" s="78">
        <v>0.90</v>
      </c>
    </row>
    <row r="27" spans="1:20" ht="15.75" thickBot="1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0.29802515474751412</v>
      </c>
      <c r="H27" s="39">
        <f t="shared" si="16"/>
        <v>0.17598087362685966</v>
      </c>
      <c r="I27" s="39">
        <f t="shared" si="17"/>
        <v>0.021395165887479348</v>
      </c>
      <c r="J27" s="39">
        <f t="shared" si="18"/>
        <v>0.002601152693010009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0.90000000000000002</v>
      </c>
      <c r="O27" s="40">
        <f t="shared" si="22"/>
        <v>0.90000000000000002</v>
      </c>
      <c r="P27" s="40">
        <f t="shared" si="23"/>
        <v>0.90000000000000002</v>
      </c>
      <c r="Q27" s="40">
        <f t="shared" si="24"/>
        <v>0.90000000000000002</v>
      </c>
      <c r="S27" s="69">
        <v>0</v>
      </c>
      <c r="T27" s="69">
        <v>0.90</v>
      </c>
    </row>
    <row r="28" spans="1:20" ht="15.75" thickBot="1">
      <c r="A28" s="25" t="s">
        <v>465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0.072453092477748018</v>
      </c>
    </row>
    <row r="29" spans="1:20" ht="15.75" thickBot="1">
      <c r="A29" s="25" t="s">
        <v>113</v>
      </c>
      <c r="B29" s="25" t="s">
        <v>120</v>
      </c>
      <c r="C29" s="21"/>
      <c r="D29" s="38">
        <f>SUMIF(SharesElab!$B$2:$B$79,Det_RSD_share!$A29,SharesElab!C$2:C$79)+D30*Z9</f>
        <v>0.022505453952938924</v>
      </c>
      <c r="E29" s="39">
        <f t="shared" si="13"/>
        <v>0.020254908557645033</v>
      </c>
      <c r="F29" s="39">
        <f t="shared" si="14"/>
        <v>0.018229417701880531</v>
      </c>
      <c r="G29" s="39">
        <f t="shared" si="15"/>
        <v>0.010764288858783435</v>
      </c>
      <c r="H29" s="39">
        <f t="shared" si="16"/>
        <v>0.0063562049282230321</v>
      </c>
      <c r="I29" s="39">
        <f t="shared" si="17"/>
        <v>0.00077276613106544607</v>
      </c>
      <c r="J29" s="39">
        <f t="shared" si="18"/>
        <v>9.3950320995834385E-05</v>
      </c>
      <c r="K29" s="21"/>
      <c r="L29" s="40">
        <f t="shared" si="19"/>
        <v>0.024755999348232818</v>
      </c>
      <c r="M29" s="40">
        <f t="shared" si="20"/>
        <v>0.027231599283056102</v>
      </c>
      <c r="N29" s="40">
        <f t="shared" si="21"/>
        <v>0.043856762961354705</v>
      </c>
      <c r="O29" s="40">
        <f t="shared" si="22"/>
        <v>0.070631755316891393</v>
      </c>
      <c r="P29" s="40">
        <f t="shared" si="23"/>
        <v>0.47517513031516573</v>
      </c>
      <c r="Q29" s="40">
        <f t="shared" si="24"/>
        <v>0.90000000000000002</v>
      </c>
      <c r="S29" s="69">
        <v>0</v>
      </c>
      <c r="T29" s="69">
        <v>0.90</v>
      </c>
    </row>
    <row r="30" spans="1:20" ht="15.75" thickBot="1">
      <c r="A30" s="25" t="s">
        <v>114</v>
      </c>
      <c r="B30" s="25" t="s">
        <v>121</v>
      </c>
      <c r="C30" s="21"/>
      <c r="D30" s="38">
        <f>SUMIF(SharesElab!$B$2:$B$79,Det_RSD_share!$A30,SharesElab!C$2:C$79)</f>
        <v>0.02865550978321002</v>
      </c>
      <c r="E30" s="39">
        <f t="shared" si="13"/>
        <v>0.025789958804889018</v>
      </c>
      <c r="F30" s="39">
        <f t="shared" si="14"/>
        <v>0.023210962924400117</v>
      </c>
      <c r="G30" s="39">
        <f t="shared" si="15"/>
        <v>0.013705841497229027</v>
      </c>
      <c r="H30" s="39">
        <f t="shared" si="16"/>
        <v>0.0080931623456987692</v>
      </c>
      <c r="I30" s="39">
        <f t="shared" si="17"/>
        <v>0.00098393960304842118</v>
      </c>
      <c r="J30" s="39">
        <f t="shared" si="18"/>
        <v>0.00011962408525779984</v>
      </c>
      <c r="K30" s="21"/>
      <c r="L30" s="40">
        <f t="shared" si="19"/>
        <v>0.031521060761531022</v>
      </c>
      <c r="M30" s="40">
        <f t="shared" si="20"/>
        <v>0.034673166837684129</v>
      </c>
      <c r="N30" s="40">
        <f t="shared" si="21"/>
        <v>0.055841481923758693</v>
      </c>
      <c r="O30" s="40">
        <f t="shared" si="22"/>
        <v>0.089933265053032646</v>
      </c>
      <c r="P30" s="40">
        <f t="shared" si="23"/>
        <v>0.60502603608696381</v>
      </c>
      <c r="Q30" s="40">
        <f t="shared" si="24"/>
        <v>0.90000000000000002</v>
      </c>
      <c r="S30" s="69">
        <v>0</v>
      </c>
      <c r="T30" s="69">
        <v>0.90</v>
      </c>
    </row>
    <row r="31" spans="1:20" ht="15.75" thickBot="1">
      <c r="A31" s="25" t="s">
        <v>115</v>
      </c>
      <c r="B31" s="25" t="s">
        <v>122</v>
      </c>
      <c r="C31" s="21"/>
      <c r="D31" s="38">
        <f>SUMIF(SharesElab!$B$2:$B$79,Det_RSD_share!$A31,SharesElab!C$2:C$79)+D30*Z10</f>
        <v>0.006354577124172687</v>
      </c>
      <c r="E31" s="39">
        <f t="shared" si="13"/>
        <v>0.0057191194117554188</v>
      </c>
      <c r="F31" s="39">
        <f t="shared" si="14"/>
        <v>0.0051472074705798771</v>
      </c>
      <c r="G31" s="39">
        <f t="shared" si="15"/>
        <v>0.0030393745393027119</v>
      </c>
      <c r="H31" s="39">
        <f t="shared" si="16"/>
        <v>0.0017947202717128587</v>
      </c>
      <c r="I31" s="39">
        <f t="shared" si="17"/>
        <v>0.00021819608656072697</v>
      </c>
      <c r="J31" s="39">
        <f t="shared" si="18"/>
        <v>2.6527550248807475E-05</v>
      </c>
      <c r="K31" s="21"/>
      <c r="L31" s="40">
        <f t="shared" si="19"/>
        <v>0.0069900348365899562</v>
      </c>
      <c r="M31" s="40">
        <f t="shared" si="20"/>
        <v>0.0076890383202489528</v>
      </c>
      <c r="N31" s="40">
        <f t="shared" si="21"/>
        <v>0.012383273105144147</v>
      </c>
      <c r="O31" s="40">
        <f t="shared" si="22"/>
        <v>0.019943385168565708</v>
      </c>
      <c r="P31" s="40">
        <f t="shared" si="23"/>
        <v>0.13416912271090692</v>
      </c>
      <c r="Q31" s="40">
        <f t="shared" si="24"/>
        <v>0.90000000000000002</v>
      </c>
      <c r="S31" s="69">
        <v>0</v>
      </c>
      <c r="T31" s="69">
        <v>0.90</v>
      </c>
    </row>
    <row r="32" spans="1:22" ht="15.75" thickBot="1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6.1538287959777272E-05</v>
      </c>
      <c r="E32" s="39">
        <f t="shared" si="13"/>
        <v>5.5384459163799549E-05</v>
      </c>
      <c r="F32" s="39">
        <f t="shared" si="14"/>
        <v>4.9846013247419597E-05</v>
      </c>
      <c r="G32" s="39">
        <f t="shared" si="15"/>
        <v>2.9433572362468799E-05</v>
      </c>
      <c r="H32" s="39">
        <f t="shared" si="16"/>
        <v>1.7380230144314206E-05</v>
      </c>
      <c r="I32" s="39">
        <f t="shared" si="17"/>
        <v>2.113030236959889E-06</v>
      </c>
      <c r="J32" s="39">
        <f t="shared" si="18"/>
        <v>2.5689514725830138E-07</v>
      </c>
      <c r="K32" s="21"/>
      <c r="L32" s="40">
        <f t="shared" si="19"/>
        <v>6.7692116755755009E-05</v>
      </c>
      <c r="M32" s="40">
        <f t="shared" si="20"/>
        <v>7.4461328431330517E-05</v>
      </c>
      <c r="N32" s="40">
        <f t="shared" si="21"/>
        <v>0.00011992071405194216</v>
      </c>
      <c r="O32" s="40">
        <f t="shared" si="22"/>
        <v>0.00019313350918779342</v>
      </c>
      <c r="P32" s="40">
        <f t="shared" si="23"/>
        <v>0.0012993056732739576</v>
      </c>
      <c r="Q32" s="40">
        <f t="shared" si="24"/>
        <v>0.0087410788511090298</v>
      </c>
      <c r="S32" s="69">
        <v>0</v>
      </c>
      <c r="T32" s="69">
        <v>0.05</v>
      </c>
      <c r="V32" s="65" t="s">
        <v>252</v>
      </c>
    </row>
    <row r="33" spans="1:22" ht="15">
      <c r="A33" s="25" t="s">
        <v>213</v>
      </c>
      <c r="B33" s="25" t="s">
        <v>129</v>
      </c>
      <c r="C33" s="21"/>
      <c r="D33" s="38">
        <f>SUMIF(SharesElab!$B$2:$B$79,Det_RSD_share!$A33,SharesElab!C$2:C$79)</f>
        <v>0.023921644551393333</v>
      </c>
      <c r="E33" s="39">
        <f t="shared" si="13"/>
        <v>0.021529480096254001</v>
      </c>
      <c r="F33" s="39">
        <f t="shared" si="14"/>
        <v>0.019376532086628602</v>
      </c>
      <c r="G33" s="39">
        <f t="shared" si="15"/>
        <v>0.011441648431833323</v>
      </c>
      <c r="H33" s="39">
        <f t="shared" si="16"/>
        <v>0.0067561789825132607</v>
      </c>
      <c r="I33" s="39">
        <f t="shared" si="17"/>
        <v>0.00082139363850907885</v>
      </c>
      <c r="J33" s="39">
        <f t="shared" si="18"/>
        <v>9.9862290671909272E-05</v>
      </c>
      <c r="K33" s="21"/>
      <c r="L33" s="40">
        <f t="shared" si="19"/>
        <v>0.026313809006532667</v>
      </c>
      <c r="M33" s="40">
        <f t="shared" si="20"/>
        <v>0.028945189907185937</v>
      </c>
      <c r="N33" s="40">
        <f t="shared" si="21"/>
        <v>0.046616517797422048</v>
      </c>
      <c r="O33" s="40">
        <f t="shared" si="22"/>
        <v>0.075076368077926198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0.50</v>
      </c>
      <c r="V33" s="70">
        <f>SUM(D21:D33)-D30</f>
        <v>0.88882178205355422</v>
      </c>
    </row>
    <row r="34" spans="1:1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="41" customFormat="1" ht="12.75"/>
    <row r="37" spans="1:1" ht="23.25">
      <c r="A37" s="5" t="s">
        <v>44</v>
      </c>
    </row>
    <row r="38" spans="1:1" ht="11.25" customHeight="1">
      <c r="A38" s="5"/>
    </row>
    <row r="39" spans="4:4" ht="15">
      <c r="D39" s="18" t="s">
        <v>12</v>
      </c>
    </row>
    <row r="40" spans="4:4" ht="15">
      <c r="D40" s="18" t="s">
        <v>28</v>
      </c>
    </row>
    <row r="42" spans="1:1" ht="23.25">
      <c r="A42" s="5" t="s">
        <v>140</v>
      </c>
    </row>
    <row r="44" spans="8:8" s="21" customFormat="1" ht="15">
      <c r="H44" s="18" t="s">
        <v>270</v>
      </c>
    </row>
    <row r="45" spans="1:26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>
      <c r="A46" s="21" t="s">
        <v>133</v>
      </c>
      <c r="B46" s="3" t="s">
        <v>468</v>
      </c>
      <c r="D46" s="21" t="str">
        <f t="shared" si="25" ref="D46:D58">IF(Z46="","UC-LO_"&amp;A6,"\I: DISABLED")</f>
        <v>\I: DISABLED</v>
      </c>
      <c r="E46" s="21" t="str">
        <f>A46</f>
        <v>RSDCOA</v>
      </c>
      <c r="F46" s="21" t="str">
        <f t="shared" si="26" ref="F46:F72">H46</f>
        <v>RSDSH_Det-AB,RSDSH_Det-C,RSDSH_Det-D,RSDSH_Det-E,RSDSH_Det-F,RSDSH_Det-G</v>
      </c>
      <c r="G46" s="24"/>
      <c r="H46" s="21" t="str">
        <f t="shared" si="27" ref="H46:H72">B46</f>
        <v>RSDSH_Det-AB,RSDSH_Det-C,RSDSH_Det-D,RSDSH_Det-E,RSDSH_Det-F,RSDSH_Det-G</v>
      </c>
      <c r="I46" s="3">
        <v>1</v>
      </c>
      <c r="J46" s="27">
        <f t="shared" si="28" ref="J46:J58">IF(E6="","",-E6)</f>
        <v>-0.059422742011622218</v>
      </c>
      <c r="K46" s="27">
        <f t="shared" si="29" ref="K46:K58">IF(F6="","",-F6)</f>
        <v>-0.053480467810460001</v>
      </c>
      <c r="L46" s="27">
        <f t="shared" si="30" ref="L46:L58">IF(G6="","",-G6)</f>
        <v>-0.031579681437398525</v>
      </c>
      <c r="M46" s="27">
        <f t="shared" si="31" ref="M46:M58">IF(H6="","",-H6)</f>
        <v>-0.018647486091969461</v>
      </c>
      <c r="N46" s="27">
        <f t="shared" si="32" ref="N46:N58">IF(I6="","",-I6)</f>
        <v>-0.0022670989755858169</v>
      </c>
      <c r="O46" s="27">
        <f t="shared" si="33" ref="O46:O58">IF(J6="","",-J6)</f>
        <v>-0.00027562630907743049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>
      <c r="A47" s="21" t="s">
        <v>191</v>
      </c>
      <c r="B47" s="3" t="s">
        <v>468</v>
      </c>
      <c r="D47" s="21" t="str">
        <f t="shared" si="25"/>
        <v>\I: DISABLED</v>
      </c>
      <c r="E47" s="66" t="str">
        <f t="shared" si="34" ref="E47:E72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>
      <c r="A48" s="21" t="s">
        <v>192</v>
      </c>
      <c r="B48" s="3" t="s">
        <v>468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>
      <c r="A49" s="21" t="s">
        <v>193</v>
      </c>
      <c r="B49" s="3" t="s">
        <v>468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-0.023242801993995858</v>
      </c>
      <c r="K49" s="27">
        <f t="shared" si="29"/>
        <v>-0.020918521794596273</v>
      </c>
      <c r="L49" s="27">
        <f t="shared" si="30"/>
        <v>-0.012352177934491155</v>
      </c>
      <c r="M49" s="27">
        <f t="shared" si="31"/>
        <v>-0.0072938375485376832</v>
      </c>
      <c r="N49" s="27">
        <f t="shared" si="32"/>
        <v>-0.00088676036827829089</v>
      </c>
      <c r="O49" s="27">
        <f t="shared" si="33"/>
        <v>-0.00010780935899877585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>
      <c r="A50" s="21" t="s">
        <v>194</v>
      </c>
      <c r="B50" s="3" t="s">
        <v>468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-0.073459786037519598</v>
      </c>
      <c r="K50" s="74">
        <f t="shared" si="35" ref="K50:O50">MAX(IF(IF(F10="",0,F10)+IF(F11="",0,F11)=0,"",IF(F10="",0,-F10)+IF(F11="",0,-F11)),-$T$10)</f>
        <v>-0.066113807433767643</v>
      </c>
      <c r="L50" s="74">
        <f t="shared" si="35"/>
        <v>-0.039039542151565451</v>
      </c>
      <c r="M50" s="74">
        <f t="shared" si="35"/>
        <v>-0.023052459245077893</v>
      </c>
      <c r="N50" s="74">
        <f t="shared" si="35"/>
        <v>-0.0028026408751020112</v>
      </c>
      <c r="O50" s="74">
        <f t="shared" si="35"/>
        <v>-0.00034073570161368826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>
      <c r="A51" s="21" t="s">
        <v>194</v>
      </c>
      <c r="B51" s="3" t="s">
        <v>468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-0.042227965062380753</v>
      </c>
      <c r="K51" s="27">
        <f t="shared" si="29"/>
        <v>-0.038005168556142679</v>
      </c>
      <c r="L51" s="27">
        <f t="shared" si="30"/>
        <v>-0.022441671980716692</v>
      </c>
      <c r="M51" s="27">
        <f t="shared" si="31"/>
        <v>-0.013251582887893402</v>
      </c>
      <c r="N51" s="27">
        <f t="shared" si="32"/>
        <v>-0.0016110831155397153</v>
      </c>
      <c r="O51" s="27">
        <f t="shared" si="33"/>
        <v>-0.00019587009545467032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>
      <c r="A52" s="21" t="s">
        <v>195</v>
      </c>
      <c r="B52" s="3" t="s">
        <v>468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-0.56419427727009619</v>
      </c>
      <c r="K52" s="27">
        <f t="shared" si="29"/>
        <v>-0.5077748495430866</v>
      </c>
      <c r="L52" s="27">
        <f t="shared" si="30"/>
        <v>-0.29983597090669722</v>
      </c>
      <c r="M52" s="27">
        <f t="shared" si="31"/>
        <v>-0.1770501424606957</v>
      </c>
      <c r="N52" s="27">
        <f t="shared" si="32"/>
        <v>-0.021525164015155092</v>
      </c>
      <c r="O52" s="27">
        <f t="shared" si="33"/>
        <v>-0.0026169574304758638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>
      <c r="A53" s="21" t="s">
        <v>196</v>
      </c>
      <c r="B53" s="3" t="s">
        <v>468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>
      <c r="A54" s="21" t="s">
        <v>134</v>
      </c>
      <c r="B54" s="3" t="s">
        <v>468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-0.070886992942532784</v>
      </c>
      <c r="K54" s="27">
        <f t="shared" si="29"/>
        <v>-0.063798293648279505</v>
      </c>
      <c r="L54" s="27">
        <f t="shared" si="30"/>
        <v>-0.037672254416372571</v>
      </c>
      <c r="M54" s="27">
        <f t="shared" si="31"/>
        <v>-0.022245089510323845</v>
      </c>
      <c r="N54" s="27">
        <f t="shared" si="32"/>
        <v>-0.0027044835637329389</v>
      </c>
      <c r="O54" s="27">
        <f t="shared" si="33"/>
        <v>-0.00032880206407383158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>
      <c r="A55" s="48" t="s">
        <v>163</v>
      </c>
      <c r="B55" s="3" t="s">
        <v>468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-0.089294355735515127</v>
      </c>
      <c r="K55" s="27">
        <f t="shared" si="29"/>
        <v>-0.080364920161963616</v>
      </c>
      <c r="L55" s="27">
        <f t="shared" si="30"/>
        <v>-0.0474546817064379</v>
      </c>
      <c r="M55" s="27">
        <f t="shared" si="31"/>
        <v>-0.02802151500083452</v>
      </c>
      <c r="N55" s="27">
        <f t="shared" si="32"/>
        <v>-0.0034067620503609158</v>
      </c>
      <c r="O55" s="27">
        <f t="shared" si="33"/>
        <v>-0.00041418273306898889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>
      <c r="A56" s="21" t="s">
        <v>135</v>
      </c>
      <c r="B56" s="3" t="s">
        <v>468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-0.012627817047459054</v>
      </c>
      <c r="K56" s="27">
        <f t="shared" si="29"/>
        <v>-0.011365035342713149</v>
      </c>
      <c r="L56" s="27">
        <f t="shared" si="30"/>
        <v>-0.0067109397195186877</v>
      </c>
      <c r="M56" s="27">
        <f t="shared" si="31"/>
        <v>-0.0039627427949785908</v>
      </c>
      <c r="N56" s="27">
        <f t="shared" si="32"/>
        <v>-0.00048177701201637945</v>
      </c>
      <c r="O56" s="27">
        <f t="shared" si="33"/>
        <v>-5.8572837379591944E-05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>
      <c r="A57" s="21" t="s">
        <v>136</v>
      </c>
      <c r="B57" s="3" t="s">
        <v>468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-0.0021987221062281276</v>
      </c>
      <c r="K57" s="27">
        <f t="shared" si="29"/>
        <v>-0.0019788498956053151</v>
      </c>
      <c r="L57" s="27">
        <f t="shared" si="30"/>
        <v>-0.0011684910748559825</v>
      </c>
      <c r="M57" s="27">
        <f t="shared" si="31"/>
        <v>-0.00068998229479170928</v>
      </c>
      <c r="N57" s="27">
        <f t="shared" si="32"/>
        <v>-8.3885739127500023E-05</v>
      </c>
      <c r="O57" s="27">
        <f t="shared" si="33"/>
        <v>-1.0198547530978681E-05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>
      <c r="A58" s="45" t="s">
        <v>137</v>
      </c>
      <c r="B58" s="3" t="s">
        <v>468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9:26" s="21" customFormat="1" ht="15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>
      <c r="A60" s="21" t="s">
        <v>133</v>
      </c>
      <c r="B60" s="21" t="s">
        <v>245</v>
      </c>
      <c r="D60" s="21" t="str">
        <f t="shared" si="36" ref="D60:D72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si="37" ref="G60:G68">LEFT(A21,12)&amp;"*"</f>
        <v>R-WH_Det_COA*</v>
      </c>
      <c r="H60" s="21" t="str">
        <f t="shared" si="27"/>
        <v>RSDWH_Det</v>
      </c>
      <c r="I60" s="3">
        <v>1</v>
      </c>
      <c r="J60" s="28">
        <f t="shared" si="38" ref="J60:O63">IF(E21="","",-E21)</f>
        <v>-0.0095374875661028927</v>
      </c>
      <c r="K60" s="28">
        <f t="shared" si="38"/>
        <v>-0.0085837388094926036</v>
      </c>
      <c r="L60" s="28">
        <f t="shared" si="38"/>
        <v>-0.0050686119296172883</v>
      </c>
      <c r="M60" s="28">
        <f t="shared" si="38"/>
        <v>-0.0029929646583197128</v>
      </c>
      <c r="N60" s="28">
        <f t="shared" si="38"/>
        <v>-0.0003638746304663171</v>
      </c>
      <c r="O60" s="28">
        <f t="shared" si="38"/>
        <v>-4.4238660262474502E-05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-4.8356464543059933E-06</v>
      </c>
      <c r="K61" s="68">
        <f t="shared" si="38"/>
        <v>-4.3520818088753936E-06</v>
      </c>
      <c r="L61" s="68">
        <f t="shared" si="38"/>
        <v>-2.5698607873228317E-06</v>
      </c>
      <c r="M61" s="68">
        <f t="shared" si="38"/>
        <v>-1.5174770963062592E-06</v>
      </c>
      <c r="N61" s="68">
        <f t="shared" si="38"/>
        <v>-1.8448978878672619E-07</v>
      </c>
      <c r="O61" s="68">
        <f t="shared" si="38"/>
        <v>-2.2429651326810905E-08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-5.4775139675823504E-06</v>
      </c>
      <c r="K62" s="68">
        <f t="shared" si="38"/>
        <v>-4.929762570824115E-06</v>
      </c>
      <c r="L62" s="68">
        <f t="shared" si="38"/>
        <v>-2.9109755004459322E-06</v>
      </c>
      <c r="M62" s="68">
        <f t="shared" si="38"/>
        <v>-1.7189019232583189E-06</v>
      </c>
      <c r="N62" s="68">
        <f t="shared" si="38"/>
        <v>-2.0897834539904195E-07</v>
      </c>
      <c r="O62" s="68">
        <f t="shared" si="38"/>
        <v>-2.5406888115488023E-08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-0.02101949770659247</v>
      </c>
      <c r="K63" s="28">
        <f t="shared" si="38"/>
        <v>-0.018917547935933227</v>
      </c>
      <c r="L63" s="28">
        <f t="shared" si="38"/>
        <v>-0.011170622880689211</v>
      </c>
      <c r="M63" s="28">
        <f t="shared" si="38"/>
        <v>-0.0065961411048181739</v>
      </c>
      <c r="N63" s="28">
        <f t="shared" si="38"/>
        <v>-0.00080193676873113544</v>
      </c>
      <c r="O63" s="28">
        <f t="shared" si="38"/>
        <v>-9.7496789535502559E-05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si="39" ref="K64:O64">MAX(IF(F25+F26="","",-F25-F26),-$T$25)</f>
        <v>-0.14492385512421946</v>
      </c>
      <c r="L64" s="75">
        <f t="shared" si="39"/>
        <v>-0.085576087212300367</v>
      </c>
      <c r="M64" s="75">
        <f t="shared" si="39"/>
        <v>-0.050531823737991248</v>
      </c>
      <c r="N64" s="75">
        <f t="shared" si="39"/>
        <v>-0.0061434900804252946</v>
      </c>
      <c r="O64" s="75">
        <f t="shared" si="39"/>
        <v>-0.00074690497148845528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si="40" ref="J65:O72">IF(E26="","",-E26)</f>
        <v>-0.13010399233836756</v>
      </c>
      <c r="K65" s="28">
        <f t="shared" si="40"/>
        <v>-0.1170935931045308</v>
      </c>
      <c r="L65" s="28">
        <f t="shared" si="40"/>
        <v>-0.069142595792294398</v>
      </c>
      <c r="M65" s="28">
        <f t="shared" si="40"/>
        <v>-0.040828011389391926</v>
      </c>
      <c r="N65" s="28">
        <f t="shared" si="40"/>
        <v>-0.0049637330383079329</v>
      </c>
      <c r="O65" s="28">
        <f t="shared" si="40"/>
        <v>-0.00060347405707816099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-0.29802515474751412</v>
      </c>
      <c r="M66" s="28">
        <f t="shared" si="40"/>
        <v>-0.17598087362685966</v>
      </c>
      <c r="N66" s="28">
        <f t="shared" si="40"/>
        <v>-0.021395165887479348</v>
      </c>
      <c r="O66" s="28">
        <f t="shared" si="40"/>
        <v>-0.002601152693010009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-0.020254908557645033</v>
      </c>
      <c r="K68" s="28">
        <f t="shared" si="40"/>
        <v>-0.018229417701880531</v>
      </c>
      <c r="L68" s="28">
        <f t="shared" si="40"/>
        <v>-0.010764288858783435</v>
      </c>
      <c r="M68" s="28">
        <f t="shared" si="40"/>
        <v>-0.0063562049282230321</v>
      </c>
      <c r="N68" s="28">
        <f t="shared" si="40"/>
        <v>-0.00077276613106544607</v>
      </c>
      <c r="O68" s="28">
        <f t="shared" si="40"/>
        <v>-9.3950320995834385E-05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-0.025789958804889018</v>
      </c>
      <c r="K69" s="28">
        <f t="shared" si="40"/>
        <v>-0.023210962924400117</v>
      </c>
      <c r="L69" s="28">
        <f t="shared" si="40"/>
        <v>-0.013705841497229027</v>
      </c>
      <c r="M69" s="28">
        <f t="shared" si="40"/>
        <v>-0.0080931623456987692</v>
      </c>
      <c r="N69" s="28">
        <f t="shared" si="40"/>
        <v>-0.00098393960304842118</v>
      </c>
      <c r="O69" s="28">
        <f t="shared" si="40"/>
        <v>-0.00011962408525779984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-0.0057191194117554188</v>
      </c>
      <c r="K70" s="28">
        <f t="shared" si="40"/>
        <v>-0.0051472074705798771</v>
      </c>
      <c r="L70" s="28">
        <f t="shared" si="40"/>
        <v>-0.0030393745393027119</v>
      </c>
      <c r="M70" s="28">
        <f t="shared" si="40"/>
        <v>-0.0017947202717128587</v>
      </c>
      <c r="N70" s="28">
        <f t="shared" si="40"/>
        <v>-0.00021819608656072697</v>
      </c>
      <c r="O70" s="28">
        <f t="shared" si="40"/>
        <v>-2.6527550248807475E-05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-5.5384459163799549E-05</v>
      </c>
      <c r="K71" s="28">
        <f t="shared" si="40"/>
        <v>-4.9846013247419597E-05</v>
      </c>
      <c r="L71" s="28">
        <f t="shared" si="40"/>
        <v>-2.9433572362468799E-05</v>
      </c>
      <c r="M71" s="28">
        <f t="shared" si="40"/>
        <v>-1.7380230144314206E-05</v>
      </c>
      <c r="N71" s="28">
        <f t="shared" si="40"/>
        <v>-2.113030236959889E-06</v>
      </c>
      <c r="O71" s="28">
        <f t="shared" si="40"/>
        <v>-2.5689514725830138E-07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-0.021529480096254001</v>
      </c>
      <c r="K72" s="28">
        <f t="shared" si="40"/>
        <v>-0.019376532086628602</v>
      </c>
      <c r="L72" s="28">
        <f t="shared" si="40"/>
        <v>-0.011441648431833323</v>
      </c>
      <c r="M72" s="28">
        <f t="shared" si="40"/>
        <v>-0.0067561789825132607</v>
      </c>
      <c r="N72" s="28">
        <f t="shared" si="40"/>
        <v>-0.00082139363850907885</v>
      </c>
      <c r="O72" s="28">
        <f t="shared" si="40"/>
        <v>-9.9862290671909272E-05</v>
      </c>
      <c r="P72" s="22">
        <v>0</v>
      </c>
      <c r="Q72" s="22">
        <v>5</v>
      </c>
      <c r="R72" s="21" t="s">
        <v>328</v>
      </c>
      <c r="Z72" s="72" t="s">
        <v>254</v>
      </c>
    </row>
    <row r="73" spans="9:17" s="21" customFormat="1" ht="15">
      <c r="I73" s="3"/>
      <c r="J73" s="3"/>
      <c r="K73" s="3"/>
      <c r="L73" s="3"/>
      <c r="M73" s="3"/>
      <c r="N73" s="3"/>
      <c r="O73" s="3"/>
      <c r="P73" s="3"/>
      <c r="Q73" s="3"/>
    </row>
    <row r="74" spans="8:16" s="21" customFormat="1" ht="15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>
      <c r="A76" s="21" t="s">
        <v>196</v>
      </c>
      <c r="B76" s="3" t="s">
        <v>468</v>
      </c>
      <c r="D76" s="21" t="str">
        <f>IF(Z76="","UC-UP_"&amp;A13,"\I: DISABLED")</f>
        <v>\I: DISABLED</v>
      </c>
      <c r="E76" s="21" t="str">
        <f t="shared" si="41" ref="E76:E79">A76</f>
        <v>RSDGAS</v>
      </c>
      <c r="F76" s="21" t="str">
        <f t="shared" si="42" ref="F76:F79">H76</f>
        <v>RSDSH_Det-AB,RSDSH_Det-C,RSDSH_Det-D,RSDSH_Det-E,RSDSH_Det-F,RSDSH_Det-G</v>
      </c>
      <c r="G76" s="33"/>
      <c r="H76" s="21" t="str">
        <f t="shared" si="43" ref="H76:H79">B76</f>
        <v>RSDSH_Det-AB,RSDSH_Det-C,RSDSH_Det-D,RSDSH_Det-E,RSDSH_Det-F,RSDSH_Det-G</v>
      </c>
      <c r="I76" s="3">
        <v>1</v>
      </c>
      <c r="J76" s="29" t="str">
        <f t="shared" si="44" ref="J76:O76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>
      <c r="A77" s="21" t="s">
        <v>194</v>
      </c>
      <c r="B77" s="3" t="s">
        <v>468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579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si="45" ref="J77:O77">MAX(IF(IF(L10="",0,L10)+IF(L11="",0,L11)=0,"",IF(L10="",0,-L10)+IF(L11="",0,-L11)),-$T$10)</f>
        <v>-0.089784182934746173</v>
      </c>
      <c r="K77" s="100">
        <f t="shared" si="45"/>
        <v>-0.098762601228220809</v>
      </c>
      <c r="L77" s="100">
        <f t="shared" si="45"/>
        <v>-0.15905815690406194</v>
      </c>
      <c r="M77" s="100">
        <f t="shared" si="45"/>
        <v>-0.17351011652854911</v>
      </c>
      <c r="N77" s="100">
        <f t="shared" si="45"/>
        <v>-0.17351011652854911</v>
      </c>
      <c r="O77" s="100">
        <f t="shared" si="45"/>
        <v>-0.17351011652854911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>
      <c r="A78" s="21" t="s">
        <v>133</v>
      </c>
      <c r="B78" s="3" t="s">
        <v>468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si="46" ref="J78:O81">IF(L6="","",-L6)</f>
        <v>-0.069986785035910618</v>
      </c>
      <c r="K78" s="29">
        <f t="shared" si="46"/>
        <v>-0.069986785035910618</v>
      </c>
      <c r="L78" s="29">
        <f t="shared" si="46"/>
        <v>-0.069986785035910618</v>
      </c>
      <c r="M78" s="29">
        <f t="shared" si="46"/>
        <v>-0.069986785035910618</v>
      </c>
      <c r="N78" s="29">
        <f t="shared" si="46"/>
        <v>-0.069986785035910618</v>
      </c>
      <c r="O78" s="29">
        <f t="shared" si="46"/>
        <v>-0.069986785035910618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>
      <c r="A79" s="21" t="s">
        <v>191</v>
      </c>
      <c r="B79" s="3" t="s">
        <v>468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-0.0115</v>
      </c>
      <c r="K79" s="29">
        <f t="shared" si="46"/>
        <v>-0.013224999999999999</v>
      </c>
      <c r="L79" s="29">
        <f t="shared" si="46"/>
        <v>-0.026600198804687489</v>
      </c>
      <c r="M79" s="29">
        <f t="shared" si="46"/>
        <v>-0.053502501054737063</v>
      </c>
      <c r="N79" s="29">
        <f t="shared" si="46"/>
        <v>-0.87565068412849156</v>
      </c>
      <c r="O79" s="29">
        <f t="shared" si="46"/>
        <v>-0.90000000000000002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>
      <c r="A80" s="21" t="s">
        <v>192</v>
      </c>
      <c r="B80" s="3" t="s">
        <v>468</v>
      </c>
      <c r="D80" s="21" t="str">
        <f>IF(Z80="","UC-UP_"&amp;A8,"\I: DISABLED")</f>
        <v>\I: DISABLED</v>
      </c>
      <c r="E80" s="66" t="str">
        <f t="shared" si="47" ref="E80:E101">A80</f>
        <v>RSDETH</v>
      </c>
      <c r="F80" s="21" t="str">
        <f t="shared" si="48" ref="F80:F101">H80</f>
        <v>RSDSH_Det-AB,RSDSH_Det-C,RSDSH_Det-D,RSDSH_Det-E,RSDSH_Det-F,RSDSH_Det-G</v>
      </c>
      <c r="H80" s="21" t="str">
        <f t="shared" si="49" ref="H80:H101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>
      <c r="A81" s="21" t="s">
        <v>193</v>
      </c>
      <c r="B81" s="3" t="s">
        <v>468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-0.028407869103772718</v>
      </c>
      <c r="K81" s="29">
        <f t="shared" si="46"/>
        <v>-0.03124865601414999</v>
      </c>
      <c r="L81" s="29">
        <f t="shared" si="46"/>
        <v>-0.05032627299734873</v>
      </c>
      <c r="M81" s="29">
        <f t="shared" si="46"/>
        <v>-0.081050965924960125</v>
      </c>
      <c r="N81" s="29">
        <f t="shared" si="46"/>
        <v>-0.54527036915296101</v>
      </c>
      <c r="O81" s="29">
        <f t="shared" si="46"/>
        <v>-0.90000000000000002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>
      <c r="A82" s="21" t="s">
        <v>194</v>
      </c>
      <c r="B82" s="3" t="s">
        <v>468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si="50" ref="J82:O83">IF(L11="","",-L11)</f>
        <v>-0.051611957298465364</v>
      </c>
      <c r="K82" s="29">
        <f t="shared" si="50"/>
        <v>-0.056773153028311908</v>
      </c>
      <c r="L82" s="29">
        <f t="shared" si="50"/>
        <v>-0.091433730683626646</v>
      </c>
      <c r="M82" s="29">
        <f t="shared" si="50"/>
        <v>-0.14725493760328762</v>
      </c>
      <c r="N82" s="29">
        <f t="shared" si="50"/>
        <v>-0.90000000000000002</v>
      </c>
      <c r="O82" s="29">
        <f t="shared" si="50"/>
        <v>-0.90000000000000002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>
      <c r="A83" s="21" t="s">
        <v>195</v>
      </c>
      <c r="B83" s="3" t="s">
        <v>468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-0.68957078333011768</v>
      </c>
      <c r="K83" s="29">
        <f t="shared" si="50"/>
        <v>-0.75852786166312947</v>
      </c>
      <c r="L83" s="29">
        <f t="shared" si="50"/>
        <v>-0.90000000000000002</v>
      </c>
      <c r="M83" s="29">
        <f t="shared" si="50"/>
        <v>-0.90000000000000002</v>
      </c>
      <c r="N83" s="29">
        <f t="shared" si="50"/>
        <v>-0.90000000000000002</v>
      </c>
      <c r="O83" s="29">
        <f t="shared" si="50"/>
        <v>-0.90000000000000002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>
      <c r="A84" s="21" t="s">
        <v>134</v>
      </c>
      <c r="B84" s="3" t="s">
        <v>468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si="51" ref="J84:O88">IF(L14="","",-L14)</f>
        <v>-0.08663965804087341</v>
      </c>
      <c r="K84" s="29">
        <f t="shared" si="51"/>
        <v>-0.095303623844960758</v>
      </c>
      <c r="L84" s="29">
        <f t="shared" si="51"/>
        <v>-0.15348743923854782</v>
      </c>
      <c r="M84" s="29">
        <f t="shared" si="51"/>
        <v>-0.24719305576807374</v>
      </c>
      <c r="N84" s="29">
        <f t="shared" si="51"/>
        <v>-0.90000000000000002</v>
      </c>
      <c r="O84" s="29">
        <f t="shared" si="51"/>
        <v>-0.90000000000000002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>
      <c r="A85" s="48" t="s">
        <v>163</v>
      </c>
      <c r="B85" s="3" t="s">
        <v>468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-0.10913754589896293</v>
      </c>
      <c r="K85" s="29">
        <f t="shared" si="51"/>
        <v>-0.12005130048885923</v>
      </c>
      <c r="L85" s="29">
        <f t="shared" si="51"/>
        <v>-0.19334381995031277</v>
      </c>
      <c r="M85" s="29">
        <f t="shared" si="51"/>
        <v>-0.31138215546817832</v>
      </c>
      <c r="N85" s="29">
        <f t="shared" si="51"/>
        <v>-0.90000000000000002</v>
      </c>
      <c r="O85" s="29">
        <f t="shared" si="51"/>
        <v>-0.90000000000000002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>
      <c r="A86" s="21" t="s">
        <v>135</v>
      </c>
      <c r="B86" s="3" t="s">
        <v>468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-0.015433998613561066</v>
      </c>
      <c r="K86" s="29">
        <f t="shared" si="51"/>
        <v>-0.016977398474917173</v>
      </c>
      <c r="L86" s="29">
        <f t="shared" si="51"/>
        <v>-0.027342270017838871</v>
      </c>
      <c r="M86" s="29">
        <f t="shared" si="51"/>
        <v>-0.044034999286429698</v>
      </c>
      <c r="N86" s="29">
        <f t="shared" si="51"/>
        <v>-0.29624545546800907</v>
      </c>
      <c r="O86" s="29">
        <f t="shared" si="51"/>
        <v>-0.90000000000000002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>
      <c r="A87" s="21" t="s">
        <v>136</v>
      </c>
      <c r="B87" s="3" t="s">
        <v>468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-0.0026873270187232675</v>
      </c>
      <c r="K87" s="29">
        <f t="shared" si="51"/>
        <v>-0.0029560597205955941</v>
      </c>
      <c r="L87" s="29">
        <f>IF(N17="","",-N17)</f>
        <v>-0.0047607637406164123</v>
      </c>
      <c r="M87" s="29">
        <f t="shared" si="51"/>
        <v>-0.0076672576119001419</v>
      </c>
      <c r="N87" s="29">
        <f t="shared" si="51"/>
        <v>-0.050000000000000003</v>
      </c>
      <c r="O87" s="29">
        <f t="shared" si="51"/>
        <v>-0.050000000000000003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>
      <c r="A88" s="45" t="s">
        <v>137</v>
      </c>
      <c r="B88" s="3" t="s">
        <v>468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si="52" ref="J89:O89">IF(L33="","",-L33)</f>
        <v>-0.026313809006532667</v>
      </c>
      <c r="K89" s="29">
        <f t="shared" si="52"/>
        <v>-0.028945189907185937</v>
      </c>
      <c r="L89" s="29">
        <f t="shared" si="52"/>
        <v>-0.046616517797422048</v>
      </c>
      <c r="M89" s="29">
        <f t="shared" si="52"/>
        <v>-0.075076368077926198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si="53" ref="J90:O90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>
      <c r="A91" s="21" t="s">
        <v>133</v>
      </c>
      <c r="B91" s="21" t="s">
        <v>245</v>
      </c>
      <c r="D91" s="21" t="str">
        <f t="shared" si="54" ref="D91:D97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si="55" ref="J91:J97">IF(L21="","",-L21)</f>
        <v>-0.011233040911187851</v>
      </c>
      <c r="K91" s="29">
        <f t="shared" si="56" ref="K91:K97">IF(M21="","",-M21)</f>
        <v>-0.011233040911187851</v>
      </c>
      <c r="L91" s="29">
        <f t="shared" si="57" ref="L91:L97">IF(N21="","",-N21)</f>
        <v>-0.011233040911187851</v>
      </c>
      <c r="M91" s="29">
        <f t="shared" si="58" ref="M91:M97">IF(O21="","",-O21)</f>
        <v>-0.011233040911187851</v>
      </c>
      <c r="N91" s="29">
        <f t="shared" si="59" ref="N91:N97">IF(P21="","",-P21)</f>
        <v>-0.011233040911187851</v>
      </c>
      <c r="O91" s="29">
        <f t="shared" si="60" ref="O91:O97">IF(Q21="","",-Q21)</f>
        <v>-0.011233040911187851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si="61" ref="G92:G97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-5.9102345552628808E-06</v>
      </c>
      <c r="K92" s="68">
        <f t="shared" si="56"/>
        <v>-6.5012580107891694E-06</v>
      </c>
      <c r="L92" s="68">
        <f t="shared" si="57"/>
        <v>-1.0470341038956069E-05</v>
      </c>
      <c r="M92" s="68">
        <f t="shared" si="58"/>
        <v>-1.6862588946649145E-05</v>
      </c>
      <c r="N92" s="68">
        <f t="shared" si="59"/>
        <v>-0.00011344306628408073</v>
      </c>
      <c r="O92" s="68">
        <f t="shared" si="60"/>
        <v>-0.00076318822267749508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-6.6947392937117615E-06</v>
      </c>
      <c r="K93" s="68">
        <f t="shared" si="56"/>
        <v>-7.364213223082938E-06</v>
      </c>
      <c r="L93" s="68">
        <f t="shared" si="57"/>
        <v>-1.1860139037907308E-05</v>
      </c>
      <c r="M93" s="68">
        <f t="shared" si="58"/>
        <v>-1.9100872521940105E-05</v>
      </c>
      <c r="N93" s="68">
        <f t="shared" si="59"/>
        <v>-0.00012850111892342701</v>
      </c>
      <c r="O93" s="68">
        <f t="shared" si="60"/>
        <v>-0.0008644912710456396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-0.025690497196946355</v>
      </c>
      <c r="K94" s="29">
        <f t="shared" si="56"/>
        <v>-0.028259546916640992</v>
      </c>
      <c r="L94" s="29">
        <f t="shared" si="57"/>
        <v>-0.045512282904719509</v>
      </c>
      <c r="M94" s="29">
        <f t="shared" si="58"/>
        <v>-0.073297986740879839</v>
      </c>
      <c r="N94" s="29">
        <f t="shared" si="59"/>
        <v>-0.49311220208493839</v>
      </c>
      <c r="O94" s="29">
        <f t="shared" si="60"/>
        <v>-0.90000000000000002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si="62" ref="K95:O95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-0.45369117942158294</v>
      </c>
      <c r="N96" s="29">
        <f t="shared" si="59"/>
        <v>-0.90000000000000002</v>
      </c>
      <c r="O96" s="29">
        <f t="shared" si="60"/>
        <v>-0.90000000000000002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-0.90000000000000002</v>
      </c>
      <c r="M97" s="29">
        <f t="shared" si="58"/>
        <v>-0.90000000000000002</v>
      </c>
      <c r="N97" s="29">
        <f t="shared" si="59"/>
        <v>-0.90000000000000002</v>
      </c>
      <c r="O97" s="29">
        <f t="shared" si="60"/>
        <v>-0.90000000000000002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si="63" ref="J98:O101">IF(L29="","",-L29)</f>
        <v>-0.024755999348232818</v>
      </c>
      <c r="K98" s="29">
        <f t="shared" si="63"/>
        <v>-0.027231599283056102</v>
      </c>
      <c r="L98" s="29">
        <f t="shared" si="63"/>
        <v>-0.043856762961354705</v>
      </c>
      <c r="M98" s="29">
        <f t="shared" si="63"/>
        <v>-0.070631755316891393</v>
      </c>
      <c r="N98" s="29">
        <f t="shared" si="63"/>
        <v>-0.47517513031516573</v>
      </c>
      <c r="O98" s="29">
        <f t="shared" si="63"/>
        <v>-0.90000000000000002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-0.031521060761531022</v>
      </c>
      <c r="K99" s="29">
        <f t="shared" si="63"/>
        <v>-0.034673166837684129</v>
      </c>
      <c r="L99" s="29">
        <f t="shared" si="63"/>
        <v>-0.055841481923758693</v>
      </c>
      <c r="M99" s="29">
        <f t="shared" si="63"/>
        <v>-0.089933265053032646</v>
      </c>
      <c r="N99" s="29">
        <f t="shared" si="63"/>
        <v>-0.60502603608696381</v>
      </c>
      <c r="O99" s="29">
        <f t="shared" si="63"/>
        <v>-0.90000000000000002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-0.0069900348365899562</v>
      </c>
      <c r="K100" s="29">
        <f t="shared" si="63"/>
        <v>-0.0076890383202489528</v>
      </c>
      <c r="L100" s="29">
        <f t="shared" si="63"/>
        <v>-0.012383273105144147</v>
      </c>
      <c r="M100" s="29">
        <f t="shared" si="63"/>
        <v>-0.019943385168565708</v>
      </c>
      <c r="N100" s="29">
        <f t="shared" si="63"/>
        <v>-0.13416912271090692</v>
      </c>
      <c r="O100" s="29">
        <f t="shared" si="63"/>
        <v>-0.90000000000000002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-6.7692116755755009E-05</v>
      </c>
      <c r="K101" s="51">
        <f t="shared" si="63"/>
        <v>-7.4461328431330517E-05</v>
      </c>
      <c r="L101" s="51">
        <f t="shared" si="63"/>
        <v>-0.00011992071405194216</v>
      </c>
      <c r="M101" s="51">
        <f t="shared" si="63"/>
        <v>-0.00019313350918779342</v>
      </c>
      <c r="N101" s="51">
        <f t="shared" si="63"/>
        <v>-0.0012993056732739576</v>
      </c>
      <c r="O101" s="51">
        <f t="shared" si="63"/>
        <v>-0.0087410788511090298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0:15" ht="15">
      <c r="J102" s="29" t="str">
        <f t="shared" si="64" ref="J102">IF(L34="","",-L34)</f>
        <v/>
      </c>
      <c r="K102" s="29" t="str">
        <f t="shared" si="65" ref="K102:O102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60">
      <selection pane="topLeft" activeCell="B73" sqref="B73"/>
    </sheetView>
  </sheetViews>
  <sheetFormatPr defaultColWidth="9.14428571428571" defaultRowHeight="15"/>
  <cols>
    <col min="1" max="1" width="19.5714285714286" style="3" customWidth="1"/>
    <col min="2" max="2" width="22.4285714285714" style="3" customWidth="1"/>
    <col min="3" max="3" width="21.4285714285714" style="3" customWidth="1"/>
    <col min="4" max="16384" width="9.14285714285714" style="3"/>
  </cols>
  <sheetData>
    <row r="1" spans="1:3" ht="15.75" thickBot="1">
      <c r="A1" s="8">
        <v>2018</v>
      </c>
      <c r="B1" s="8"/>
      <c r="C1" s="8" t="str">
        <f>'Stock-AF-Cap2Act'!C1</f>
        <v>IE</v>
      </c>
    </row>
    <row r="2" spans="1:5" ht="15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53"/>
    </row>
    <row r="3" spans="1:3" ht="15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3" t="str">
        <f t="shared" si="0" ref="A4:A14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3" t="str">
        <f t="shared" si="0"/>
        <v>R-SH_Apt*</v>
      </c>
      <c r="B7" s="129" t="s">
        <v>460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58">
        <f>SUM(C2:C14)</f>
        <v>0.7771437695489215</v>
      </c>
    </row>
    <row r="15" spans="1:3" ht="15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3" t="str">
        <f t="shared" si="1" ref="A17:A27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3" t="str">
        <f t="shared" si="1"/>
        <v>R-SH_Att*</v>
      </c>
      <c r="B20" s="129" t="s">
        <v>461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58">
        <f>SUM(C15:C27)</f>
        <v>0.59147247758579957</v>
      </c>
    </row>
    <row r="28" spans="1:3" ht="15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3" t="str">
        <f t="shared" si="2" ref="A30:A40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3" t="str">
        <f t="shared" si="2"/>
        <v>R-SH_Det*</v>
      </c>
      <c r="B33" s="129" t="s">
        <v>462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58">
        <f>SUM(C28:C40)</f>
        <v>0.89559237712161532</v>
      </c>
    </row>
    <row r="41" spans="1:3" ht="15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3" t="str">
        <f t="shared" si="3" ref="A43:A5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3" t="str">
        <f t="shared" si="3"/>
        <v>R-WH_Apt*</v>
      </c>
      <c r="B46" s="129" t="s">
        <v>463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58">
        <f>SUM(C41:C53)</f>
        <v>0.90989748254254688</v>
      </c>
    </row>
    <row r="54" spans="1:3" ht="15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3" t="str">
        <f t="shared" si="4" ref="A56:A66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3" t="str">
        <f t="shared" si="4"/>
        <v>R-WH_Att*</v>
      </c>
      <c r="B59" s="129" t="s">
        <v>464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58">
        <f>SUM(C54:C66)</f>
        <v>0.64668540167682609</v>
      </c>
    </row>
    <row r="67" spans="1:3" ht="15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3" t="str">
        <f t="shared" si="5" ref="A69:A79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3" t="str">
        <f t="shared" si="5"/>
        <v>R-WH_Det*</v>
      </c>
      <c r="B72" s="129" t="s">
        <v>465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58">
        <f>SUM(C67:C79)</f>
        <v>0.88882178205355411</v>
      </c>
    </row>
    <row r="80" spans="1:3" ht="15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3" ht="15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ht="15">
      <c r="A82" s="3" t="s">
        <v>265</v>
      </c>
      <c r="B82" s="21" t="s">
        <v>262</v>
      </c>
      <c r="C82" s="79">
        <f>'Stock-AF-Cap2Act'!C79/SUM('Stock-AF-Cap2Act'!$C$77:$C$79)</f>
        <v>0.01191569237487825</v>
      </c>
      <c r="D82" s="58">
        <f>SUM(C80:C82)</f>
        <v>0.99999999999999989</v>
      </c>
    </row>
    <row r="83" spans="3:3" ht="15">
      <c r="C83" s="32"/>
    </row>
    <row r="84" spans="3:3" ht="15">
      <c r="C84" s="32"/>
    </row>
    <row r="85" spans="3:3" ht="15">
      <c r="C85" s="32"/>
    </row>
    <row r="86" spans="3:3" ht="15">
      <c r="C86" s="32"/>
    </row>
    <row r="87" spans="3:3" ht="15">
      <c r="C87" s="32"/>
    </row>
    <row r="88" spans="3:3" ht="15">
      <c r="C88" s="32"/>
    </row>
    <row r="89" spans="3:3" ht="15">
      <c r="C89" s="32"/>
    </row>
    <row r="90" spans="3:3" ht="15">
      <c r="C90" s="32"/>
    </row>
    <row r="91" spans="3:3" ht="15">
      <c r="C91" s="32"/>
    </row>
    <row r="92" spans="3:3" ht="15">
      <c r="C92" s="32"/>
    </row>
    <row r="93" spans="3:3" ht="15">
      <c r="C93" s="32"/>
    </row>
    <row r="94" spans="3:3" ht="15">
      <c r="C94" s="32"/>
    </row>
    <row r="95" spans="3:3" ht="15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0010261536"/>
  </sheetPr>
  <dimension ref="A3:H30"/>
  <sheetViews>
    <sheetView workbookViewId="0" topLeftCell="A1"/>
  </sheetViews>
  <sheetFormatPr defaultColWidth="9.14428571428571" defaultRowHeight="15"/>
  <cols>
    <col min="1" max="1" width="38.4285714285714" style="3" customWidth="1"/>
    <col min="2" max="2" width="12.5714285714286" style="3" customWidth="1"/>
    <col min="3" max="3" width="13.4285714285714" style="3" bestFit="1" customWidth="1"/>
    <col min="4" max="4" width="8.57142857142857" style="3" customWidth="1"/>
    <col min="5" max="5" width="15.1428571428571" style="3" customWidth="1"/>
    <col min="6" max="6" width="16.4285714285714" style="3" bestFit="1" customWidth="1"/>
    <col min="7" max="7" width="15.5714285714286" style="3" customWidth="1"/>
    <col min="8" max="8" width="11.5714285714286" style="3" bestFit="1" customWidth="1"/>
    <col min="9" max="9" width="9.42857142857143" style="3" bestFit="1" customWidth="1"/>
    <col min="10" max="10" width="8.57142857142857" style="3" bestFit="1" customWidth="1"/>
    <col min="11" max="11" width="16.4285714285714" style="3" bestFit="1" customWidth="1"/>
    <col min="12" max="13" width="8.42857142857143" style="3" bestFit="1" customWidth="1"/>
    <col min="14" max="18" width="9.14285714285714" style="3"/>
    <col min="19" max="19" width="12.5714285714286" style="3" bestFit="1" customWidth="1"/>
    <col min="20" max="16384" width="9.14285714285714" style="3"/>
  </cols>
  <sheetData>
    <row r="3" spans="1:1" ht="15">
      <c r="A3" s="18" t="s">
        <v>4</v>
      </c>
    </row>
    <row r="4" spans="1:6" ht="15.75" thickBot="1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6" ht="15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1" ht="15">
      <c r="A9" s="18" t="s">
        <v>13</v>
      </c>
    </row>
    <row r="10" spans="1:7" ht="15.75" thickBot="1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7" ht="15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18" t="s">
        <v>271</v>
      </c>
      <c r="H15"/>
    </row>
    <row r="16" spans="1:8" ht="15.75" thickBot="1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ht="15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0" customWidth="1"/>
    <col min="2" max="2" width="5.14285714285714" style="20" bestFit="1" customWidth="1"/>
    <col min="3" max="3" width="9.14285714285714" style="20"/>
    <col min="4" max="4" width="3.57142857142857" style="20" customWidth="1"/>
    <col min="5" max="6" width="9.14285714285714" style="20"/>
    <col min="7" max="7" width="13.4285714285714" style="20" bestFit="1" customWidth="1"/>
    <col min="8" max="16384" width="9.14285714285714" style="20"/>
  </cols>
  <sheetData>
    <row r="1" spans="1:8" ht="15.75" thickBot="1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ht="1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4.5558340853813341E-05</v>
      </c>
      <c r="H2" s="30">
        <v>1</v>
      </c>
    </row>
    <row r="3" spans="1:3" ht="1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s="129" t="s">
        <v>471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ht="15">
      <c r="A19" s="129" t="s">
        <v>472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ht="15">
      <c r="A31" s="129" t="s">
        <v>473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s="129" t="s">
        <v>474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s="129" t="s">
        <v>470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s="129" t="s">
        <v>469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2023-11-16T00:16:17Z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