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Default Extension="vml" ContentType="application/vnd.openxmlformats-officedocument.vmlDrawing"/>
  <Override PartName="/xl/worksheets/sheet4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EDA\Veda_models\TIM_Carbon Budget\TIM\SuppXLS\"/>
    </mc:Choice>
  </mc:AlternateContent>
  <bookViews>
    <workbookView xWindow="1003" yWindow="2246" windowWidth="17383" windowHeight="9463" activeTab="3"/>
  </bookViews>
  <sheets>
    <sheet name="Cover" sheetId="5" r:id="rId4"/>
    <sheet name="BY-Demands" sheetId="4" r:id="rId5"/>
    <sheet name="REG_TRA_DEMANDS" sheetId="3" r:id="rId6"/>
    <sheet name="DEMANDS" sheetId="1" r:id="rId7"/>
    <sheet name="Regions" sheetId="2" r:id="rId8"/>
    <sheet name="TRA-2021" sheetId="6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H20" authorId="1" shapeId="0" xr:uid="{9B57E161-550D-4A4E-97F2-382B8393D1FF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2" shapeId="0" xr:uid="{FA644243-5C82-49A2-9E18-155BC945F002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3" shapeId="0" xr:uid="{58A128E1-0CEE-4B03-8BAC-A4332CB39BA7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<sst xmlns="http://schemas.openxmlformats.org/spreadsheetml/2006/main" count="696" uniqueCount="208">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</sst>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</numFmts>
  <fonts count="4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09996986389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0999698638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0000305176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</borders>
  <cellStyleXfs count="40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>
      <alignment/>
      <protection/>
    </xf>
    <xf numFmtId="16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169" fontId="18" fillId="0" borderId="0">
      <alignment/>
      <protection/>
    </xf>
    <xf numFmtId="169" fontId="18" fillId="0" borderId="0">
      <alignment/>
      <protection/>
    </xf>
    <xf numFmtId="0" fontId="18" fillId="0" borderId="0">
      <alignment/>
      <protection/>
    </xf>
    <xf numFmtId="0" fontId="37" fillId="0" borderId="0">
      <alignment/>
      <protection/>
    </xf>
    <xf numFmtId="0" fontId="37" fillId="0" borderId="0">
      <alignment/>
      <protection/>
    </xf>
    <xf numFmtId="0" fontId="37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169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36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36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36" fillId="0" borderId="0">
      <alignment/>
      <protection/>
    </xf>
    <xf numFmtId="0" fontId="36" fillId="0" borderId="0">
      <alignment/>
      <protection/>
    </xf>
    <xf numFmtId="0" fontId="36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36" fillId="0" borderId="0">
      <alignment/>
      <protection/>
    </xf>
    <xf numFmtId="0" fontId="36" fillId="0" borderId="0">
      <alignment/>
      <protection/>
    </xf>
    <xf numFmtId="0" fontId="36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9" fontId="18" fillId="0" borderId="0" applyFont="0" applyFill="0" applyBorder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7" fillId="24" borderId="0" applyNumberFormat="0" applyBorder="0" applyAlignment="0" applyProtection="0"/>
    <xf numFmtId="0" fontId="17" fillId="20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38" fillId="4" borderId="0" applyNumberFormat="0" applyBorder="0" applyAlignment="0" applyProtection="0"/>
    <xf numFmtId="0" fontId="39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164" fontId="0" fillId="0" borderId="0" applyFont="0" applyFill="0" applyBorder="0" applyAlignment="0" applyProtection="0"/>
  </cellStyleXfs>
  <cellXfs count="8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5" fontId="0" fillId="0" borderId="10" xfId="0" applyNumberFormat="1" applyBorder="1"/>
    <xf numFmtId="165" fontId="0" fillId="0" borderId="0" xfId="0" applyNumberFormat="1"/>
    <xf numFmtId="0" fontId="0" fillId="0" borderId="15" xfId="0" applyBorder="1"/>
    <xf numFmtId="165" fontId="0" fillId="0" borderId="15" xfId="0" applyNumberFormat="1" applyBorder="1"/>
    <xf numFmtId="0" fontId="19" fillId="35" borderId="11" xfId="0" applyFont="1" applyFill="1" applyBorder="1"/>
    <xf numFmtId="0" fontId="20" fillId="36" borderId="11" xfId="0" applyFont="1" applyFill="1" applyBorder="1" applyAlignment="1">
      <alignment vertical="center"/>
    </xf>
    <xf numFmtId="0" fontId="21" fillId="0" borderId="0" xfId="0" applyFont="1"/>
    <xf numFmtId="0" fontId="22" fillId="0" borderId="0" xfId="0" applyFont="1"/>
    <xf numFmtId="0" fontId="23" fillId="37" borderId="11" xfId="0" applyFont="1" applyFill="1" applyBorder="1"/>
    <xf numFmtId="0" fontId="19" fillId="36" borderId="11" xfId="0" applyFont="1" applyFill="1" applyBorder="1"/>
    <xf numFmtId="0" fontId="18" fillId="36" borderId="11" xfId="0" applyFont="1" applyFill="1" applyBorder="1"/>
    <xf numFmtId="0" fontId="19" fillId="0" borderId="0" xfId="0" applyFont="1"/>
    <xf numFmtId="0" fontId="0" fillId="0" borderId="0" xfId="0" applyFont="1"/>
    <xf numFmtId="2" fontId="19" fillId="38" borderId="0" xfId="0" applyNumberFormat="1" applyFont="1" applyFill="1"/>
    <xf numFmtId="0" fontId="19" fillId="38" borderId="0" xfId="0" applyFont="1" applyFill="1"/>
    <xf numFmtId="0" fontId="24" fillId="0" borderId="0" xfId="0" applyFont="1"/>
    <xf numFmtId="0" fontId="14" fillId="0" borderId="0" xfId="0" applyFont="1"/>
    <xf numFmtId="0" fontId="18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0" fillId="40" borderId="0" xfId="62" applyFont="1" applyFill="1" applyAlignment="1">
      <alignment vertical="center"/>
      <protection/>
    </xf>
    <xf numFmtId="0" fontId="0" fillId="41" borderId="0" xfId="62" applyFont="1" applyFill="1" applyAlignment="1">
      <alignment vertical="center"/>
      <protection/>
    </xf>
    <xf numFmtId="0" fontId="26" fillId="41" borderId="0" xfId="62" applyFont="1" applyFill="1" applyAlignment="1">
      <alignment vertical="center"/>
      <protection/>
    </xf>
    <xf numFmtId="0" fontId="25" fillId="41" borderId="0" xfId="62" applyFont="1" applyFill="1" applyAlignment="1">
      <alignment vertical="center"/>
      <protection/>
    </xf>
    <xf numFmtId="0" fontId="0" fillId="42" borderId="0" xfId="62" applyFont="1" applyFill="1" applyAlignment="1">
      <alignment vertical="center"/>
      <protection/>
    </xf>
    <xf numFmtId="0" fontId="20" fillId="41" borderId="0" xfId="62" applyFont="1" applyFill="1" applyAlignment="1">
      <alignment vertical="center"/>
      <protection/>
    </xf>
    <xf numFmtId="0" fontId="27" fillId="41" borderId="0" xfId="62" applyFont="1" applyFill="1" applyAlignment="1">
      <alignment vertical="center"/>
      <protection/>
    </xf>
    <xf numFmtId="0" fontId="28" fillId="40" borderId="0" xfId="62" applyFont="1" applyFill="1" applyAlignment="1">
      <alignment vertical="center"/>
      <protection/>
    </xf>
    <xf numFmtId="0" fontId="29" fillId="41" borderId="0" xfId="62" applyFont="1" applyFill="1" applyAlignment="1">
      <alignment vertical="center"/>
      <protection/>
    </xf>
    <xf numFmtId="0" fontId="30" fillId="41" borderId="0" xfId="62" applyFont="1" applyFill="1" applyAlignment="1">
      <alignment vertical="center"/>
      <protection/>
    </xf>
    <xf numFmtId="0" fontId="29" fillId="40" borderId="0" xfId="62" applyFont="1" applyFill="1" applyAlignment="1">
      <alignment vertical="center"/>
      <protection/>
    </xf>
    <xf numFmtId="166" fontId="29" fillId="40" borderId="0" xfId="62" applyNumberFormat="1" applyFont="1" applyFill="1" applyAlignment="1">
      <alignment horizontal="left" vertical="center"/>
      <protection/>
    </xf>
    <xf numFmtId="0" fontId="31" fillId="41" borderId="0" xfId="62" applyFont="1" applyFill="1" applyAlignment="1">
      <alignment vertical="center"/>
      <protection/>
    </xf>
    <xf numFmtId="0" fontId="32" fillId="40" borderId="0" xfId="62" applyFont="1" applyFill="1" applyAlignment="1">
      <alignment vertical="center"/>
      <protection/>
    </xf>
    <xf numFmtId="0" fontId="25" fillId="40" borderId="0" xfId="61" applyFill="1" applyAlignment="1">
      <alignment vertical="center"/>
    </xf>
    <xf numFmtId="2" fontId="14" fillId="0" borderId="0" xfId="0" applyNumberFormat="1" applyFont="1"/>
    <xf numFmtId="2" fontId="0" fillId="0" borderId="0" xfId="0" applyNumberFormat="1"/>
    <xf numFmtId="0" fontId="20" fillId="36" borderId="11" xfId="62" applyFont="1" applyFill="1" applyBorder="1" applyAlignment="1">
      <alignment vertical="center"/>
      <protection/>
    </xf>
    <xf numFmtId="0" fontId="16" fillId="0" borderId="10" xfId="0" applyFont="1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167" fontId="0" fillId="0" borderId="0" xfId="15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42" fillId="0" borderId="10" xfId="0" applyFont="1" applyBorder="1" applyAlignment="1">
      <alignment horizontal="left"/>
    </xf>
    <xf numFmtId="0" fontId="45" fillId="0" borderId="10" xfId="0" applyFont="1" applyBorder="1"/>
    <xf numFmtId="3" fontId="42" fillId="0" borderId="10" xfId="0" applyNumberFormat="1" applyFont="1" applyBorder="1"/>
    <xf numFmtId="3" fontId="45" fillId="0" borderId="10" xfId="0" applyNumberFormat="1" applyFont="1" applyBorder="1"/>
    <xf numFmtId="0" fontId="45" fillId="0" borderId="0" xfId="0" applyFont="1"/>
    <xf numFmtId="3" fontId="42" fillId="0" borderId="0" xfId="0" applyNumberFormat="1" applyFont="1"/>
    <xf numFmtId="3" fontId="45" fillId="0" borderId="0" xfId="0" applyNumberFormat="1" applyFont="1"/>
    <xf numFmtId="0" fontId="42" fillId="0" borderId="0" xfId="0" applyFont="1" applyAlignment="1">
      <alignment horizontal="left"/>
    </xf>
    <xf numFmtId="0" fontId="42" fillId="0" borderId="16" xfId="0" applyFont="1" applyBorder="1" applyAlignment="1">
      <alignment horizontal="right" wrapText="1"/>
    </xf>
    <xf numFmtId="0" fontId="42" fillId="0" borderId="10" xfId="0" applyFont="1" applyBorder="1" applyAlignment="1">
      <alignment horizontal="right" wrapText="1"/>
    </xf>
    <xf numFmtId="0" fontId="42" fillId="0" borderId="16" xfId="0" applyFont="1" applyBorder="1" applyAlignment="1">
      <alignment horizontal="left" wrapText="1"/>
    </xf>
    <xf numFmtId="0" fontId="4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9" fillId="0" borderId="0" xfId="0" applyFont="1"/>
    <xf numFmtId="3" fontId="0" fillId="0" borderId="0" xfId="0" applyNumberFormat="1"/>
    <xf numFmtId="0" fontId="41" fillId="0" borderId="0" xfId="0" applyFont="1" applyAlignment="1">
      <alignment horizontal="left"/>
    </xf>
    <xf numFmtId="0" fontId="35" fillId="0" borderId="0" xfId="0" applyFont="1" applyAlignment="1">
      <alignment horizontal="center"/>
    </xf>
    <xf numFmtId="3" fontId="40" fillId="0" borderId="0" xfId="0" applyNumberFormat="1" applyFont="1"/>
    <xf numFmtId="0" fontId="35" fillId="0" borderId="0" xfId="0" applyFont="1" applyAlignment="1">
      <alignment horizontal="left"/>
    </xf>
    <xf numFmtId="1" fontId="0" fillId="0" borderId="0" xfId="18" applyNumberFormat="1" applyFont="1"/>
    <xf numFmtId="0" fontId="41" fillId="0" borderId="0" xfId="0" applyFont="1" applyAlignment="1">
      <alignment horizontal="center"/>
    </xf>
    <xf numFmtId="3" fontId="40" fillId="0" borderId="0" xfId="0" applyNumberFormat="1" applyFont="1" applyAlignment="1">
      <alignment horizontal="center"/>
    </xf>
    <xf numFmtId="167" fontId="0" fillId="0" borderId="0" xfId="15" applyNumberFormat="1" applyFont="1"/>
    <xf numFmtId="167" fontId="0" fillId="0" borderId="0" xfId="15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29" fillId="0" borderId="0" xfId="0" applyNumberFormat="1" applyFont="1"/>
    <xf numFmtId="0" fontId="29" fillId="40" borderId="0" xfId="62" applyFont="1" applyFill="1" applyAlignment="1">
      <alignment vertical="center"/>
      <protection/>
    </xf>
    <xf numFmtId="0" fontId="26" fillId="40" borderId="0" xfId="62" applyFont="1" applyFill="1" applyAlignment="1">
      <alignment horizontal="center" vertical="center"/>
      <protection/>
    </xf>
    <xf numFmtId="0" fontId="25" fillId="40" borderId="0" xfId="61" applyFill="1" applyAlignment="1">
      <alignment vertical="center"/>
    </xf>
    <xf numFmtId="0" fontId="43" fillId="0" borderId="10" xfId="0" applyFont="1" applyBorder="1" applyAlignment="1">
      <alignment horizontal="right"/>
    </xf>
    <xf numFmtId="0" fontId="44" fillId="0" borderId="10" xfId="0" applyFont="1" applyBorder="1" applyAlignment="1">
      <alignment horizontal="right"/>
    </xf>
    <xf numFmtId="0" fontId="42" fillId="0" borderId="10" xfId="0" applyFont="1" applyBorder="1" applyAlignment="1">
      <alignment horizontal="left"/>
    </xf>
  </cellXfs>
  <cellStyles count="39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  <cellStyle name="Hyperlink" xfId="61" builtinId="8"/>
    <cellStyle name="Normal 2" xfId="62"/>
    <cellStyle name="Comma 2" xfId="63"/>
    <cellStyle name="Currency 2" xfId="64"/>
    <cellStyle name="Currency 2 2" xfId="65"/>
    <cellStyle name="Currency 3" xfId="66"/>
    <cellStyle name="Currency 4" xfId="67"/>
    <cellStyle name="Currency 4 2" xfId="68"/>
    <cellStyle name="Currency 4 3" xfId="69"/>
    <cellStyle name="Normal 10" xfId="70"/>
    <cellStyle name="Normal 10 2" xfId="71"/>
    <cellStyle name="Normal 10 2 2" xfId="72"/>
    <cellStyle name="Normal 10 2_BOS Workings" xfId="73"/>
    <cellStyle name="Normal 10 3" xfId="74"/>
    <cellStyle name="Normal 10_BOS Workings" xfId="75"/>
    <cellStyle name="Normal 100" xfId="76"/>
    <cellStyle name="Normal 100 2" xfId="77"/>
    <cellStyle name="Normal 101" xfId="78"/>
    <cellStyle name="Normal 101 2" xfId="79"/>
    <cellStyle name="Normal 102" xfId="80"/>
    <cellStyle name="Normal 102 2" xfId="81"/>
    <cellStyle name="Normal 103" xfId="82"/>
    <cellStyle name="Normal 103 2" xfId="83"/>
    <cellStyle name="Normal 104" xfId="84"/>
    <cellStyle name="Normal 104 2" xfId="85"/>
    <cellStyle name="Normal 105" xfId="86"/>
    <cellStyle name="Normal 105 2" xfId="87"/>
    <cellStyle name="Normal 106" xfId="88"/>
    <cellStyle name="Normal 106 2" xfId="89"/>
    <cellStyle name="Normal 107" xfId="90"/>
    <cellStyle name="Normal 107 2" xfId="91"/>
    <cellStyle name="Normal 108" xfId="92"/>
    <cellStyle name="Normal 108 2" xfId="93"/>
    <cellStyle name="Normal 109" xfId="94"/>
    <cellStyle name="Normal 11" xfId="95"/>
    <cellStyle name="Normal 11 2" xfId="96"/>
    <cellStyle name="Normal 11 2 2" xfId="97"/>
    <cellStyle name="Normal 11 2_BOS Workings" xfId="98"/>
    <cellStyle name="Normal 11 3" xfId="99"/>
    <cellStyle name="Normal 11_BOS Workings" xfId="100"/>
    <cellStyle name="Normal 110" xfId="101"/>
    <cellStyle name="Normal 111" xfId="102"/>
    <cellStyle name="Normal 112" xfId="103"/>
    <cellStyle name="Normal 113" xfId="104"/>
    <cellStyle name="Normal 114" xfId="105"/>
    <cellStyle name="Normal 115" xfId="106"/>
    <cellStyle name="Normal 116" xfId="107"/>
    <cellStyle name="Normal 117" xfId="108"/>
    <cellStyle name="Normal 118" xfId="109"/>
    <cellStyle name="Normal 119" xfId="110"/>
    <cellStyle name="Normal 12" xfId="111"/>
    <cellStyle name="Normal 12 2" xfId="112"/>
    <cellStyle name="Normal 12 2 2" xfId="113"/>
    <cellStyle name="Normal 12 2_BOS Workings" xfId="114"/>
    <cellStyle name="Normal 12 3" xfId="115"/>
    <cellStyle name="Normal 12_BOS Workings" xfId="116"/>
    <cellStyle name="Normal 13" xfId="117"/>
    <cellStyle name="Normal 13 2" xfId="118"/>
    <cellStyle name="Normal 13 2 2" xfId="119"/>
    <cellStyle name="Normal 13 2_BOS Workings" xfId="120"/>
    <cellStyle name="Normal 13 3" xfId="121"/>
    <cellStyle name="Normal 13_BOS Workings" xfId="122"/>
    <cellStyle name="Normal 14" xfId="123"/>
    <cellStyle name="Normal 14 2" xfId="124"/>
    <cellStyle name="Normal 14_BOS Workings" xfId="125"/>
    <cellStyle name="Normal 15" xfId="126"/>
    <cellStyle name="Normal 15 2" xfId="127"/>
    <cellStyle name="Normal 15_BOS Workings" xfId="128"/>
    <cellStyle name="Normal 16" xfId="129"/>
    <cellStyle name="Normal 16 2" xfId="130"/>
    <cellStyle name="Normal 16_BOS Workings" xfId="131"/>
    <cellStyle name="Normal 17" xfId="132"/>
    <cellStyle name="Normal 17 2" xfId="133"/>
    <cellStyle name="Normal 17_BOS Workings" xfId="134"/>
    <cellStyle name="Normal 18" xfId="135"/>
    <cellStyle name="Normal 18 2" xfId="136"/>
    <cellStyle name="Normal 18_BOS Workings" xfId="137"/>
    <cellStyle name="Normal 19" xfId="138"/>
    <cellStyle name="Normal 19 2" xfId="139"/>
    <cellStyle name="Normal 19_BOS Workings" xfId="140"/>
    <cellStyle name="Normal 2 2" xfId="141"/>
    <cellStyle name="Normal 20" xfId="142"/>
    <cellStyle name="Normal 20 2" xfId="143"/>
    <cellStyle name="Normal 20_BOS Workings" xfId="144"/>
    <cellStyle name="Normal 21" xfId="145"/>
    <cellStyle name="Normal 21 2" xfId="146"/>
    <cellStyle name="Normal 21_BOS Workings" xfId="147"/>
    <cellStyle name="Normal 22" xfId="148"/>
    <cellStyle name="Normal 22 2" xfId="149"/>
    <cellStyle name="Normal 22_BOS Workings" xfId="150"/>
    <cellStyle name="Normal 23" xfId="151"/>
    <cellStyle name="Normal 23 2" xfId="152"/>
    <cellStyle name="Normal 23_BOS Workings" xfId="153"/>
    <cellStyle name="Normal 24" xfId="154"/>
    <cellStyle name="Normal 24 2" xfId="155"/>
    <cellStyle name="Normal 24_BOS Workings" xfId="156"/>
    <cellStyle name="Normal 25" xfId="157"/>
    <cellStyle name="Normal 25 2" xfId="158"/>
    <cellStyle name="Normal 25_BOS Workings" xfId="159"/>
    <cellStyle name="Normal 26" xfId="160"/>
    <cellStyle name="Normal 26 2" xfId="161"/>
    <cellStyle name="Normal 26_BOS Workings" xfId="162"/>
    <cellStyle name="Normal 27" xfId="163"/>
    <cellStyle name="Normal 27 2" xfId="164"/>
    <cellStyle name="Normal 27_BOS Workings" xfId="165"/>
    <cellStyle name="Normal 28" xfId="166"/>
    <cellStyle name="Normal 28 2" xfId="167"/>
    <cellStyle name="Normal 28_BOS Workings" xfId="168"/>
    <cellStyle name="Normal 29" xfId="169"/>
    <cellStyle name="Normal 29 2" xfId="170"/>
    <cellStyle name="Normal 29_BOS Workings" xfId="171"/>
    <cellStyle name="Normal 3" xfId="172"/>
    <cellStyle name="Normal 3 2" xfId="173"/>
    <cellStyle name="Normal 30" xfId="174"/>
    <cellStyle name="Normal 30 2" xfId="175"/>
    <cellStyle name="Normal 30_BOS Workings" xfId="176"/>
    <cellStyle name="Normal 31" xfId="177"/>
    <cellStyle name="Normal 31 2" xfId="178"/>
    <cellStyle name="Normal 31_BOS Workings" xfId="179"/>
    <cellStyle name="Normal 32" xfId="180"/>
    <cellStyle name="Normal 32 2" xfId="181"/>
    <cellStyle name="Normal 32_BOS Workings" xfId="182"/>
    <cellStyle name="Normal 33" xfId="183"/>
    <cellStyle name="Normal 33 2" xfId="184"/>
    <cellStyle name="Normal 33_BOS Workings" xfId="185"/>
    <cellStyle name="Normal 34" xfId="186"/>
    <cellStyle name="Normal 34 2" xfId="187"/>
    <cellStyle name="Normal 34_BOS Workings" xfId="188"/>
    <cellStyle name="Normal 35" xfId="189"/>
    <cellStyle name="Normal 35 2" xfId="190"/>
    <cellStyle name="Normal 35_BOS Workings" xfId="191"/>
    <cellStyle name="Normal 36" xfId="192"/>
    <cellStyle name="Normal 36 2" xfId="193"/>
    <cellStyle name="Normal 36_BOS Workings" xfId="194"/>
    <cellStyle name="Normal 37" xfId="195"/>
    <cellStyle name="Normal 37 2" xfId="196"/>
    <cellStyle name="Normal 37_BOS Workings" xfId="197"/>
    <cellStyle name="Normal 38" xfId="198"/>
    <cellStyle name="Normal 38 2" xfId="199"/>
    <cellStyle name="Normal 38_BOS Workings" xfId="200"/>
    <cellStyle name="Normal 39" xfId="201"/>
    <cellStyle name="Normal 39 2" xfId="202"/>
    <cellStyle name="Normal 39_BOS Workings" xfId="203"/>
    <cellStyle name="Normal 4" xfId="204"/>
    <cellStyle name="Normal 4 2" xfId="205"/>
    <cellStyle name="Normal 4 3" xfId="206"/>
    <cellStyle name="Normal 4_BOS Workings" xfId="207"/>
    <cellStyle name="Normal 40" xfId="208"/>
    <cellStyle name="Normal 40 2" xfId="209"/>
    <cellStyle name="Normal 40_BOS Workings" xfId="210"/>
    <cellStyle name="Normal 41" xfId="211"/>
    <cellStyle name="Normal 41 2" xfId="212"/>
    <cellStyle name="Normal 41_BOS Workings" xfId="213"/>
    <cellStyle name="Normal 42" xfId="214"/>
    <cellStyle name="Normal 42 2" xfId="215"/>
    <cellStyle name="Normal 42_BOS Workings" xfId="216"/>
    <cellStyle name="Normal 43" xfId="217"/>
    <cellStyle name="Normal 43 2" xfId="218"/>
    <cellStyle name="Normal 43_BOS Workings" xfId="219"/>
    <cellStyle name="Normal 44" xfId="220"/>
    <cellStyle name="Normal 44 2" xfId="221"/>
    <cellStyle name="Normal 44_BOS Workings" xfId="222"/>
    <cellStyle name="Normal 45" xfId="223"/>
    <cellStyle name="Normal 45 2" xfId="224"/>
    <cellStyle name="Normal 45_BOS Workings" xfId="225"/>
    <cellStyle name="Normal 46" xfId="226"/>
    <cellStyle name="Normal 46 2" xfId="227"/>
    <cellStyle name="Normal 46_BOS Workings" xfId="228"/>
    <cellStyle name="Normal 47" xfId="229"/>
    <cellStyle name="Normal 47 2" xfId="230"/>
    <cellStyle name="Normal 47_BOS Workings" xfId="231"/>
    <cellStyle name="Normal 48" xfId="232"/>
    <cellStyle name="Normal 48 2" xfId="233"/>
    <cellStyle name="Normal 48_BOS Workings" xfId="234"/>
    <cellStyle name="Normal 49" xfId="235"/>
    <cellStyle name="Normal 49 2" xfId="236"/>
    <cellStyle name="Normal 49_BOS Workings" xfId="237"/>
    <cellStyle name="Normal 5" xfId="238"/>
    <cellStyle name="Normal 5 2" xfId="239"/>
    <cellStyle name="Normal 5_BOS Workings" xfId="240"/>
    <cellStyle name="Normal 50" xfId="241"/>
    <cellStyle name="Normal 50 2" xfId="242"/>
    <cellStyle name="Normal 50_BOS Workings" xfId="243"/>
    <cellStyle name="Normal 51" xfId="244"/>
    <cellStyle name="Normal 51 2" xfId="245"/>
    <cellStyle name="Normal 51_BOS Workings" xfId="246"/>
    <cellStyle name="Normal 52" xfId="247"/>
    <cellStyle name="Normal 52 2" xfId="248"/>
    <cellStyle name="Normal 52_BOS Workings" xfId="249"/>
    <cellStyle name="Normal 53" xfId="250"/>
    <cellStyle name="Normal 53 2" xfId="251"/>
    <cellStyle name="Normal 53_BOS Workings" xfId="252"/>
    <cellStyle name="Normal 54" xfId="253"/>
    <cellStyle name="Normal 54 2" xfId="254"/>
    <cellStyle name="Normal 54_BOS Workings" xfId="255"/>
    <cellStyle name="Normal 55" xfId="256"/>
    <cellStyle name="Normal 55 2" xfId="257"/>
    <cellStyle name="Normal 55_BOS Workings" xfId="258"/>
    <cellStyle name="Normal 56" xfId="259"/>
    <cellStyle name="Normal 56 2" xfId="260"/>
    <cellStyle name="Normal 56_BOS Workings" xfId="261"/>
    <cellStyle name="Normal 57" xfId="262"/>
    <cellStyle name="Normal 57 2" xfId="263"/>
    <cellStyle name="Normal 57_BOS Workings" xfId="264"/>
    <cellStyle name="Normal 58" xfId="265"/>
    <cellStyle name="Normal 58 2" xfId="266"/>
    <cellStyle name="Normal 58_BOS Workings" xfId="267"/>
    <cellStyle name="Normal 59" xfId="268"/>
    <cellStyle name="Normal 59 2" xfId="269"/>
    <cellStyle name="Normal 59_BOS Workings" xfId="270"/>
    <cellStyle name="Normal 6" xfId="271"/>
    <cellStyle name="Normal 6 2" xfId="272"/>
    <cellStyle name="Normal 6_BOS Workings" xfId="273"/>
    <cellStyle name="Normal 60" xfId="274"/>
    <cellStyle name="Normal 60 2" xfId="275"/>
    <cellStyle name="Normal 60_BOS Workings" xfId="276"/>
    <cellStyle name="Normal 61" xfId="277"/>
    <cellStyle name="Normal 61 2" xfId="278"/>
    <cellStyle name="Normal 61_BOS Workings" xfId="279"/>
    <cellStyle name="Normal 62" xfId="280"/>
    <cellStyle name="Normal 62 2" xfId="281"/>
    <cellStyle name="Normal 62_BOS Workings" xfId="282"/>
    <cellStyle name="Normal 63" xfId="283"/>
    <cellStyle name="Normal 63 2" xfId="284"/>
    <cellStyle name="Normal 63_BOS Workings" xfId="285"/>
    <cellStyle name="Normal 64" xfId="286"/>
    <cellStyle name="Normal 64 2" xfId="287"/>
    <cellStyle name="Normal 64_BOS Workings" xfId="288"/>
    <cellStyle name="Normal 65" xfId="289"/>
    <cellStyle name="Normal 65 2" xfId="290"/>
    <cellStyle name="Normal 65_BOS Workings" xfId="291"/>
    <cellStyle name="Normal 66" xfId="292"/>
    <cellStyle name="Normal 66 2" xfId="293"/>
    <cellStyle name="Normal 66_BOS Workings" xfId="294"/>
    <cellStyle name="Normal 67" xfId="295"/>
    <cellStyle name="Normal 67 2" xfId="296"/>
    <cellStyle name="Normal 67_BOS Workings" xfId="297"/>
    <cellStyle name="Normal 68" xfId="298"/>
    <cellStyle name="Normal 68 2" xfId="299"/>
    <cellStyle name="Normal 68_BOS Workings" xfId="300"/>
    <cellStyle name="Normal 69" xfId="301"/>
    <cellStyle name="Normal 69 2" xfId="302"/>
    <cellStyle name="Normal 69_BOS Workings" xfId="303"/>
    <cellStyle name="Normal 7" xfId="304"/>
    <cellStyle name="Normal 7 2" xfId="305"/>
    <cellStyle name="Normal 7_BOS Workings" xfId="306"/>
    <cellStyle name="Normal 70" xfId="307"/>
    <cellStyle name="Normal 70 2" xfId="308"/>
    <cellStyle name="Normal 70_BOS Workings" xfId="309"/>
    <cellStyle name="Normal 71" xfId="310"/>
    <cellStyle name="Normal 71 2" xfId="311"/>
    <cellStyle name="Normal 71_BOS Workings" xfId="312"/>
    <cellStyle name="Normal 72" xfId="313"/>
    <cellStyle name="Normal 72 2" xfId="314"/>
    <cellStyle name="Normal 72_BOS Workings" xfId="315"/>
    <cellStyle name="Normal 73" xfId="316"/>
    <cellStyle name="Normal 73 2" xfId="317"/>
    <cellStyle name="Normal 73_BOS Workings" xfId="318"/>
    <cellStyle name="Normal 74" xfId="319"/>
    <cellStyle name="Normal 74 2" xfId="320"/>
    <cellStyle name="Normal 74_BOS Workings" xfId="321"/>
    <cellStyle name="Normal 75" xfId="322"/>
    <cellStyle name="Normal 75 2" xfId="323"/>
    <cellStyle name="Normal 75_BOS Workings" xfId="324"/>
    <cellStyle name="Normal 76" xfId="325"/>
    <cellStyle name="Normal 76 2" xfId="326"/>
    <cellStyle name="Normal 76_BOS Workings" xfId="327"/>
    <cellStyle name="Normal 77" xfId="328"/>
    <cellStyle name="Normal 77 2" xfId="329"/>
    <cellStyle name="Normal 77_BOS Workings" xfId="330"/>
    <cellStyle name="Normal 78" xfId="331"/>
    <cellStyle name="Normal 78 2" xfId="332"/>
    <cellStyle name="Normal 78_BOS Workings" xfId="333"/>
    <cellStyle name="Normal 79" xfId="334"/>
    <cellStyle name="Normal 79 2" xfId="335"/>
    <cellStyle name="Normal 79_BOS Workings" xfId="336"/>
    <cellStyle name="Normal 8" xfId="337"/>
    <cellStyle name="Normal 8 2" xfId="338"/>
    <cellStyle name="Normal 8_BOS Workings" xfId="339"/>
    <cellStyle name="Normal 80" xfId="340"/>
    <cellStyle name="Normal 80 2" xfId="341"/>
    <cellStyle name="Normal 80_BOS Workings" xfId="342"/>
    <cellStyle name="Normal 81" xfId="343"/>
    <cellStyle name="Normal 81 2" xfId="344"/>
    <cellStyle name="Normal 81_BOS Workings" xfId="345"/>
    <cellStyle name="Normal 82" xfId="346"/>
    <cellStyle name="Normal 82 2" xfId="347"/>
    <cellStyle name="Normal 82_BOS Workings" xfId="348"/>
    <cellStyle name="Normal 83" xfId="349"/>
    <cellStyle name="Normal 83 2" xfId="350"/>
    <cellStyle name="Normal 83_BOS Workings" xfId="351"/>
    <cellStyle name="Normal 84" xfId="352"/>
    <cellStyle name="Normal 84 2" xfId="353"/>
    <cellStyle name="Normal 84_BOS Workings" xfId="354"/>
    <cellStyle name="Normal 85" xfId="355"/>
    <cellStyle name="Normal 85 2" xfId="356"/>
    <cellStyle name="Normal 85_BOS Workings" xfId="357"/>
    <cellStyle name="Normal 86" xfId="358"/>
    <cellStyle name="Normal 86 2" xfId="359"/>
    <cellStyle name="Normal 86_BOS Workings" xfId="360"/>
    <cellStyle name="Normal 87" xfId="361"/>
    <cellStyle name="Normal 87 2" xfId="362"/>
    <cellStyle name="Normal 87_BOS Workings" xfId="363"/>
    <cellStyle name="Normal 88" xfId="364"/>
    <cellStyle name="Normal 88 2" xfId="365"/>
    <cellStyle name="Normal 88_BOS Workings" xfId="366"/>
    <cellStyle name="Normal 89" xfId="367"/>
    <cellStyle name="Normal 89 2" xfId="368"/>
    <cellStyle name="Normal 89_BOS Workings" xfId="369"/>
    <cellStyle name="Normal 9" xfId="370"/>
    <cellStyle name="Normal 9 2" xfId="371"/>
    <cellStyle name="Normal 9 3" xfId="372"/>
    <cellStyle name="Normal 9 3 2" xfId="373"/>
    <cellStyle name="Normal 9 3_BOS Workings" xfId="374"/>
    <cellStyle name="Normal 90" xfId="375"/>
    <cellStyle name="Normal 90 2" xfId="376"/>
    <cellStyle name="Normal 91" xfId="377"/>
    <cellStyle name="Normal 91 2" xfId="378"/>
    <cellStyle name="Normal 92" xfId="379"/>
    <cellStyle name="Normal 92 2" xfId="380"/>
    <cellStyle name="Normal 93" xfId="381"/>
    <cellStyle name="Normal 93 2" xfId="382"/>
    <cellStyle name="Normal 94" xfId="383"/>
    <cellStyle name="Normal 94 2" xfId="384"/>
    <cellStyle name="Normal 95" xfId="385"/>
    <cellStyle name="Normal 95 2" xfId="386"/>
    <cellStyle name="Normal 95 3" xfId="387"/>
    <cellStyle name="Normal 96" xfId="388"/>
    <cellStyle name="Normal 96 2" xfId="389"/>
    <cellStyle name="Normal 96 3" xfId="390"/>
    <cellStyle name="Normal 97" xfId="391"/>
    <cellStyle name="Normal 97 2" xfId="392"/>
    <cellStyle name="Normal 98" xfId="393"/>
    <cellStyle name="Normal 98 2" xfId="394"/>
    <cellStyle name="Normal 99" xfId="395"/>
    <cellStyle name="Normal 99 2" xfId="396"/>
    <cellStyle name="Percent 2" xfId="397"/>
    <cellStyle name="60% - Accent6 2" xfId="398"/>
    <cellStyle name="60% - Accent5 2" xfId="399"/>
    <cellStyle name="60% - Accent4 2" xfId="400"/>
    <cellStyle name="60% - Accent3 2" xfId="401"/>
    <cellStyle name="60% - Accent2 2" xfId="402"/>
    <cellStyle name="60% - Accent1 2" xfId="403"/>
    <cellStyle name="Neutral 2" xfId="404"/>
    <cellStyle name="Title 2" xfId="405"/>
    <cellStyle name="Comma 3" xfId="406"/>
    <cellStyle name="Comma 4" xfId="40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worksheet" Target="worksheets/sheet1.xml" /><Relationship Id="rId2" Type="http://schemas.microsoft.com/office/2017/10/relationships/person" Target="persons/person.xml" /><Relationship Id="rId9" Type="http://schemas.openxmlformats.org/officeDocument/2006/relationships/worksheet" Target="worksheets/sheet6.xml" /><Relationship Id="rId1" Type="http://schemas.openxmlformats.org/officeDocument/2006/relationships/theme" Target="theme/theme1.xml" /><Relationship Id="rId12" Type="http://schemas.openxmlformats.org/officeDocument/2006/relationships/sheetMetadata" Target="metadata.xml" /><Relationship Id="rId8" Type="http://schemas.openxmlformats.org/officeDocument/2006/relationships/worksheet" Target="worksheets/sheet5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800725" cy="22098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609" t="8924" r="7737" b="12916"/>
        <a:stretch>
          <a:fillRect/>
        </a:stretch>
      </xdr:blipFill>
      <xdr:spPr>
        <a:xfrm>
          <a:off x="19050" y="8610600"/>
          <a:ext cx="1428750" cy="542925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8610600"/>
          <a:ext cx="1247775" cy="542925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33800" y="8610600"/>
          <a:ext cx="2019300" cy="542925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59" t="6555" r="4002" b="6327"/>
        <a:stretch>
          <a:fillRect/>
        </a:stretch>
      </xdr:blipFill>
      <xdr:spPr>
        <a:xfrm>
          <a:off x="3629025" y="7810500"/>
          <a:ext cx="1400175" cy="542925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90" t="26190" r="3990" b="26188"/>
        <a:stretch>
          <a:fillRect/>
        </a:stretch>
      </xdr:blipFill>
      <xdr:spPr bwMode="auto">
        <a:xfrm>
          <a:off x="666750" y="7915275"/>
          <a:ext cx="1676400" cy="40957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32657</xdr:colOff>
          <xdr:row>3</xdr:row>
          <xdr:rowOff>0</xdr:rowOff>
        </xdr:to>
        <xdr:sp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61950"/>
              <a:ext cx="838200" cy="180975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microsoft.com/office/2017/10/relationships/threadedComment" Target="../threadedComments/threadedComments4.xml" /><Relationship Id="rId3" Type="http://schemas.openxmlformats.org/officeDocument/2006/relationships/vmlDrawing" Target="../drawings/vmlDrawing1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trlProp" Target="../ctrProps/ctrProp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workbookViewId="0" topLeftCell="A1">
      <selection pane="topLeft" activeCell="B24" sqref="B24:D25"/>
    </sheetView>
  </sheetViews>
  <sheetFormatPr defaultColWidth="8.84428571428571" defaultRowHeight="14.6"/>
  <cols>
    <col min="1" max="4" width="21.7142857142857" customWidth="1"/>
    <col min="5" max="6" width="14.1428571428571" customWidth="1"/>
    <col min="7" max="7" width="12.1428571428571" customWidth="1"/>
    <col min="8" max="10" width="8.14285714285714" customWidth="1"/>
    <col min="11" max="11" width="9.71428571428571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4.6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4.6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4.6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4.6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4.6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4.6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4.6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4.6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4.6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4.6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4.6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4.6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4.6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4.6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4.6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>
      <c r="A16" s="83" t="s">
        <v>143</v>
      </c>
      <c r="B16" s="83"/>
      <c r="C16" s="83"/>
      <c r="D16" s="83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>
      <c r="A19" s="37" t="s">
        <v>144</v>
      </c>
      <c r="B19" s="82" t="s">
        <v>155</v>
      </c>
      <c r="C19" s="82"/>
      <c r="D19" s="82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>
      <c r="A20" s="37" t="s">
        <v>145</v>
      </c>
      <c r="B20" s="82" t="s">
        <v>156</v>
      </c>
      <c r="C20" s="82"/>
      <c r="D20" s="82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>
      <c r="A21" s="37" t="s">
        <v>146</v>
      </c>
      <c r="B21" s="40" t="s">
        <v>157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>
      <c r="A23" s="37" t="s">
        <v>147</v>
      </c>
      <c r="B23" s="82" t="s">
        <v>158</v>
      </c>
      <c r="C23" s="82"/>
      <c r="D23" s="8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>
      <c r="A24" s="37"/>
      <c r="B24" s="82" t="s">
        <v>160</v>
      </c>
      <c r="C24" s="82"/>
      <c r="D24" s="82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>
      <c r="A25" s="37"/>
      <c r="B25" s="40" t="s">
        <v>159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>
      <c r="A26" s="37" t="s">
        <v>148</v>
      </c>
      <c r="B26" s="82" t="s">
        <v>158</v>
      </c>
      <c r="C26" s="82"/>
      <c r="D26" s="82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>
      <c r="A27" s="37"/>
      <c r="B27" s="82" t="s">
        <v>160</v>
      </c>
      <c r="C27" s="82"/>
      <c r="D27" s="82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>
      <c r="A28" s="37"/>
      <c r="B28" s="40" t="s">
        <v>159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>
      <c r="A29" s="37" t="s">
        <v>149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>
      <c r="A30" s="37" t="s">
        <v>150</v>
      </c>
      <c r="B30" s="84" t="s">
        <v>151</v>
      </c>
      <c r="C30" s="82"/>
      <c r="D30" s="82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>
      <c r="A31" s="37" t="s">
        <v>152</v>
      </c>
      <c r="B31" s="82" t="s">
        <v>153</v>
      </c>
      <c r="C31" s="82"/>
      <c r="D31" s="82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>
      <c r="A32" s="43"/>
      <c r="B32" s="44" t="s">
        <v>154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4.6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4.6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4.6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4.6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4.6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4.6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4.6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4.6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4.6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4.6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4.6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4.6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4.6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4.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4.6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4.6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4.6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4.6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4.6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4.6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4.6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4.6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4.6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4.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4.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4.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4.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4.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4.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4.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4.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4.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4.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4.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4.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4.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4.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4.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4.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4.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4.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4.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4.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4.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4.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4.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4.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4.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4.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4.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4.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4.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4.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4.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4.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4.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4.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4.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4.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4.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4.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4.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4.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4.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4.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4.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4.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workbookViewId="0" topLeftCell="A1">
      <selection pane="topLeft" activeCell="I18" sqref="I18"/>
    </sheetView>
  </sheetViews>
  <sheetFormatPr defaultColWidth="9.07428571428571" defaultRowHeight="14.6"/>
  <cols>
    <col min="7" max="7" width="10.5714285714286" bestFit="1" customWidth="1"/>
    <col min="9" max="9" width="11.5714285714286" bestFit="1" customWidth="1"/>
  </cols>
  <sheetData>
    <row r="1" spans="11:19" ht="14.6">
      <c r="K1" s="80"/>
      <c r="L1" s="80"/>
      <c r="M1" s="80"/>
      <c r="N1" s="80"/>
      <c r="O1" s="80"/>
      <c r="P1" s="80"/>
      <c r="Q1" s="80"/>
      <c r="R1" s="80"/>
      <c r="S1" s="80"/>
    </row>
    <row r="3" spans="10:36" ht="14.6"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</row>
    <row r="4" spans="3:3" ht="14.6">
      <c r="C4" s="14" t="s">
        <v>123</v>
      </c>
    </row>
    <row r="5" spans="3:37" ht="15" thickBot="1">
      <c r="C5" s="15" t="s">
        <v>124</v>
      </c>
      <c r="D5" s="16" t="s">
        <v>125</v>
      </c>
      <c r="E5" s="17" t="s">
        <v>121</v>
      </c>
      <c r="F5" s="17" t="s">
        <v>2</v>
      </c>
      <c r="G5" s="17" t="s">
        <v>3</v>
      </c>
      <c r="H5" s="17" t="s">
        <v>120</v>
      </c>
      <c r="I5" s="18" t="s">
        <v>5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ht="14.6">
      <c r="C6" t="s">
        <v>126</v>
      </c>
      <c r="D6" s="19" t="s">
        <v>127</v>
      </c>
      <c r="G6" s="20" t="s">
        <v>6</v>
      </c>
      <c r="H6">
        <v>2018</v>
      </c>
      <c r="I6" t="s">
        <v>35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6">
      <c r="C7" t="s">
        <v>126</v>
      </c>
      <c r="D7" s="19" t="s">
        <v>127</v>
      </c>
      <c r="G7" s="20" t="s">
        <v>6</v>
      </c>
      <c r="H7">
        <v>2018</v>
      </c>
      <c r="I7" t="s">
        <v>37</v>
      </c>
      <c r="J7" s="21">
        <v>31.276118540281001</v>
      </c>
      <c r="K7" s="21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6">
      <c r="C8" t="s">
        <v>126</v>
      </c>
      <c r="D8" s="19" t="s">
        <v>127</v>
      </c>
      <c r="G8" s="20" t="s">
        <v>6</v>
      </c>
      <c r="H8">
        <v>2018</v>
      </c>
      <c r="I8" t="s">
        <v>39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6">
      <c r="C9" t="s">
        <v>126</v>
      </c>
      <c r="D9" s="19" t="s">
        <v>127</v>
      </c>
      <c r="G9" s="20" t="s">
        <v>6</v>
      </c>
      <c r="H9">
        <v>2018</v>
      </c>
      <c r="I9" t="s">
        <v>41</v>
      </c>
      <c r="J9" s="21">
        <v>10.702591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0.080693470189707697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6">
      <c r="C10" t="s">
        <v>126</v>
      </c>
      <c r="D10" s="19" t="s">
        <v>127</v>
      </c>
      <c r="G10" s="20" t="s">
        <v>6</v>
      </c>
      <c r="H10">
        <v>2018</v>
      </c>
      <c r="I10" t="s">
        <v>43</v>
      </c>
      <c r="J10" s="21">
        <v>7.7228855314519702</v>
      </c>
      <c r="K10" s="22"/>
      <c r="L10" s="21">
        <v>0.0923334279902146</v>
      </c>
      <c r="M10" s="21">
        <v>2.1851731048174599</v>
      </c>
      <c r="N10" s="21">
        <v>0.36086132687301897</v>
      </c>
      <c r="O10" s="21">
        <v>0.16093639300085999</v>
      </c>
      <c r="P10" s="21">
        <v>0.13736324651316001</v>
      </c>
      <c r="Q10" s="21">
        <v>0.066288628578726194</v>
      </c>
      <c r="R10" s="21">
        <v>0.209026584927472</v>
      </c>
      <c r="S10" s="21">
        <v>0.31632616329873198</v>
      </c>
      <c r="T10" s="21">
        <v>0.12643867033557801</v>
      </c>
      <c r="U10" s="21">
        <v>0.143968917352128</v>
      </c>
      <c r="V10" s="21">
        <v>0.24282205974761001</v>
      </c>
      <c r="W10" s="21">
        <v>0.23098764282839701</v>
      </c>
      <c r="X10" s="21">
        <v>0.19269972798273999</v>
      </c>
      <c r="Y10" s="21">
        <v>0.88043391038768803</v>
      </c>
      <c r="Z10" s="21">
        <v>0.23955409344745701</v>
      </c>
      <c r="AA10" s="21">
        <v>0.31609099947068198</v>
      </c>
      <c r="AB10" s="21">
        <v>0.25876616728944601</v>
      </c>
      <c r="AC10" s="21">
        <v>0.18841650267321</v>
      </c>
      <c r="AD10" s="21">
        <v>0.41852349751104501</v>
      </c>
      <c r="AE10" s="21">
        <v>0.051969584179695702</v>
      </c>
      <c r="AF10" s="21">
        <v>0.21165879798213599</v>
      </c>
      <c r="AG10" s="21">
        <v>0.104678718053123</v>
      </c>
      <c r="AH10" s="21">
        <v>0.106285941181387</v>
      </c>
      <c r="AI10" s="21">
        <v>0.123543722521299</v>
      </c>
      <c r="AJ10" s="21">
        <v>0.258180690448575</v>
      </c>
      <c r="AK10" s="21">
        <v>0.099557012060129901</v>
      </c>
    </row>
    <row r="11" spans="3:37" ht="14.6">
      <c r="C11" t="s">
        <v>126</v>
      </c>
      <c r="D11" s="19" t="s">
        <v>127</v>
      </c>
      <c r="G11" s="20" t="s">
        <v>6</v>
      </c>
      <c r="H11">
        <v>2018</v>
      </c>
      <c r="I11" t="s">
        <v>45</v>
      </c>
      <c r="J11" s="21">
        <v>3.5132998087277101</v>
      </c>
      <c r="K11" s="22"/>
      <c r="L11" s="21">
        <v>0.042004379525771102</v>
      </c>
      <c r="M11" s="21">
        <v>0.99408028513777102</v>
      </c>
      <c r="N11" s="21">
        <v>0.16416325549782501</v>
      </c>
      <c r="O11" s="21">
        <v>0.073213282321037701</v>
      </c>
      <c r="P11" s="21">
        <v>0.062489372105217399</v>
      </c>
      <c r="Q11" s="21">
        <v>0.030156063450376601</v>
      </c>
      <c r="R11" s="21">
        <v>0.095090501840783506</v>
      </c>
      <c r="S11" s="21">
        <v>0.143903291650118</v>
      </c>
      <c r="T11" s="21">
        <v>0.0575195572298293</v>
      </c>
      <c r="U11" s="21">
        <v>0.065494427922832596</v>
      </c>
      <c r="V11" s="21">
        <v>0.110464759912835</v>
      </c>
      <c r="W11" s="21">
        <v>0.105081039730871</v>
      </c>
      <c r="X11" s="21">
        <v>0.087663078095158206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0.085714550618035304</v>
      </c>
      <c r="AD11" s="21">
        <v>0.190394965426499</v>
      </c>
      <c r="AE11" s="21">
        <v>0.0236420350158753</v>
      </c>
      <c r="AF11" s="21">
        <v>0.096287949813282703</v>
      </c>
      <c r="AG11" s="21">
        <v>0.047620506430678201</v>
      </c>
      <c r="AH11" s="21">
        <v>0.048351665359049598</v>
      </c>
      <c r="AI11" s="21">
        <v>0.056202585799816303</v>
      </c>
      <c r="AJ11" s="21">
        <v>0.117451717583548</v>
      </c>
      <c r="AK11" s="21">
        <v>0.045290536808279797</v>
      </c>
    </row>
    <row r="12" spans="3:37" ht="14.6">
      <c r="C12" t="s">
        <v>126</v>
      </c>
      <c r="D12" s="19" t="s">
        <v>127</v>
      </c>
      <c r="G12" s="20" t="s">
        <v>6</v>
      </c>
      <c r="H12">
        <v>2018</v>
      </c>
      <c r="I12" t="s">
        <v>47</v>
      </c>
      <c r="J12" s="21">
        <v>22.3015410636262</v>
      </c>
      <c r="K12" s="22"/>
      <c r="L12" s="21">
        <v>0.26663320691249498</v>
      </c>
      <c r="M12" s="21">
        <v>6.31017092377596</v>
      </c>
      <c r="N12" s="21">
        <v>1.0420669407513801</v>
      </c>
      <c r="O12" s="21">
        <v>0.46473945036782</v>
      </c>
      <c r="P12" s="21">
        <v>0.39666677309540499</v>
      </c>
      <c r="Q12" s="21">
        <v>0.19142308484041301</v>
      </c>
      <c r="R12" s="21">
        <v>0.60361052202118404</v>
      </c>
      <c r="S12" s="21">
        <v>0.91346180020095402</v>
      </c>
      <c r="T12" s="21">
        <v>0.36511964174989497</v>
      </c>
      <c r="U12" s="21">
        <v>0.41574210949241502</v>
      </c>
      <c r="V12" s="21">
        <v>0.70120243457725995</v>
      </c>
      <c r="W12" s="21">
        <v>0.66702793674053495</v>
      </c>
      <c r="X12" s="21">
        <v>0.55646310942390798</v>
      </c>
      <c r="Y12" s="21">
        <v>2.5424477582058</v>
      </c>
      <c r="Z12" s="21">
        <v>0.69176545867743799</v>
      </c>
      <c r="AA12" s="21">
        <v>0.91278271260518495</v>
      </c>
      <c r="AB12" s="21">
        <v>0.74724457357038798</v>
      </c>
      <c r="AC12" s="21">
        <v>0.54409434845545601</v>
      </c>
      <c r="AD12" s="21">
        <v>1.2085792192339</v>
      </c>
      <c r="AE12" s="21">
        <v>0.15007367530218499</v>
      </c>
      <c r="AF12" s="21">
        <v>0.61121161973106497</v>
      </c>
      <c r="AG12" s="21">
        <v>0.30228296400899501</v>
      </c>
      <c r="AH12" s="21">
        <v>0.30692417647386999</v>
      </c>
      <c r="AI12" s="21">
        <v>0.35675983927784399</v>
      </c>
      <c r="AJ12" s="21">
        <v>0.74555387962506003</v>
      </c>
      <c r="AK12" s="21">
        <v>0.287492904509422</v>
      </c>
    </row>
    <row r="13" spans="3:37" ht="14.6">
      <c r="C13" t="s">
        <v>126</v>
      </c>
      <c r="D13" s="19" t="s">
        <v>127</v>
      </c>
      <c r="G13" s="20" t="s">
        <v>6</v>
      </c>
      <c r="H13">
        <v>2018</v>
      </c>
      <c r="I13" t="s">
        <v>49</v>
      </c>
      <c r="J13" s="21">
        <v>0.23248774512946799</v>
      </c>
      <c r="K13" s="22"/>
      <c r="L13" s="21">
        <v>0</v>
      </c>
      <c r="M13" s="21">
        <v>0.13540568699389399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0.047285044058387203</v>
      </c>
      <c r="Y13" s="21">
        <v>0.00046853636664544098</v>
      </c>
      <c r="Z13" s="21">
        <v>0.047032374611819999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9.3707273329088301E-05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6">
      <c r="C14" t="s">
        <v>126</v>
      </c>
      <c r="D14" s="19" t="s">
        <v>127</v>
      </c>
      <c r="G14" s="20" t="s">
        <v>6</v>
      </c>
      <c r="H14">
        <v>2018</v>
      </c>
      <c r="I14" s="7" t="s">
        <v>51</v>
      </c>
      <c r="J14" s="21">
        <v>45.969369207417898</v>
      </c>
      <c r="K14" s="22"/>
      <c r="L14" s="21">
        <v>0</v>
      </c>
      <c r="M14" s="21">
        <v>40.441047350976802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2.3945599987741701</v>
      </c>
      <c r="Y14" s="21">
        <v>2.21405543739403</v>
      </c>
      <c r="Z14" s="21">
        <v>0.241278528185882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0.68883055540625904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6">
      <c r="C15" t="s">
        <v>126</v>
      </c>
      <c r="D15" s="23" t="s">
        <v>127</v>
      </c>
      <c r="G15" s="20" t="s">
        <v>6</v>
      </c>
      <c r="H15">
        <v>2018</v>
      </c>
      <c r="I15" t="s">
        <v>128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6">
      <c r="C16" t="s">
        <v>126</v>
      </c>
      <c r="D16" s="23" t="s">
        <v>127</v>
      </c>
      <c r="G16" s="20" t="s">
        <v>6</v>
      </c>
      <c r="H16">
        <v>2018</v>
      </c>
      <c r="I16" t="s">
        <v>129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6">
      <c r="C17" t="s">
        <v>126</v>
      </c>
      <c r="D17" s="23" t="s">
        <v>127</v>
      </c>
      <c r="G17" s="20" t="s">
        <v>6</v>
      </c>
      <c r="H17">
        <v>2018</v>
      </c>
      <c r="I17" t="s">
        <v>130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6">
      <c r="C18" t="s">
        <v>126</v>
      </c>
      <c r="D18" s="23" t="s">
        <v>127</v>
      </c>
      <c r="G18" s="20" t="s">
        <v>6</v>
      </c>
      <c r="H18">
        <v>2018</v>
      </c>
      <c r="I18" t="s">
        <v>131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6">
      <c r="C19" t="s">
        <v>126</v>
      </c>
      <c r="D19" s="23" t="s">
        <v>127</v>
      </c>
      <c r="G19" s="20" t="s">
        <v>6</v>
      </c>
      <c r="H19">
        <v>2018</v>
      </c>
      <c r="I19" t="s">
        <v>132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6">
      <c r="C20" t="s">
        <v>126</v>
      </c>
      <c r="D20" s="23" t="s">
        <v>127</v>
      </c>
      <c r="G20" s="20" t="s">
        <v>6</v>
      </c>
      <c r="H20">
        <v>2018</v>
      </c>
      <c r="I20" t="s">
        <v>133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6">
      <c r="C21" t="s">
        <v>126</v>
      </c>
      <c r="D21" s="23" t="s">
        <v>127</v>
      </c>
      <c r="G21" s="20" t="s">
        <v>6</v>
      </c>
      <c r="H21">
        <v>2018</v>
      </c>
      <c r="I21" t="s">
        <v>134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6">
      <c r="C22" t="s">
        <v>126</v>
      </c>
      <c r="D22" s="23" t="s">
        <v>127</v>
      </c>
      <c r="G22" s="20" t="s">
        <v>6</v>
      </c>
      <c r="H22">
        <v>2018</v>
      </c>
      <c r="I22" t="s">
        <v>53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6">
      <c r="C23" t="s">
        <v>126</v>
      </c>
      <c r="D23" s="23" t="s">
        <v>127</v>
      </c>
      <c r="G23" s="20" t="s">
        <v>6</v>
      </c>
      <c r="H23">
        <v>2018</v>
      </c>
      <c r="I23" t="s">
        <v>55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6">
      <c r="C24" t="s">
        <v>126</v>
      </c>
      <c r="D24" s="23" t="s">
        <v>127</v>
      </c>
      <c r="G24" s="20" t="s">
        <v>6</v>
      </c>
      <c r="H24">
        <v>2018</v>
      </c>
      <c r="I24" t="s">
        <v>57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6">
      <c r="C25" t="s">
        <v>126</v>
      </c>
      <c r="D25" s="19" t="s">
        <v>127</v>
      </c>
      <c r="G25" s="20" t="s">
        <v>6</v>
      </c>
      <c r="H25">
        <v>2018</v>
      </c>
      <c r="I25" t="s">
        <v>7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6">
      <c r="C26" t="s">
        <v>126</v>
      </c>
      <c r="D26" s="19" t="s">
        <v>127</v>
      </c>
      <c r="G26" s="20" t="s">
        <v>6</v>
      </c>
      <c r="H26">
        <v>2018</v>
      </c>
      <c r="I26" t="s">
        <v>9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6">
      <c r="C27" t="s">
        <v>126</v>
      </c>
      <c r="D27" s="19" t="s">
        <v>127</v>
      </c>
      <c r="G27" s="20" t="s">
        <v>6</v>
      </c>
      <c r="H27">
        <v>2018</v>
      </c>
      <c r="I27" t="s">
        <v>11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6">
      <c r="C28" t="s">
        <v>126</v>
      </c>
      <c r="D28" s="19" t="s">
        <v>127</v>
      </c>
      <c r="G28" s="20" t="s">
        <v>6</v>
      </c>
      <c r="H28">
        <v>2018</v>
      </c>
      <c r="I28" t="s">
        <v>13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6">
      <c r="C29" t="s">
        <v>126</v>
      </c>
      <c r="D29" s="19" t="s">
        <v>127</v>
      </c>
      <c r="G29" s="20" t="s">
        <v>6</v>
      </c>
      <c r="H29">
        <v>2018</v>
      </c>
      <c r="I29" t="s">
        <v>15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6">
      <c r="C30" t="s">
        <v>126</v>
      </c>
      <c r="D30" s="19" t="s">
        <v>127</v>
      </c>
      <c r="G30" s="20" t="s">
        <v>6</v>
      </c>
      <c r="H30">
        <v>2018</v>
      </c>
      <c r="I30" t="s">
        <v>17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6">
      <c r="C31" t="s">
        <v>126</v>
      </c>
      <c r="D31" s="19" t="s">
        <v>127</v>
      </c>
      <c r="G31" s="20" t="s">
        <v>6</v>
      </c>
      <c r="H31">
        <v>2018</v>
      </c>
      <c r="I31" t="s">
        <v>19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6">
      <c r="C32" t="s">
        <v>126</v>
      </c>
      <c r="D32" s="19" t="s">
        <v>127</v>
      </c>
      <c r="G32" s="20" t="s">
        <v>6</v>
      </c>
      <c r="H32">
        <v>2018</v>
      </c>
      <c r="I32" t="s">
        <v>21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6">
      <c r="C33" t="s">
        <v>126</v>
      </c>
      <c r="D33" s="19" t="s">
        <v>127</v>
      </c>
      <c r="G33" s="20" t="s">
        <v>6</v>
      </c>
      <c r="H33">
        <v>2018</v>
      </c>
      <c r="I33" t="s">
        <v>23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6">
      <c r="C34" t="s">
        <v>126</v>
      </c>
      <c r="D34" s="19" t="s">
        <v>127</v>
      </c>
      <c r="G34" s="20" t="s">
        <v>6</v>
      </c>
      <c r="H34">
        <v>2018</v>
      </c>
      <c r="I34" t="s">
        <v>25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6">
      <c r="C35" t="s">
        <v>126</v>
      </c>
      <c r="D35" s="19" t="s">
        <v>127</v>
      </c>
      <c r="G35" s="20" t="s">
        <v>6</v>
      </c>
      <c r="H35">
        <v>2018</v>
      </c>
      <c r="I35" t="s">
        <v>27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6">
      <c r="C36" t="s">
        <v>126</v>
      </c>
      <c r="D36" s="19" t="s">
        <v>127</v>
      </c>
      <c r="G36" s="20" t="s">
        <v>6</v>
      </c>
      <c r="H36">
        <v>2018</v>
      </c>
      <c r="I36" t="s">
        <v>29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6">
      <c r="C37" t="s">
        <v>126</v>
      </c>
      <c r="D37" s="19" t="s">
        <v>127</v>
      </c>
      <c r="G37" s="20" t="s">
        <v>6</v>
      </c>
      <c r="H37">
        <v>2018</v>
      </c>
      <c r="I37" t="s">
        <v>31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6">
      <c r="C38" t="s">
        <v>126</v>
      </c>
      <c r="D38" s="19" t="s">
        <v>127</v>
      </c>
      <c r="G38" s="20" t="s">
        <v>6</v>
      </c>
      <c r="H38">
        <v>2018</v>
      </c>
      <c r="I38" s="25" t="s">
        <v>33</v>
      </c>
      <c r="J38">
        <v>1.9571195447376</v>
      </c>
      <c r="K38">
        <v>1.9571195447376</v>
      </c>
    </row>
    <row r="39" spans="3:37" ht="14.6">
      <c r="C39" t="s">
        <v>126</v>
      </c>
      <c r="D39" s="19" t="s">
        <v>127</v>
      </c>
      <c r="G39" s="20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ht="14.6">
      <c r="C40" t="s">
        <v>126</v>
      </c>
      <c r="D40" s="19" t="s">
        <v>127</v>
      </c>
      <c r="G40" s="2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ht="14.6">
      <c r="C41" t="s">
        <v>126</v>
      </c>
      <c r="D41" s="19" t="s">
        <v>127</v>
      </c>
      <c r="G41" s="20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ht="14.6">
      <c r="C42" t="s">
        <v>126</v>
      </c>
      <c r="D42" s="19" t="s">
        <v>127</v>
      </c>
      <c r="G42" s="20" t="s">
        <v>6</v>
      </c>
      <c r="H42">
        <v>2018</v>
      </c>
      <c r="I42" t="s">
        <v>141</v>
      </c>
      <c r="J42">
        <v>0.47999999999999998</v>
      </c>
      <c r="K42">
        <v>0.47999999999999998</v>
      </c>
    </row>
    <row r="47" spans="3:7" ht="14.6">
      <c r="C47" s="87" t="s">
        <v>191</v>
      </c>
      <c r="D47" s="87"/>
      <c r="E47" s="87"/>
      <c r="F47" s="87"/>
      <c r="G47" s="87"/>
    </row>
    <row r="48" spans="3:7" ht="14.6">
      <c r="C48" s="85"/>
      <c r="D48" s="86"/>
      <c r="E48" s="86"/>
      <c r="F48" s="66" t="s">
        <v>197</v>
      </c>
      <c r="G48" s="66" t="s">
        <v>192</v>
      </c>
    </row>
    <row r="49" spans="3:7" ht="32.15">
      <c r="C49" s="65" t="s">
        <v>120</v>
      </c>
      <c r="D49" s="64" t="s">
        <v>193</v>
      </c>
      <c r="E49" s="64" t="s">
        <v>194</v>
      </c>
      <c r="F49" s="63" t="s">
        <v>195</v>
      </c>
      <c r="G49" s="63" t="s">
        <v>196</v>
      </c>
    </row>
    <row r="50" spans="3:7" ht="14.6">
      <c r="C50" s="62">
        <v>2015</v>
      </c>
      <c r="D50" s="61">
        <v>1236</v>
      </c>
      <c r="E50" s="61">
        <v>23364</v>
      </c>
      <c r="F50" s="60">
        <v>24600</v>
      </c>
      <c r="G50" s="59">
        <v>5</v>
      </c>
    </row>
    <row r="51" spans="3:7" ht="14.6">
      <c r="C51" s="62">
        <v>2016</v>
      </c>
      <c r="D51" s="61">
        <v>1477</v>
      </c>
      <c r="E51" s="61">
        <v>23879</v>
      </c>
      <c r="F51" s="60">
        <v>25356</v>
      </c>
      <c r="G51" s="59">
        <v>6</v>
      </c>
    </row>
    <row r="52" spans="3:7" ht="14.6">
      <c r="C52" s="62">
        <v>2017</v>
      </c>
      <c r="D52" s="61">
        <v>1755</v>
      </c>
      <c r="E52" s="61">
        <v>23970</v>
      </c>
      <c r="F52" s="60">
        <v>25725</v>
      </c>
      <c r="G52" s="59">
        <v>7</v>
      </c>
    </row>
    <row r="53" spans="3:7" ht="14.6">
      <c r="C53" s="62">
        <v>2018</v>
      </c>
      <c r="D53" s="61">
        <v>2172</v>
      </c>
      <c r="E53" s="61">
        <v>24558</v>
      </c>
      <c r="F53" s="60">
        <v>26730</v>
      </c>
      <c r="G53" s="59">
        <v>8</v>
      </c>
    </row>
    <row r="54" spans="3:7" ht="14.6">
      <c r="C54" s="62">
        <v>2019</v>
      </c>
      <c r="D54" s="61">
        <v>2478</v>
      </c>
      <c r="E54" s="61">
        <v>24027</v>
      </c>
      <c r="F54" s="60">
        <v>26505</v>
      </c>
      <c r="G54" s="59">
        <v>9</v>
      </c>
    </row>
    <row r="55" spans="3:7" ht="14.6">
      <c r="C55" s="62">
        <v>2020</v>
      </c>
      <c r="D55" s="61">
        <v>3019</v>
      </c>
      <c r="E55" s="61">
        <v>24037</v>
      </c>
      <c r="F55" s="60">
        <v>27056</v>
      </c>
      <c r="G55" s="59">
        <v>11</v>
      </c>
    </row>
    <row r="56" spans="3:7" ht="14.6">
      <c r="C56" s="62">
        <v>2021</v>
      </c>
      <c r="D56" s="61">
        <v>4001</v>
      </c>
      <c r="E56" s="61">
        <v>24505</v>
      </c>
      <c r="F56" s="60">
        <v>28506</v>
      </c>
      <c r="G56" s="59">
        <v>14</v>
      </c>
    </row>
    <row r="57" spans="3:7" ht="14.6">
      <c r="C57" s="55">
        <v>2022</v>
      </c>
      <c r="D57" s="58">
        <v>5252</v>
      </c>
      <c r="E57" s="58">
        <v>24248</v>
      </c>
      <c r="F57" s="57">
        <v>29500</v>
      </c>
      <c r="G57" s="56">
        <v>18</v>
      </c>
    </row>
    <row r="59" spans="4:5" ht="14.6">
      <c r="D59" s="64" t="s">
        <v>193</v>
      </c>
      <c r="E59" s="7"/>
    </row>
    <row r="60" spans="3:5" ht="14.6">
      <c r="C60" s="65" t="s">
        <v>120</v>
      </c>
      <c r="D60" s="7" t="s">
        <v>197</v>
      </c>
      <c r="E60" s="7" t="s">
        <v>198</v>
      </c>
    </row>
    <row r="61" spans="3:5" ht="14.6">
      <c r="C61" s="62">
        <v>2015</v>
      </c>
      <c r="D61" s="61">
        <v>1236</v>
      </c>
      <c r="E61">
        <f>D61*3.6/1000</f>
        <v>4.4496000000000002</v>
      </c>
    </row>
    <row r="62" spans="3:5" ht="14.6">
      <c r="C62" s="62">
        <v>2016</v>
      </c>
      <c r="D62" s="61">
        <v>1477</v>
      </c>
      <c r="E62">
        <f t="shared" si="0" ref="E62:E68">D62*3.6/1000</f>
        <v>5.3171999999999997</v>
      </c>
    </row>
    <row r="63" spans="3:5" ht="14.6">
      <c r="C63" s="62">
        <v>2017</v>
      </c>
      <c r="D63" s="61">
        <v>1755</v>
      </c>
      <c r="E63">
        <f t="shared" si="0"/>
        <v>6.3179999999999996</v>
      </c>
    </row>
    <row r="64" spans="3:5" ht="14.6">
      <c r="C64" s="62">
        <v>2018</v>
      </c>
      <c r="D64" s="61">
        <v>2172</v>
      </c>
      <c r="E64">
        <f t="shared" si="0"/>
        <v>7.8191999999999995</v>
      </c>
    </row>
    <row r="65" spans="3:5" ht="14.6">
      <c r="C65" s="62">
        <v>2019</v>
      </c>
      <c r="D65" s="61">
        <v>2478</v>
      </c>
      <c r="E65">
        <f t="shared" si="0"/>
        <v>8.9208000000000016</v>
      </c>
    </row>
    <row r="66" spans="3:5" ht="14.6">
      <c r="C66" s="62">
        <v>2020</v>
      </c>
      <c r="D66" s="61">
        <v>3019</v>
      </c>
      <c r="E66">
        <f t="shared" si="0"/>
        <v>10.868399999999999</v>
      </c>
    </row>
    <row r="67" spans="3:5" ht="14.6">
      <c r="C67" s="62">
        <v>2021</v>
      </c>
      <c r="D67" s="61">
        <v>4001</v>
      </c>
      <c r="E67">
        <f t="shared" si="0"/>
        <v>14.403600000000001</v>
      </c>
    </row>
    <row r="68" spans="3:5" ht="14.6">
      <c r="C68" s="55">
        <v>2022</v>
      </c>
      <c r="D68" s="58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 topLeftCell="A1">
      <selection pane="topLeft" activeCell="G5" sqref="G5"/>
    </sheetView>
  </sheetViews>
  <sheetFormatPr defaultColWidth="9.07428571428571" defaultRowHeight="14.6"/>
  <cols>
    <col min="4" max="4" width="11.1428571428571" bestFit="1" customWidth="1"/>
    <col min="27" max="27" width="9.14285714285714" customWidth="1"/>
  </cols>
  <sheetData>
    <row r="2" spans="2:2" ht="14.6">
      <c r="B2" t="s">
        <v>122</v>
      </c>
    </row>
    <row r="3" spans="2:32" ht="15" thickBot="1">
      <c r="B3" s="13" t="s">
        <v>121</v>
      </c>
      <c r="C3" s="13" t="s">
        <v>2</v>
      </c>
      <c r="D3" s="13" t="s">
        <v>3</v>
      </c>
      <c r="E3" s="13" t="s">
        <v>5</v>
      </c>
      <c r="F3" s="13" t="s">
        <v>120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4:32" ht="14.6">
      <c r="D4" t="s">
        <v>6</v>
      </c>
      <c r="E4" t="str">
        <f>DEMANDS!$E$17</f>
        <v>TRAPS</v>
      </c>
      <c r="F4">
        <v>2020</v>
      </c>
      <c r="G4" s="9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9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9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9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9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9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0.095561633661176384</v>
      </c>
      <c r="M4" s="9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9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9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9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9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9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9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9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9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9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9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9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9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9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0.076883209959732524</v>
      </c>
      <c r="AA4" s="9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9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9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9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9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9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4:32" ht="14.6">
      <c r="D5" t="s">
        <v>6</v>
      </c>
      <c r="E5" t="str">
        <f>DEMANDS!$E$17</f>
        <v>TRAPS</v>
      </c>
      <c r="F5">
        <v>2021</v>
      </c>
      <c r="G5" s="9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9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9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9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9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9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9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9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9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9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9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9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9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9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9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9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9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9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9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9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0.096967781632631034</v>
      </c>
      <c r="AA5" s="9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9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9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9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9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9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4:32" ht="14.6">
      <c r="D6" t="s">
        <v>6</v>
      </c>
      <c r="E6" t="str">
        <f>DEMANDS!$E$17</f>
        <v>TRAPS</v>
      </c>
      <c r="F6">
        <v>2022</v>
      </c>
      <c r="G6" s="9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9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9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9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9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9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9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9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9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9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9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9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9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9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9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9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9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9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9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9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9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9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9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9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9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9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4:32" ht="14.6">
      <c r="D7" t="s">
        <v>6</v>
      </c>
      <c r="E7" t="str">
        <f>DEMANDS!$E$17</f>
        <v>TRAPS</v>
      </c>
      <c r="F7">
        <v>2023</v>
      </c>
      <c r="G7" s="9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0.18765200109746491</v>
      </c>
      <c r="H7" s="9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3.751608431461146</v>
      </c>
      <c r="I7" s="9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0.6918907042393867</v>
      </c>
      <c r="J7" s="9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0.32099263006817702</v>
      </c>
      <c r="K7" s="9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0.253070456209397</v>
      </c>
      <c r="L7" s="9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0.12715927345419159</v>
      </c>
      <c r="M7" s="9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0.36463078993123582</v>
      </c>
      <c r="N7" s="9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0.60019161786235498</v>
      </c>
      <c r="O7" s="9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0.24845103628809037</v>
      </c>
      <c r="P7" s="9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0.2816165632952547</v>
      </c>
      <c r="Q7" s="9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0.49013610169055211</v>
      </c>
      <c r="R7" s="9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0.43355119475869575</v>
      </c>
      <c r="S7" s="9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0.38157802341766073</v>
      </c>
      <c r="T7" s="9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1.6136426870306437</v>
      </c>
      <c r="U7" s="9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0.49405962904750567</v>
      </c>
      <c r="V7" s="9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0.58912608246486664</v>
      </c>
      <c r="W7" s="9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0.5370886502155372</v>
      </c>
      <c r="X7" s="9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0.35664411476869323</v>
      </c>
      <c r="Y7" s="9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0.79712351809152404</v>
      </c>
      <c r="Z7" s="9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0.1023047926741074</v>
      </c>
      <c r="AA7" s="9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0.42689840051611727</v>
      </c>
      <c r="AB7" s="9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0.22331483372914346</v>
      </c>
      <c r="AC7" s="9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0.19688522782081255</v>
      </c>
      <c r="AD7" s="9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0.21960566691928179</v>
      </c>
      <c r="AE7" s="9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0.42599711220552716</v>
      </c>
      <c r="AF7" s="9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0.20431423106705621</v>
      </c>
    </row>
    <row r="8" spans="4:32" ht="14.6">
      <c r="D8" t="s">
        <v>6</v>
      </c>
      <c r="E8" t="str">
        <f>DEMANDS!$E$17</f>
        <v>TRAPS</v>
      </c>
      <c r="F8">
        <v>2024</v>
      </c>
      <c r="G8" s="9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0.21139044764839354</v>
      </c>
      <c r="H8" s="9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4.2261962627094682</v>
      </c>
      <c r="I8" s="9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0.77941660540545188</v>
      </c>
      <c r="J8" s="9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0.3615989990253497</v>
      </c>
      <c r="K8" s="9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0.28508450062785035</v>
      </c>
      <c r="L8" s="9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0.14324523895785507</v>
      </c>
      <c r="M8" s="9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0.41075749503953779</v>
      </c>
      <c r="N8" s="9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0.67611735570482434</v>
      </c>
      <c r="O8" s="9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0.27988071255562125</v>
      </c>
      <c r="P8" s="9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0.31724176151612749</v>
      </c>
      <c r="Q8" s="9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0.55213954201953919</v>
      </c>
      <c r="R8" s="9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0.48839650311501354</v>
      </c>
      <c r="S8" s="9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0.42984859586524382</v>
      </c>
      <c r="T8" s="9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1.8177725148733979</v>
      </c>
      <c r="U8" s="9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0.5565594053809555</v>
      </c>
      <c r="V8" s="9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0.6636520024580489</v>
      </c>
      <c r="W8" s="9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0.60503170513467897</v>
      </c>
      <c r="X8" s="9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0.40176048553280047</v>
      </c>
      <c r="Y8" s="9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0.89796163288932818</v>
      </c>
      <c r="Z8" s="9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0.11524660431797451</v>
      </c>
      <c r="AA8" s="9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0.48090211379421505</v>
      </c>
      <c r="AB8" s="9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0.25156471762862509</v>
      </c>
      <c r="AC8" s="9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0.22179170059998776</v>
      </c>
      <c r="AD8" s="9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0.24738633195858914</v>
      </c>
      <c r="AE8" s="9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0.47988681026256258</v>
      </c>
      <c r="AF8" s="9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0.23016049130096808</v>
      </c>
    </row>
    <row r="9" spans="4:32" ht="14.6">
      <c r="D9" t="s">
        <v>6</v>
      </c>
      <c r="E9" t="str">
        <f>DEMANDS!$E$17</f>
        <v>TRAPS</v>
      </c>
      <c r="F9">
        <v>2025</v>
      </c>
      <c r="G9" s="9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0.21415651330569313</v>
      </c>
      <c r="H9" s="9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4.2814964736382617</v>
      </c>
      <c r="I9" s="9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0.78961535151212059</v>
      </c>
      <c r="J9" s="9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0.36633055896121569</v>
      </c>
      <c r="K9" s="9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0.28881486051585586</v>
      </c>
      <c r="L9" s="9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0.14511961758026112</v>
      </c>
      <c r="M9" s="9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0.41613229893037906</v>
      </c>
      <c r="N9" s="9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0.68496442054963702</v>
      </c>
      <c r="O9" s="9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0.28354298034374903</v>
      </c>
      <c r="P9" s="9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0.32139290245628266</v>
      </c>
      <c r="Q9" s="9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0.5593643444749351</v>
      </c>
      <c r="R9" s="9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0.49478722137801973</v>
      </c>
      <c r="S9" s="9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0.43547320876562873</v>
      </c>
      <c r="T9" s="9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1.8415582543999895</v>
      </c>
      <c r="U9" s="9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0.56384204220110146</v>
      </c>
      <c r="V9" s="9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0.67233595687897252</v>
      </c>
      <c r="W9" s="9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0.61294860696145448</v>
      </c>
      <c r="X9" s="9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0.40701756263280597</v>
      </c>
      <c r="Y9" s="9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0.90971155282156257</v>
      </c>
      <c r="Z9" s="9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0.1167546179386021</v>
      </c>
      <c r="AA9" s="9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0.48719476720541122</v>
      </c>
      <c r="AB9" s="9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0.25485646772311471</v>
      </c>
      <c r="AC9" s="9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0.22469386771741645</v>
      </c>
      <c r="AD9" s="9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0.25062340744865169</v>
      </c>
      <c r="AE9" s="9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0.48616617832306352</v>
      </c>
      <c r="AF9" s="9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0.23317216490181936</v>
      </c>
    </row>
    <row r="10" spans="4:32" ht="14.6">
      <c r="D10" t="s">
        <v>6</v>
      </c>
      <c r="E10" t="str">
        <f>DEMANDS!$E$17</f>
        <v>TRAPS</v>
      </c>
      <c r="F10">
        <v>2026</v>
      </c>
      <c r="G10" s="9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0.21691465404002475</v>
      </c>
      <c r="H10" s="9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4.3366382465666549</v>
      </c>
      <c r="I10" s="9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0.79978487767708206</v>
      </c>
      <c r="J10" s="9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0.37104856273007208</v>
      </c>
      <c r="K10" s="9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0.29253453272742197</v>
      </c>
      <c r="L10" s="9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0.14698862600975215</v>
      </c>
      <c r="M10" s="9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0.42149170372659284</v>
      </c>
      <c r="N10" s="9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0.69378613809034551</v>
      </c>
      <c r="O10" s="9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0.28719475554286972</v>
      </c>
      <c r="P10" s="9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0.32553215016024767</v>
      </c>
      <c r="Q10" s="9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0.566568447492931</v>
      </c>
      <c r="R10" s="9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0.50115962989851837</v>
      </c>
      <c r="S10" s="9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0.44108170685549114</v>
      </c>
      <c r="T10" s="9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1.865275846537171</v>
      </c>
      <c r="U10" s="9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0.57110381388536369</v>
      </c>
      <c r="V10" s="9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0.68099503131569861</v>
      </c>
      <c r="W10" s="9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0.62084282644988531</v>
      </c>
      <c r="X10" s="9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0.41225957793160506</v>
      </c>
      <c r="Y10" s="9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0.9214278086178439</v>
      </c>
      <c r="Z10" s="9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0.11825831102123142</v>
      </c>
      <c r="AA10" s="9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0.49346939183503591</v>
      </c>
      <c r="AB10" s="9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0.25813878678119356</v>
      </c>
      <c r="AC10" s="9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0.22758771997406621</v>
      </c>
      <c r="AD10" s="9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0.25385120854790849</v>
      </c>
      <c r="AE10" s="9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0.49242755566521845</v>
      </c>
      <c r="AF10" s="9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0.23617520990008189</v>
      </c>
    </row>
    <row r="11" spans="4:32" ht="14.6">
      <c r="D11" t="s">
        <v>6</v>
      </c>
      <c r="E11" t="str">
        <f>DEMANDS!$E$17</f>
        <v>TRAPS</v>
      </c>
      <c r="F11">
        <v>2027</v>
      </c>
      <c r="G11" s="9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0.21967102702014643</v>
      </c>
      <c r="H11" s="9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4.391744677896984</v>
      </c>
      <c r="I11" s="9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0.80994788596481293</v>
      </c>
      <c r="J11" s="9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0.37576354262457673</v>
      </c>
      <c r="K11" s="9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0.29625182091770536</v>
      </c>
      <c r="L11" s="9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0.14885643654985395</v>
      </c>
      <c r="M11" s="9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0.42684767356016184</v>
      </c>
      <c r="N11" s="9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0.70260220159457676</v>
      </c>
      <c r="O11" s="9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0.29084419023742453</v>
      </c>
      <c r="P11" s="9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0.32966874492759357</v>
      </c>
      <c r="Q11" s="9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0.57376793323984998</v>
      </c>
      <c r="R11" s="9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0.50752795419958274</v>
      </c>
      <c r="S11" s="9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0.44668661033323448</v>
      </c>
      <c r="T11" s="9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1.8889782375380111</v>
      </c>
      <c r="U11" s="9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0.57836093133740807</v>
      </c>
      <c r="V11" s="9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0.68964855595755781</v>
      </c>
      <c r="W11" s="9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0.62873198635612693</v>
      </c>
      <c r="X11" s="9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0.41749823350531917</v>
      </c>
      <c r="Y11" s="9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0.93313655520320982</v>
      </c>
      <c r="Z11" s="9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0.11976104035326447</v>
      </c>
      <c r="AA11" s="9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0.49973999491711352</v>
      </c>
      <c r="AB11" s="9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0.26141900212742736</v>
      </c>
      <c r="AC11" s="9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0.23047971749594995</v>
      </c>
      <c r="AD11" s="9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0.25707694087710181</v>
      </c>
      <c r="AE11" s="9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0.49868491995030967</v>
      </c>
      <c r="AF11" s="9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0.23917633017950307</v>
      </c>
    </row>
    <row r="12" spans="4:32" ht="14.6">
      <c r="D12" t="s">
        <v>6</v>
      </c>
      <c r="E12" t="str">
        <f>DEMANDS!$E$17</f>
        <v>TRAPS</v>
      </c>
      <c r="F12">
        <v>2028</v>
      </c>
      <c r="G12" s="9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0.22243185750792743</v>
      </c>
      <c r="H12" s="9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4.4469402253743304</v>
      </c>
      <c r="I12" s="9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0.82012732950554135</v>
      </c>
      <c r="J12" s="9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0.38048614741569187</v>
      </c>
      <c r="K12" s="9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0.29997512057330916</v>
      </c>
      <c r="L12" s="9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0.1507272676462624</v>
      </c>
      <c r="M12" s="9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0.43221230487631257</v>
      </c>
      <c r="N12" s="9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0.71143252212094488</v>
      </c>
      <c r="O12" s="9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0.2944995266670567</v>
      </c>
      <c r="P12" s="9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0.33381202924783815</v>
      </c>
      <c r="Q12" s="9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0.580979061737257</v>
      </c>
      <c r="R12" s="9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0.51390657712661447</v>
      </c>
      <c r="S12" s="9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0.452300577860133</v>
      </c>
      <c r="T12" s="9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1.9127189591966369</v>
      </c>
      <c r="U12" s="9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0.58562978473987026</v>
      </c>
      <c r="V12" s="9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0.69831607476952717</v>
      </c>
      <c r="W12" s="9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0.63663390432920541</v>
      </c>
      <c r="X12" s="9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0.42274536084519587</v>
      </c>
      <c r="Y12" s="9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0.94486423675418496</v>
      </c>
      <c r="Z12" s="9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0.12126619984535052</v>
      </c>
      <c r="AA12" s="9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0.50602073859390329</v>
      </c>
      <c r="AB12" s="9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0.26470452212043255</v>
      </c>
      <c r="AC12" s="9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0.23337639185264428</v>
      </c>
      <c r="AD12" s="9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0.26030788974508284</v>
      </c>
      <c r="AE12" s="9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0.50495240342080472</v>
      </c>
      <c r="AF12" s="9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0.24218230376314998</v>
      </c>
    </row>
    <row r="13" spans="4:32" ht="14.6">
      <c r="D13" t="s">
        <v>6</v>
      </c>
      <c r="E13" t="str">
        <f>DEMANDS!$E$17</f>
        <v>TRAPS</v>
      </c>
      <c r="F13">
        <v>2029</v>
      </c>
      <c r="G13" s="9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0.22520416124957177</v>
      </c>
      <c r="H13" s="9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4.5023651503998945</v>
      </c>
      <c r="I13" s="9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0.83034907602012042</v>
      </c>
      <c r="J13" s="9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0.38522837805631299</v>
      </c>
      <c r="K13" s="9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0.30371389324051107</v>
      </c>
      <c r="L13" s="9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0.1526058734033027</v>
      </c>
      <c r="M13" s="9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0.4375992301280186</v>
      </c>
      <c r="N13" s="9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0.72029953903615029</v>
      </c>
      <c r="O13" s="9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0.2981700536717708</v>
      </c>
      <c r="P13" s="9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0.33797253192069243</v>
      </c>
      <c r="Q13" s="9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0.58822015770577762</v>
      </c>
      <c r="R13" s="9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0.52031170786007053</v>
      </c>
      <c r="S13" s="9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0.45793787549545417</v>
      </c>
      <c r="T13" s="9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1.9365583407794029</v>
      </c>
      <c r="U13" s="9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0.59292884550230995</v>
      </c>
      <c r="V13" s="9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0.70701961341108599</v>
      </c>
      <c r="W13" s="9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0.6445686605048877</v>
      </c>
      <c r="X13" s="9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0.42801429380634842</v>
      </c>
      <c r="Y13" s="9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0.95664065533130438</v>
      </c>
      <c r="Z13" s="9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0.12277761436723064</v>
      </c>
      <c r="AA13" s="9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0.51232758331781381</v>
      </c>
      <c r="AB13" s="9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0.26800369583289635</v>
      </c>
      <c r="AC13" s="9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0.23628510399304209</v>
      </c>
      <c r="AD13" s="9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0.26355226554990258</v>
      </c>
      <c r="AE13" s="9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0.5112459328326423</v>
      </c>
      <c r="AF13" s="9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0.24520076934809298</v>
      </c>
    </row>
    <row r="14" spans="4:32" ht="14.6">
      <c r="D14" t="s">
        <v>6</v>
      </c>
      <c r="E14" t="str">
        <f>DEMANDS!$E$17</f>
        <v>TRAPS</v>
      </c>
      <c r="F14">
        <v>2030</v>
      </c>
      <c r="G14" s="9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0.22799290334932265</v>
      </c>
      <c r="H14" s="9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4.5581187171799362</v>
      </c>
      <c r="I14" s="9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0.84063143231823678</v>
      </c>
      <c r="J14" s="9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0.38999872772455846</v>
      </c>
      <c r="K14" s="9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0.30747483493741179</v>
      </c>
      <c r="L14" s="9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0.15449561834170733</v>
      </c>
      <c r="M14" s="9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0.44301809712010848</v>
      </c>
      <c r="N14" s="9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0.72921913287400653</v>
      </c>
      <c r="O14" s="9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0.30186234504394466</v>
      </c>
      <c r="P14" s="9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0.34215770426873859</v>
      </c>
      <c r="Q14" s="9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0.59550418970862484</v>
      </c>
      <c r="R14" s="9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0.52675481777709665</v>
      </c>
      <c r="S14" s="9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0.46360859945267896</v>
      </c>
      <c r="T14" s="9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1.9605390778296845</v>
      </c>
      <c r="U14" s="9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0.60027118600096763</v>
      </c>
      <c r="V14" s="9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0.71577475963187032</v>
      </c>
      <c r="W14" s="9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0.65255046576885878</v>
      </c>
      <c r="X14" s="9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0.43331446887331859</v>
      </c>
      <c r="Y14" s="9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0.96848690211046229</v>
      </c>
      <c r="Z14" s="9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0.12429799081228858</v>
      </c>
      <c r="AA14" s="9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0.51867182443900117</v>
      </c>
      <c r="AB14" s="9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0.2713224319757413</v>
      </c>
      <c r="AC14" s="9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0.23921106332431383</v>
      </c>
      <c r="AD14" s="9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0.26681587886124469</v>
      </c>
      <c r="AE14" s="9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0.51757677968869487</v>
      </c>
      <c r="AF14" s="9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0.24823713290628918</v>
      </c>
    </row>
    <row r="15" spans="4:32" ht="14.6">
      <c r="D15" t="s">
        <v>6</v>
      </c>
      <c r="E15" t="str">
        <f>DEMANDS!$E$17</f>
        <v>TRAPS</v>
      </c>
      <c r="F15">
        <v>2031</v>
      </c>
      <c r="G15" s="9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0.23029569883843237</v>
      </c>
      <c r="H15" s="9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4.6041570590166847</v>
      </c>
      <c r="I15" s="9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0.84912205742940672</v>
      </c>
      <c r="J15" s="9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0.39393782976575942</v>
      </c>
      <c r="K15" s="9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0.31058042135044051</v>
      </c>
      <c r="L15" s="9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0.15605606960040028</v>
      </c>
      <c r="M15" s="9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0.44749271041137867</v>
      </c>
      <c r="N15" s="9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0.73658446093942387</v>
      </c>
      <c r="O15" s="9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0.30491124365564504</v>
      </c>
      <c r="P15" s="9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0.34561359787936985</v>
      </c>
      <c r="Q15" s="9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0.60151895745648698</v>
      </c>
      <c r="R15" s="9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0.53207519661531599</v>
      </c>
      <c r="S15" s="9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0.46829118288334115</v>
      </c>
      <c r="T15" s="9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1.9803411000782993</v>
      </c>
      <c r="U15" s="9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0.60633410181570979</v>
      </c>
      <c r="V15" s="9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0.72300429556691403</v>
      </c>
      <c r="W15" s="9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0.65914141771040491</v>
      </c>
      <c r="X15" s="9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0.43769107266066815</v>
      </c>
      <c r="Y15" s="9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0.97826890513195441</v>
      </c>
      <c r="Z15" s="9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0.1255534371369024</v>
      </c>
      <c r="AA15" s="9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0.52391056266330638</v>
      </c>
      <c r="AB15" s="9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0.27406286846858563</v>
      </c>
      <c r="AC15" s="9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0.24162716553397065</v>
      </c>
      <c r="AD15" s="9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0.26951079784003029</v>
      </c>
      <c r="AE15" s="9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0.52280445763842875</v>
      </c>
      <c r="AF15" s="9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0.25074440107774754</v>
      </c>
    </row>
    <row r="16" spans="4:32" ht="14.6">
      <c r="D16" t="s">
        <v>6</v>
      </c>
      <c r="E16" t="str">
        <f>DEMANDS!$E$17</f>
        <v>TRAPS</v>
      </c>
      <c r="F16">
        <v>2032</v>
      </c>
      <c r="G16" s="9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0.23261611423683676</v>
      </c>
      <c r="H16" s="9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4.6505476646176591</v>
      </c>
      <c r="I16" s="9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0.85767764881527231</v>
      </c>
      <c r="J16" s="9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0.39790707196530123</v>
      </c>
      <c r="K16" s="9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0.31370977025178531</v>
      </c>
      <c r="L16" s="9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0.15762846069906897</v>
      </c>
      <c r="M16" s="9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0.45200156134150726</v>
      </c>
      <c r="N16" s="9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0.74400614503517581</v>
      </c>
      <c r="O16" s="9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0.30798347100723605</v>
      </c>
      <c r="P16" s="9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0.34909593436442887</v>
      </c>
      <c r="Q16" s="9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0.6075797473815886</v>
      </c>
      <c r="R16" s="9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0.53743628449304226</v>
      </c>
      <c r="S16" s="9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0.47300959524266994</v>
      </c>
      <c r="T16" s="9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2.0002946380987323</v>
      </c>
      <c r="U16" s="9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0.61244340821408039</v>
      </c>
      <c r="V16" s="9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0.73028914851470184</v>
      </c>
      <c r="W16" s="9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0.66578280051996563</v>
      </c>
      <c r="X16" s="9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0.44210116416419409</v>
      </c>
      <c r="Y16" s="9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0.98812575544525938</v>
      </c>
      <c r="Z16" s="9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0.1268184895470191</v>
      </c>
      <c r="AA16" s="9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0.5291893852514935</v>
      </c>
      <c r="AB16" s="9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0.27682427349409389</v>
      </c>
      <c r="AC16" s="9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0.24406175462271948</v>
      </c>
      <c r="AD16" s="9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0.2722263370728451</v>
      </c>
      <c r="AE16" s="9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0.52807213532401909</v>
      </c>
      <c r="AF16" s="9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0.25327085368741042</v>
      </c>
    </row>
    <row r="17" spans="4:32" ht="14.6">
      <c r="D17" t="s">
        <v>6</v>
      </c>
      <c r="E17" t="str">
        <f>DEMANDS!$E$17</f>
        <v>TRAPS</v>
      </c>
      <c r="F17">
        <v>2033</v>
      </c>
      <c r="G17" s="9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0.23494965578336605</v>
      </c>
      <c r="H17" s="9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4.6972006930422108</v>
      </c>
      <c r="I17" s="9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0.86628163755270882</v>
      </c>
      <c r="J17" s="9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0.40189876741226177</v>
      </c>
      <c r="K17" s="9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0.31685682128406828</v>
      </c>
      <c r="L17" s="9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0.15920974651481529</v>
      </c>
      <c r="M17" s="9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0.45653591798290744</v>
      </c>
      <c r="N17" s="9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0.75146981218484277</v>
      </c>
      <c r="O17" s="9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0.31107307736403361</v>
      </c>
      <c r="P17" s="9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0.35259796976398178</v>
      </c>
      <c r="Q17" s="9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0.61367482204138257</v>
      </c>
      <c r="R17" s="9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0.54282769902419536</v>
      </c>
      <c r="S17" s="9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0.47775469876237681</v>
      </c>
      <c r="T17" s="9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2.0203610494847921</v>
      </c>
      <c r="U17" s="9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0.61858727379559575</v>
      </c>
      <c r="V17" s="9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0.73761521048865186</v>
      </c>
      <c r="W17" s="9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0.67246175236762706</v>
      </c>
      <c r="X17" s="9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0.44653620271571826</v>
      </c>
      <c r="Y17" s="9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0.99803836408414104</v>
      </c>
      <c r="Z17" s="9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0.12809069811776647</v>
      </c>
      <c r="AA17" s="9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0.53449806913402687</v>
      </c>
      <c r="AB17" s="9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0.27960129926208754</v>
      </c>
      <c r="AC17" s="9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0.24651011571842191</v>
      </c>
      <c r="AD17" s="9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0.27495723759408836</v>
      </c>
      <c r="AE17" s="9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0.53336961125936377</v>
      </c>
      <c r="AF17" s="9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0.2558115979584748</v>
      </c>
    </row>
    <row r="18" spans="4:32" ht="14.6">
      <c r="D18" t="s">
        <v>6</v>
      </c>
      <c r="E18" t="str">
        <f>DEMANDS!$E$17</f>
        <v>TRAPS</v>
      </c>
      <c r="F18">
        <v>2034</v>
      </c>
      <c r="G18" s="9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0.23728900036151956</v>
      </c>
      <c r="H18" s="9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4.7439697378281247</v>
      </c>
      <c r="I18" s="9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0.87490702261746256</v>
      </c>
      <c r="J18" s="9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0.40590038937411449</v>
      </c>
      <c r="K18" s="9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0.3200116983765689</v>
      </c>
      <c r="L18" s="9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0.1607949646589186</v>
      </c>
      <c r="M18" s="9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0.46108155062452488</v>
      </c>
      <c r="N18" s="9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0.75895203991962845</v>
      </c>
      <c r="O18" s="9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0.31417036692810962</v>
      </c>
      <c r="P18" s="9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0.35610871399591143</v>
      </c>
      <c r="Q18" s="9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0.61978505388192418</v>
      </c>
      <c r="R18" s="9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0.54823252087996621</v>
      </c>
      <c r="S18" s="9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0.48251160236587753</v>
      </c>
      <c r="T18" s="9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2.0404773618550589</v>
      </c>
      <c r="U18" s="9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0.62474641789071539</v>
      </c>
      <c r="V18" s="9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0.74495949085231927</v>
      </c>
      <c r="W18" s="9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0.6791573133769494</v>
      </c>
      <c r="X18" s="9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0.45098227028406335</v>
      </c>
      <c r="Y18" s="9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1.0079756233153789</v>
      </c>
      <c r="Z18" s="9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0.12936607040615997</v>
      </c>
      <c r="AA18" s="9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0.53981995460729237</v>
      </c>
      <c r="AB18" s="9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0.28238523091456269</v>
      </c>
      <c r="AC18" s="9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0.24896456537804432</v>
      </c>
      <c r="AD18" s="9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0.27769492929593481</v>
      </c>
      <c r="AE18" s="9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0.53868026091361099</v>
      </c>
      <c r="AF18" s="9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0.25835866053116791</v>
      </c>
    </row>
    <row r="19" spans="4:32" ht="14.6">
      <c r="D19" t="s">
        <v>6</v>
      </c>
      <c r="E19" t="str">
        <f>DEMANDS!$E$17</f>
        <v>TRAPS</v>
      </c>
      <c r="F19">
        <v>2035</v>
      </c>
      <c r="G19" s="9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0.23962923596346586</v>
      </c>
      <c r="H19" s="9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4.7907565962923044</v>
      </c>
      <c r="I19" s="9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0.8835356929713466</v>
      </c>
      <c r="J19" s="9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0.40990353549808134</v>
      </c>
      <c r="K19" s="9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0.32316777711784711</v>
      </c>
      <c r="L19" s="9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0.16238078659055133</v>
      </c>
      <c r="M19" s="9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0.46562891463435324</v>
      </c>
      <c r="N19" s="9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0.76643711753082699</v>
      </c>
      <c r="O19" s="9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0.31726883620667518</v>
      </c>
      <c r="P19" s="9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0.35962079542145942</v>
      </c>
      <c r="Q19" s="9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0.6258976130247369</v>
      </c>
      <c r="R19" s="9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0.55363940135716239</v>
      </c>
      <c r="S19" s="9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0.48727031780775815</v>
      </c>
      <c r="T19" s="9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2.0606013362487454</v>
      </c>
      <c r="U19" s="9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0.63090790791810292</v>
      </c>
      <c r="V19" s="9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0.75230656855016576</v>
      </c>
      <c r="W19" s="9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0.68585542463227711</v>
      </c>
      <c r="X19" s="9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0.45543003129766862</v>
      </c>
      <c r="Y19" s="9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1.0179166675103597</v>
      </c>
      <c r="Z19" s="9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0.13064192846610856</v>
      </c>
      <c r="AA19" s="9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0.54514386711266904</v>
      </c>
      <c r="AB19" s="9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0.28517022292785976</v>
      </c>
      <c r="AC19" s="9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0.25141994990338312</v>
      </c>
      <c r="AD19" s="9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0.28043366374644957</v>
      </c>
      <c r="AE19" s="9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0.54399293332040244</v>
      </c>
      <c r="AF19" s="9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0.26090669324454713</v>
      </c>
    </row>
    <row r="20" spans="4:32" ht="14.6">
      <c r="D20" t="s">
        <v>6</v>
      </c>
      <c r="E20" t="str">
        <f>DEMANDS!$E$17</f>
        <v>TRAPS</v>
      </c>
      <c r="F20">
        <v>2036</v>
      </c>
      <c r="G20" s="9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0.24196670755121244</v>
      </c>
      <c r="H20" s="9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4.8374881955590565</v>
      </c>
      <c r="I20" s="9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0.89215417214304238</v>
      </c>
      <c r="J20" s="9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0.41390195357128212</v>
      </c>
      <c r="K20" s="9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0.32632012826586537</v>
      </c>
      <c r="L20" s="9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0.16396473553369789</v>
      </c>
      <c r="M20" s="9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0.47017090782652365</v>
      </c>
      <c r="N20" s="9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0.7739133546386221</v>
      </c>
      <c r="O20" s="9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0.32036364593358008</v>
      </c>
      <c r="P20" s="9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0.36312872878476837</v>
      </c>
      <c r="Q20" s="9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0.63200295272338181</v>
      </c>
      <c r="R20" s="9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0.55903989585578295</v>
      </c>
      <c r="S20" s="9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0.49202341280824263</v>
      </c>
      <c r="T20" s="9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2.0807015425436415</v>
      </c>
      <c r="U20" s="9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0.63706212070985102</v>
      </c>
      <c r="V20" s="9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0.75964496873406162</v>
      </c>
      <c r="W20" s="9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0.69254562485736237</v>
      </c>
      <c r="X20" s="9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0.45987253913309456</v>
      </c>
      <c r="Y20" s="9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1.0278459704997573</v>
      </c>
      <c r="Z20" s="9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0.13191627963085753</v>
      </c>
      <c r="AA20" s="9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0.55046149163159208</v>
      </c>
      <c r="AB20" s="9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0.28795192563239475</v>
      </c>
      <c r="AC20" s="9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0.25387243441400192</v>
      </c>
      <c r="AD20" s="9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0.28316916352225713</v>
      </c>
      <c r="AE20" s="9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0.54929933101623796</v>
      </c>
      <c r="AF20" s="9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0.26345171651793858</v>
      </c>
    </row>
    <row r="21" spans="4:32" ht="14.6">
      <c r="D21" t="s">
        <v>6</v>
      </c>
      <c r="E21" t="str">
        <f>DEMANDS!$E$17</f>
        <v>TRAPS</v>
      </c>
      <c r="F21">
        <v>2037</v>
      </c>
      <c r="G21" s="9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0.24430204137115327</v>
      </c>
      <c r="H21" s="9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4.8841770557786495</v>
      </c>
      <c r="I21" s="9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0.90076476916232862</v>
      </c>
      <c r="J21" s="9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0.41789671483450264</v>
      </c>
      <c r="K21" s="9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0.32946959638641427</v>
      </c>
      <c r="L21" s="9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0.16554723585386469</v>
      </c>
      <c r="M21" s="9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0.47470874707437632</v>
      </c>
      <c r="N21" s="9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0.7813827542476941</v>
      </c>
      <c r="O21" s="9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0.3234556252583386</v>
      </c>
      <c r="P21" s="9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0.36663345391784774</v>
      </c>
      <c r="Q21" s="9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0.63810270869697994</v>
      </c>
      <c r="R21" s="9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0.56443545125553518</v>
      </c>
      <c r="S21" s="9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0.49677216079825531</v>
      </c>
      <c r="T21" s="9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2.1007833659096793</v>
      </c>
      <c r="U21" s="9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0.6432107050789716</v>
      </c>
      <c r="V21" s="9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0.76697665747994859</v>
      </c>
      <c r="W21" s="9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0.69922970646490812</v>
      </c>
      <c r="X21" s="9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0.46431098400994719</v>
      </c>
      <c r="Y21" s="9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1.0377661925042245</v>
      </c>
      <c r="Z21" s="9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0.13318946531966769</v>
      </c>
      <c r="AA21" s="9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0.55577425284156268</v>
      </c>
      <c r="AB21" s="9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0.29073108429125322</v>
      </c>
      <c r="AC21" s="9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0.25632267597011454</v>
      </c>
      <c r="AD21" s="9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0.28590216150793218</v>
      </c>
      <c r="AE21" s="9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0.55460087567077088</v>
      </c>
      <c r="AF21" s="9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0.26599441220418535</v>
      </c>
    </row>
    <row r="22" spans="4:32" ht="14.6">
      <c r="D22" t="s">
        <v>6</v>
      </c>
      <c r="E22" t="str">
        <f>DEMANDS!$E$17</f>
        <v>TRAPS</v>
      </c>
      <c r="F22">
        <v>2038</v>
      </c>
      <c r="G22" s="9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0.24663570260105638</v>
      </c>
      <c r="H22" s="9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4.9308324769576188</v>
      </c>
      <c r="I22" s="9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0.90936919918370196</v>
      </c>
      <c r="J22" s="9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0.42188861500872821</v>
      </c>
      <c r="K22" s="9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0.33261680882558786</v>
      </c>
      <c r="L22" s="9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0.16712860277106889</v>
      </c>
      <c r="M22" s="9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0.47924333627521043</v>
      </c>
      <c r="N22" s="9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0.78884680419614484</v>
      </c>
      <c r="O22" s="9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0.3265453900757872</v>
      </c>
      <c r="P22" s="9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0.37013566893083527</v>
      </c>
      <c r="Q22" s="9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0.64419809596277855</v>
      </c>
      <c r="R22" s="9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0.56982714230316256</v>
      </c>
      <c r="S22" s="9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0.50151750768624481</v>
      </c>
      <c r="T22" s="9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2.1208508064678231</v>
      </c>
      <c r="U22" s="9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0.64935488576889477</v>
      </c>
      <c r="V22" s="9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0.77430309519514728</v>
      </c>
      <c r="W22" s="9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0.70590900086464126</v>
      </c>
      <c r="X22" s="9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0.46874625002704945</v>
      </c>
      <c r="Y22" s="9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1.0476793095439303</v>
      </c>
      <c r="Z22" s="9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0.13446173913982715</v>
      </c>
      <c r="AA22" s="9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0.56108320899745601</v>
      </c>
      <c r="AB22" s="9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0.29350825248817153</v>
      </c>
      <c r="AC22" s="9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0.25877116263809008</v>
      </c>
      <c r="AD22" s="9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0.28863320209241472</v>
      </c>
      <c r="AE22" s="9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0.55989862330463924</v>
      </c>
      <c r="AF22" s="9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0.26853528678569871</v>
      </c>
    </row>
    <row r="23" spans="4:32" ht="14.6">
      <c r="D23" t="s">
        <v>6</v>
      </c>
      <c r="E23" t="str">
        <f>DEMANDS!$E$17</f>
        <v>TRAPS</v>
      </c>
      <c r="F23">
        <v>2039</v>
      </c>
      <c r="G23" s="9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0.24896815746798809</v>
      </c>
      <c r="H23" s="9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4.97746378008046</v>
      </c>
      <c r="I23" s="9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0.91796918123052151</v>
      </c>
      <c r="J23" s="9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0.42587845160984639</v>
      </c>
      <c r="K23" s="9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0.33576239434458083</v>
      </c>
      <c r="L23" s="9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0.16870915221636729</v>
      </c>
      <c r="M23" s="9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0.48377558136524029</v>
      </c>
      <c r="N23" s="9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0.79630699567818275</v>
      </c>
      <c r="O23" s="9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0.32963355767003205</v>
      </c>
      <c r="P23" s="9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0.37363607350859107</v>
      </c>
      <c r="Q23" s="9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0.65029033227873068</v>
      </c>
      <c r="R23" s="9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0.57521604616970723</v>
      </c>
      <c r="S23" s="9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0.50626040151433915</v>
      </c>
      <c r="T23" s="9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2.1409078733620821</v>
      </c>
      <c r="U23" s="9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0.6554958902856961</v>
      </c>
      <c r="V23" s="9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0.7816257455812089</v>
      </c>
      <c r="W23" s="9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0.71258484246954024</v>
      </c>
      <c r="X23" s="9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0.4731792232774798</v>
      </c>
      <c r="Y23" s="9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1.0575873020963393</v>
      </c>
      <c r="Z23" s="9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0.13573335527068431</v>
      </c>
      <c r="AA23" s="9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0.56638942074124676</v>
      </c>
      <c r="AB23" s="9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0.29628398505560122</v>
      </c>
      <c r="AC23" s="9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0.26121838358522564</v>
      </c>
      <c r="AD23" s="9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0.29136283089261933</v>
      </c>
      <c r="AE23" s="9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0.56519363232053854</v>
      </c>
      <c r="AF23" s="9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0.27107484788735864</v>
      </c>
    </row>
    <row r="24" spans="4:32" ht="14.6">
      <c r="D24" t="s">
        <v>6</v>
      </c>
      <c r="E24" t="str">
        <f>DEMANDS!$E$17</f>
        <v>TRAPS</v>
      </c>
      <c r="F24">
        <v>2040</v>
      </c>
      <c r="G24" s="9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0.25129909554368574</v>
      </c>
      <c r="H24" s="9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5.0240647589501659</v>
      </c>
      <c r="I24" s="9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0.92656357072437623</v>
      </c>
      <c r="J24" s="9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0.42986569362734889</v>
      </c>
      <c r="K24" s="9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0.33890593429492899</v>
      </c>
      <c r="L24" s="9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0.17028867383318433</v>
      </c>
      <c r="M24" s="9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0.48830487914438298</v>
      </c>
      <c r="N24" s="9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0.80376233581102408</v>
      </c>
      <c r="O24" s="9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0.33271971703440595</v>
      </c>
      <c r="P24" s="9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0.37713420177950185</v>
      </c>
      <c r="Q24" s="9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0.6563786068242875</v>
      </c>
      <c r="R24" s="9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0.58060144564169236</v>
      </c>
      <c r="S24" s="9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0.51100021104704807</v>
      </c>
      <c r="T24" s="9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2.1609518971815627</v>
      </c>
      <c r="U24" s="9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0.66163290131822816</v>
      </c>
      <c r="V24" s="9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0.78894363406080315</v>
      </c>
      <c r="W24" s="9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0.71925634278656703</v>
      </c>
      <c r="X24" s="9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0.47760931377332289</v>
      </c>
      <c r="Y24" s="9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1.0674888514988874</v>
      </c>
      <c r="Z24" s="9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0.13700414447184275</v>
      </c>
      <c r="AA24" s="9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0.57169218186501758</v>
      </c>
      <c r="AB24" s="9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0.29905791256909992</v>
      </c>
      <c r="AC24" s="9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0.2636640131089501</v>
      </c>
      <c r="AD24" s="9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0.29409068462009041</v>
      </c>
      <c r="AE24" s="9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0.57048519800153197</v>
      </c>
      <c r="AF24" s="9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0.2736127575169699</v>
      </c>
    </row>
    <row r="25" spans="4:32" ht="14.6">
      <c r="D25" t="s">
        <v>6</v>
      </c>
      <c r="E25" t="str">
        <f>DEMANDS!$E$17</f>
        <v>TRAPS</v>
      </c>
      <c r="F25">
        <v>2045</v>
      </c>
      <c r="G25" s="9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0.26406308183646249</v>
      </c>
      <c r="H25" s="9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5.2792471088051212</v>
      </c>
      <c r="I25" s="9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0.973625597312754</v>
      </c>
      <c r="J25" s="9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0.45169943644016625</v>
      </c>
      <c r="K25" s="9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0.35611964805908852</v>
      </c>
      <c r="L25" s="9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0.17893797793799773</v>
      </c>
      <c r="M25" s="9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0.51310686568003061</v>
      </c>
      <c r="N25" s="9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0.84458704078955305</v>
      </c>
      <c r="O25" s="9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0.34961922038667903</v>
      </c>
      <c r="P25" s="9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0.39628960610611252</v>
      </c>
      <c r="Q25" s="9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0.68971739589653347</v>
      </c>
      <c r="R25" s="9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0.61009136034951772</v>
      </c>
      <c r="S25" s="9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0.53695493911838998</v>
      </c>
      <c r="T25" s="9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2.2707109885754289</v>
      </c>
      <c r="U25" s="9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0.6952385665714399</v>
      </c>
      <c r="V25" s="9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0.82901566738483468</v>
      </c>
      <c r="W25" s="9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0.75578881848234425</v>
      </c>
      <c r="X25" s="9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0.50186805104062626</v>
      </c>
      <c r="Y25" s="9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1.121708756424312</v>
      </c>
      <c r="Z25" s="9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0.1439628604127372</v>
      </c>
      <c r="AA25" s="9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0.60072957715378894</v>
      </c>
      <c r="AB25" s="9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0.31424766519642222</v>
      </c>
      <c r="AC25" s="9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0.27705603842420284</v>
      </c>
      <c r="AD25" s="9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0.3090281417534036</v>
      </c>
      <c r="AE25" s="9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0.59946128815326816</v>
      </c>
      <c r="AF25" s="9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0.28751009956239065</v>
      </c>
    </row>
    <row r="26" spans="4:32" ht="14.6">
      <c r="D26" t="s">
        <v>6</v>
      </c>
      <c r="E26" t="str">
        <f>DEMANDS!$E$17</f>
        <v>TRAPS</v>
      </c>
      <c r="F26">
        <v>2050</v>
      </c>
      <c r="G26" s="9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0.27605593507587711</v>
      </c>
      <c r="H26" s="9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5.5190126805396602</v>
      </c>
      <c r="I26" s="9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1.0178443832842843</v>
      </c>
      <c r="J26" s="9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0.47221409911803391</v>
      </c>
      <c r="K26" s="9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0.37229339959278313</v>
      </c>
      <c r="L26" s="9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0.18706473648918756</v>
      </c>
      <c r="M26" s="9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0.53641044637537227</v>
      </c>
      <c r="N26" s="9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0.88294533138306208</v>
      </c>
      <c r="O26" s="9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0.36549774445227606</v>
      </c>
      <c r="P26" s="9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0.41428774145045189</v>
      </c>
      <c r="Q26" s="9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0.72104203032907821</v>
      </c>
      <c r="R26" s="9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0.63779964920391319</v>
      </c>
      <c r="S26" s="9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0.56134161875660538</v>
      </c>
      <c r="T26" s="9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2.373839011795186</v>
      </c>
      <c r="U26" s="9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0.7268139539269356</v>
      </c>
      <c r="V26" s="9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0.8666667587944209</v>
      </c>
      <c r="W26" s="9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0.7901141937563585</v>
      </c>
      <c r="X26" s="9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0.52466120273688943</v>
      </c>
      <c r="Y26" s="9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1.1726529792956268</v>
      </c>
      <c r="Z26" s="9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0.1505011672629373</v>
      </c>
      <c r="AA26" s="9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0.62801268543714517</v>
      </c>
      <c r="AB26" s="9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0.32851973270135054</v>
      </c>
      <c r="AC26" s="9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0.28963898786494613</v>
      </c>
      <c r="AD26" s="9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0.32306315613376602</v>
      </c>
      <c r="AE26" s="9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0.62668679503417701</v>
      </c>
      <c r="AF26" s="9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0.30056783714888385</v>
      </c>
    </row>
    <row r="27" spans="4:32" ht="14.6">
      <c r="D27" t="s">
        <v>6</v>
      </c>
      <c r="E27" t="str">
        <f>DEMANDS!$E$17</f>
        <v>TRAPS</v>
      </c>
      <c r="F27">
        <v>2055</v>
      </c>
      <c r="G27" s="9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9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9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9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9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9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9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9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9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9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9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9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9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9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9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9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9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9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9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9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9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9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9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9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9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9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ht="14.6">
      <c r="D28" t="s">
        <v>6</v>
      </c>
      <c r="E28" t="str">
        <f>DEMANDS!$E$17</f>
        <v>TRAPS</v>
      </c>
      <c r="F28">
        <v>2060</v>
      </c>
      <c r="G28" s="9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9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9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9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9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9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9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9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9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9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9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9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9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9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9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9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9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9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9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9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9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9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9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9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9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9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ht="14.6">
      <c r="D29" t="s">
        <v>6</v>
      </c>
      <c r="E29" t="str">
        <f>DEMANDS!$E$17</f>
        <v>TRAPS</v>
      </c>
      <c r="F29">
        <v>2065</v>
      </c>
      <c r="G29" s="9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9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9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9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9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9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9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9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9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9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9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9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9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9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9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9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9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9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9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9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9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9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9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9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9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9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ht="14.6">
      <c r="D30" t="s">
        <v>6</v>
      </c>
      <c r="E30" t="str">
        <f>DEMANDS!$E$17</f>
        <v>TRAPS</v>
      </c>
      <c r="F30">
        <v>2070</v>
      </c>
      <c r="G30" s="9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9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9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9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9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9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9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9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9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9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9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9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9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9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9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9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9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9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9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9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9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9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9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9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9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9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ht="14.6">
      <c r="D31" s="10" t="s">
        <v>6</v>
      </c>
      <c r="E31" s="10" t="str">
        <f>DEMANDS!$E$18</f>
        <v>TRAPM</v>
      </c>
      <c r="F31" s="10">
        <v>2020</v>
      </c>
      <c r="G31" s="11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1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1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1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1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1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1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1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1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1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1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1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1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1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1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1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1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1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1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1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1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1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1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1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1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1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ht="14.6">
      <c r="D32" t="s">
        <v>6</v>
      </c>
      <c r="E32" t="str">
        <f>DEMANDS!$E$18</f>
        <v>TRAPM</v>
      </c>
      <c r="F32">
        <v>2021</v>
      </c>
      <c r="G32" s="9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9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9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9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9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9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9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9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9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9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9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9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9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9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9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9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9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9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9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9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9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9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9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9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9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9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 ht="14.6">
      <c r="D33" t="s">
        <v>6</v>
      </c>
      <c r="E33" t="str">
        <f>DEMANDS!$E$18</f>
        <v>TRAPM</v>
      </c>
      <c r="F33">
        <v>2022</v>
      </c>
      <c r="G33" s="9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9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9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9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9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9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9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9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9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9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9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9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9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9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9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9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9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9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9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9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9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9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9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9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9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9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 ht="14.6">
      <c r="D34" t="s">
        <v>6</v>
      </c>
      <c r="E34" t="str">
        <f>DEMANDS!$E$18</f>
        <v>TRAPM</v>
      </c>
      <c r="F34">
        <v>2023</v>
      </c>
      <c r="G34" s="9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0.4281051859203302</v>
      </c>
      <c r="H34" s="9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7.4970569144515755</v>
      </c>
      <c r="I34" s="9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1.5266393397429163</v>
      </c>
      <c r="J34" s="9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0.72503068170355622</v>
      </c>
      <c r="K34" s="9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0.54548782537081986</v>
      </c>
      <c r="L34" s="9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0.28103251825469916</v>
      </c>
      <c r="M34" s="9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0.75697575922886684</v>
      </c>
      <c r="N34" s="9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1.314196445859771</v>
      </c>
      <c r="O34" s="9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0.55694425763222521</v>
      </c>
      <c r="P34" s="9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0.62870507548787191</v>
      </c>
      <c r="Q34" s="9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1.1150248990922638</v>
      </c>
      <c r="R34" s="9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0.9461972403513389</v>
      </c>
      <c r="S34" s="9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0.85815382556415754</v>
      </c>
      <c r="T34" s="9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3.4680689096499622</v>
      </c>
      <c r="U34" s="9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1.1350980216176756</v>
      </c>
      <c r="V34" s="9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1.2784124557570273</v>
      </c>
      <c r="W34" s="9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1.2399086106732087</v>
      </c>
      <c r="X34" s="9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0.78222984409125684</v>
      </c>
      <c r="Y34" s="9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1.7513655444210192</v>
      </c>
      <c r="Z34" s="9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0.22953783340304723</v>
      </c>
      <c r="AA34" s="9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0.96996048857090478</v>
      </c>
      <c r="AB34" s="9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0.52225663167738479</v>
      </c>
      <c r="AC34" s="9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0.42605446366170485</v>
      </c>
      <c r="AD34" s="9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0.46293887228506236</v>
      </c>
      <c r="AE34" s="9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0.85257683009101481</v>
      </c>
      <c r="AF34" s="9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0.46888493024269889</v>
      </c>
    </row>
    <row r="35" spans="4:32" ht="14.6">
      <c r="D35" t="s">
        <v>6</v>
      </c>
      <c r="E35" t="str">
        <f>DEMANDS!$E$18</f>
        <v>TRAPM</v>
      </c>
      <c r="F35">
        <v>2024</v>
      </c>
      <c r="G35" s="9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0.48257747196581074</v>
      </c>
      <c r="H35" s="9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8.450985626773349</v>
      </c>
      <c r="I35" s="9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1.7208895790246137</v>
      </c>
      <c r="J35" s="9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0.81728389419525371</v>
      </c>
      <c r="K35" s="9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0.61489592841458018</v>
      </c>
      <c r="L35" s="9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0.31679121547660244</v>
      </c>
      <c r="M35" s="9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0.85329367697977043</v>
      </c>
      <c r="N35" s="9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1.481415360914329</v>
      </c>
      <c r="O35" s="9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0.62781008199244737</v>
      </c>
      <c r="P35" s="9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0.70870177685134028</v>
      </c>
      <c r="Q35" s="9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1.2569011417745708</v>
      </c>
      <c r="R35" s="9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1.0665917798873639</v>
      </c>
      <c r="S35" s="9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0.96734568353397321</v>
      </c>
      <c r="T35" s="9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3.9093474736219647</v>
      </c>
      <c r="U35" s="9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1.2795283769526467</v>
      </c>
      <c r="V35" s="9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1.4410782006822982</v>
      </c>
      <c r="W35" s="9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1.3976751099639102</v>
      </c>
      <c r="X35" s="9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0.88176110234744698</v>
      </c>
      <c r="Y35" s="9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1.9742100416228225</v>
      </c>
      <c r="Z35" s="9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0.25874432500980282</v>
      </c>
      <c r="AA35" s="9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1.0933786739233269</v>
      </c>
      <c r="AB35" s="9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0.58870878774907953</v>
      </c>
      <c r="AC35" s="9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0.48026581493427084</v>
      </c>
      <c r="AD35" s="9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0.5218434114077839</v>
      </c>
      <c r="AE35" s="9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0.9610590687834224</v>
      </c>
      <c r="AF35" s="9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0.52854604831041763</v>
      </c>
    </row>
    <row r="36" spans="4:32" ht="14.6">
      <c r="D36" t="s">
        <v>6</v>
      </c>
      <c r="E36" t="str">
        <f>DEMANDS!$E$18</f>
        <v>TRAPM</v>
      </c>
      <c r="F36">
        <v>2025</v>
      </c>
      <c r="G36" s="9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0.48889204761026428</v>
      </c>
      <c r="H36" s="9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8.5615676392180387</v>
      </c>
      <c r="I36" s="9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1.7434075954132293</v>
      </c>
      <c r="J36" s="9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0.82797813765396022</v>
      </c>
      <c r="K36" s="9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0.62294190461322763</v>
      </c>
      <c r="L36" s="9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0.32093646097568601</v>
      </c>
      <c r="M36" s="9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0.86445911213419968</v>
      </c>
      <c r="N36" s="9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1.5007998326329168</v>
      </c>
      <c r="O36" s="9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0.63602504121328063</v>
      </c>
      <c r="P36" s="9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0.71797521218402716</v>
      </c>
      <c r="Q36" s="9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1.273347821941808</v>
      </c>
      <c r="R36" s="9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1.0805482425635333</v>
      </c>
      <c r="S36" s="9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0.98000350087494448</v>
      </c>
      <c r="T36" s="9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3.9605016856950641</v>
      </c>
      <c r="U36" s="9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1.2962711368095858</v>
      </c>
      <c r="V36" s="9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1.459934856528069</v>
      </c>
      <c r="W36" s="9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1.4159638319224486</v>
      </c>
      <c r="X36" s="9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0.89329903667833954</v>
      </c>
      <c r="Y36" s="9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2.0000427822086708</v>
      </c>
      <c r="Z36" s="9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0.26213002100218269</v>
      </c>
      <c r="AA36" s="9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1.1076856458513704</v>
      </c>
      <c r="AB36" s="9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0.59641210253012977</v>
      </c>
      <c r="AC36" s="9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0.48655014230971544</v>
      </c>
      <c r="AD36" s="9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0.52867178589130648</v>
      </c>
      <c r="AE36" s="9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0.97363462512653121</v>
      </c>
      <c r="AF36" s="9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0.53546212748427002</v>
      </c>
    </row>
    <row r="37" spans="4:32" ht="14.6">
      <c r="D37" t="s">
        <v>6</v>
      </c>
      <c r="E37" t="str">
        <f>DEMANDS!$E$18</f>
        <v>TRAPM</v>
      </c>
      <c r="F37">
        <v>2026</v>
      </c>
      <c r="G37" s="9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0.49518853166480409</v>
      </c>
      <c r="H37" s="9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8.6718328284059272</v>
      </c>
      <c r="I37" s="9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1.7658610965056296</v>
      </c>
      <c r="J37" s="9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0.83864174154510318</v>
      </c>
      <c r="K37" s="9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0.63096482866870052</v>
      </c>
      <c r="L37" s="9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0.32506983012932938</v>
      </c>
      <c r="M37" s="9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0.87559255773218092</v>
      </c>
      <c r="N37" s="9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1.5201287668248722</v>
      </c>
      <c r="O37" s="9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0.64421646414573108</v>
      </c>
      <c r="P37" s="9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0.7272220786388387</v>
      </c>
      <c r="Q37" s="9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1.2897473815090583</v>
      </c>
      <c r="R37" s="9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1.09446471924324</v>
      </c>
      <c r="S37" s="9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0.99262505290634762</v>
      </c>
      <c r="T37" s="9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4.0115093382716438</v>
      </c>
      <c r="U37" s="9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1.3129659277827215</v>
      </c>
      <c r="V37" s="9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1.478737487067324</v>
      </c>
      <c r="W37" s="9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1.4342001557348008</v>
      </c>
      <c r="X37" s="9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0.904803914223136</v>
      </c>
      <c r="Y37" s="9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2.0258015106398872</v>
      </c>
      <c r="Z37" s="9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0.26550601679823654</v>
      </c>
      <c r="AA37" s="9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1.1219516275555885</v>
      </c>
      <c r="AB37" s="9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0.6040933469109121</v>
      </c>
      <c r="AC37" s="9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0.49281646475812102</v>
      </c>
      <c r="AD37" s="9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0.53548059672433379</v>
      </c>
      <c r="AE37" s="9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0.98617415184213875</v>
      </c>
      <c r="AF37" s="9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0.5423583917290965</v>
      </c>
    </row>
    <row r="38" spans="4:32" ht="14.6">
      <c r="D38" t="s">
        <v>6</v>
      </c>
      <c r="E38" t="str">
        <f>DEMANDS!$E$18</f>
        <v>TRAPM</v>
      </c>
      <c r="F38">
        <v>2027</v>
      </c>
      <c r="G38" s="9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0.50148098016159959</v>
      </c>
      <c r="H38" s="9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8.782027346162856</v>
      </c>
      <c r="I38" s="9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1.788300206645963</v>
      </c>
      <c r="J38" s="9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0.84929851089352493</v>
      </c>
      <c r="K38" s="9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0.63898261065234052</v>
      </c>
      <c r="L38" s="9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0.32920055011404714</v>
      </c>
      <c r="M38" s="9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0.88671886765536134</v>
      </c>
      <c r="N38" s="9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1.5394453126697136</v>
      </c>
      <c r="O38" s="9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0.65240263701164214</v>
      </c>
      <c r="P38" s="9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0.7364630185697032</v>
      </c>
      <c r="Q38" s="9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1.3061364302310432</v>
      </c>
      <c r="R38" s="9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1.1083722765411534</v>
      </c>
      <c r="S38" s="9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1.0052385155021861</v>
      </c>
      <c r="T38" s="9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4.0624842989005279</v>
      </c>
      <c r="U38" s="9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1.3296500186901672</v>
      </c>
      <c r="V38" s="9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1.4975280665792716</v>
      </c>
      <c r="W38" s="9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1.4524247914785182</v>
      </c>
      <c r="X38" s="9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0.91630141803407239</v>
      </c>
      <c r="Y38" s="9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2.0515437297247603</v>
      </c>
      <c r="Z38" s="9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0.26887984884292354</v>
      </c>
      <c r="AA38" s="9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1.1362084658724101</v>
      </c>
      <c r="AB38" s="9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0.61176966821002254</v>
      </c>
      <c r="AC38" s="9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0.49907877098003167</v>
      </c>
      <c r="AD38" s="9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0.54228504363790253</v>
      </c>
      <c r="AE38" s="9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0.99870564169404463</v>
      </c>
      <c r="AF38" s="9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0.54925023600361278</v>
      </c>
    </row>
    <row r="39" spans="4:32" ht="14.6">
      <c r="D39" t="s">
        <v>6</v>
      </c>
      <c r="E39" t="str">
        <f>DEMANDS!$E$18</f>
        <v>TRAPM</v>
      </c>
      <c r="F39">
        <v>2028</v>
      </c>
      <c r="G39" s="9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0.50778360458072824</v>
      </c>
      <c r="H39" s="9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8.8924000665470775</v>
      </c>
      <c r="I39" s="9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1.8107756045115164</v>
      </c>
      <c r="J39" s="9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0.85997251398764485</v>
      </c>
      <c r="K39" s="9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0.64701335870583243</v>
      </c>
      <c r="L39" s="9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0.33333795015117479</v>
      </c>
      <c r="M39" s="9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0.89786317064843968</v>
      </c>
      <c r="N39" s="9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1.5587930965406367</v>
      </c>
      <c r="O39" s="9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0.66060204826310864</v>
      </c>
      <c r="P39" s="9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0.74571890261764229</v>
      </c>
      <c r="Q39" s="9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1.3225519827356165</v>
      </c>
      <c r="R39" s="9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1.1223023246426036</v>
      </c>
      <c r="S39" s="9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1.0178723761379593</v>
      </c>
      <c r="T39" s="9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4.1135416944099772</v>
      </c>
      <c r="U39" s="9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1.3463610905118562</v>
      </c>
      <c r="V39" s="9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1.5163490335433858</v>
      </c>
      <c r="W39" s="9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1.4706788994504107</v>
      </c>
      <c r="X39" s="9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0.92781751519636702</v>
      </c>
      <c r="Y39" s="9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2.0773275782043314</v>
      </c>
      <c r="Z39" s="9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0.27225913692795306</v>
      </c>
      <c r="AA39" s="9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1.1504883598375224</v>
      </c>
      <c r="AB39" s="9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0.619458403380996</v>
      </c>
      <c r="AC39" s="9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0.50535120437926817</v>
      </c>
      <c r="AD39" s="9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0.54910049445930575</v>
      </c>
      <c r="AE39" s="9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1.0112573970225001</v>
      </c>
      <c r="AF39" s="9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0.55615322552184543</v>
      </c>
    </row>
    <row r="40" spans="4:32" ht="14.6">
      <c r="D40" t="s">
        <v>6</v>
      </c>
      <c r="E40" t="str">
        <f>DEMANDS!$E$18</f>
        <v>TRAPM</v>
      </c>
      <c r="F40">
        <v>2029</v>
      </c>
      <c r="G40" s="9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0.514112420977339</v>
      </c>
      <c r="H40" s="9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9.0032314656680761</v>
      </c>
      <c r="I40" s="9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1.8333444039627667</v>
      </c>
      <c r="J40" s="9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0.87069087530940015</v>
      </c>
      <c r="K40" s="9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0.65507748034438895</v>
      </c>
      <c r="L40" s="9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0.33749254408744667</v>
      </c>
      <c r="M40" s="9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0.90905378630647127</v>
      </c>
      <c r="N40" s="9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1.5782212844917929</v>
      </c>
      <c r="O40" s="9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0.66883553401760498</v>
      </c>
      <c r="P40" s="9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0.75501325157962984</v>
      </c>
      <c r="Q40" s="9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1.3390357537715454</v>
      </c>
      <c r="R40" s="9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1.1362902622011966</v>
      </c>
      <c r="S40" s="9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1.0305587396314757</v>
      </c>
      <c r="T40" s="9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4.1648112704436899</v>
      </c>
      <c r="U40" s="9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1.3631416089620843</v>
      </c>
      <c r="V40" s="9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1.5352482152812408</v>
      </c>
      <c r="W40" s="9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1.4890088664856334</v>
      </c>
      <c r="X40" s="9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0.9393814700981522</v>
      </c>
      <c r="Y40" s="9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2.1032185772824263</v>
      </c>
      <c r="Z40" s="9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0.27565246840689966</v>
      </c>
      <c r="AA40" s="9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1.1648275971231798</v>
      </c>
      <c r="AB40" s="9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0.62717909082535139</v>
      </c>
      <c r="AC40" s="9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0.51164970429039336</v>
      </c>
      <c r="AD40" s="9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0.55594426842398614</v>
      </c>
      <c r="AE40" s="9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1.0238613140015733</v>
      </c>
      <c r="AF40" s="9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0.56308490197015626</v>
      </c>
    </row>
    <row r="41" spans="4:32" ht="14.6">
      <c r="D41" t="s">
        <v>6</v>
      </c>
      <c r="E41" t="str">
        <f>DEMANDS!$E$18</f>
        <v>TRAPM</v>
      </c>
      <c r="F41">
        <v>2030</v>
      </c>
      <c r="G41" s="9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0.52047876405212612</v>
      </c>
      <c r="H41" s="9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9.1147200388933616</v>
      </c>
      <c r="I41" s="9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1.8560470249725443</v>
      </c>
      <c r="J41" s="9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0.88147279108916032</v>
      </c>
      <c r="K41" s="9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0.66318941814295718</v>
      </c>
      <c r="L41" s="9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0.34167177266309329</v>
      </c>
      <c r="M41" s="9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0.92031075665171058</v>
      </c>
      <c r="N41" s="9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1.597764671764766</v>
      </c>
      <c r="O41" s="9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0.67711784017560417</v>
      </c>
      <c r="P41" s="9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0.76436271132703071</v>
      </c>
      <c r="Q41" s="9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1.3556172652271719</v>
      </c>
      <c r="R41" s="9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1.1503611411501247</v>
      </c>
      <c r="S41" s="9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1.0433203268398568</v>
      </c>
      <c r="T41" s="9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4.2163848491154114</v>
      </c>
      <c r="U41" s="9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1.3800216273939911</v>
      </c>
      <c r="V41" s="9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1.5542594596018009</v>
      </c>
      <c r="W41" s="9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1.5074475209484577</v>
      </c>
      <c r="X41" s="9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0.95101399339991122</v>
      </c>
      <c r="Y41" s="9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2.1292630968814494</v>
      </c>
      <c r="Z41" s="9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0.27906592062412899</v>
      </c>
      <c r="AA41" s="9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1.179251858828759</v>
      </c>
      <c r="AB41" s="9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0.63494555803876118</v>
      </c>
      <c r="AC41" s="9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0.51798555111827915</v>
      </c>
      <c r="AD41" s="9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0.56282862250459798</v>
      </c>
      <c r="AE41" s="9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1.0365399658294068</v>
      </c>
      <c r="AF41" s="9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0.57005767975163846</v>
      </c>
    </row>
    <row r="42" spans="4:32" ht="14.6">
      <c r="D42" t="s">
        <v>6</v>
      </c>
      <c r="E42" t="str">
        <f>DEMANDS!$E$18</f>
        <v>TRAPM</v>
      </c>
      <c r="F42">
        <v>2031</v>
      </c>
      <c r="G42" s="9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0.5257357528988359</v>
      </c>
      <c r="H42" s="9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9.20678139642561</v>
      </c>
      <c r="I42" s="9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1.8747936467045936</v>
      </c>
      <c r="J42" s="9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0.89037592595552306</v>
      </c>
      <c r="K42" s="9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0.66988782663764901</v>
      </c>
      <c r="L42" s="9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0.34512275822135435</v>
      </c>
      <c r="M42" s="9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0.92960616641167659</v>
      </c>
      <c r="N42" s="9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1.6139025656410533</v>
      </c>
      <c r="O42" s="9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0.68395692983605172</v>
      </c>
      <c r="P42" s="9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0.77208299988790008</v>
      </c>
      <c r="Q42" s="9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1.3693093989623206</v>
      </c>
      <c r="R42" s="9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1.1619801275649269</v>
      </c>
      <c r="S42" s="9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1.0538581694965716</v>
      </c>
      <c r="T42" s="9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4.2589715782120399</v>
      </c>
      <c r="U42" s="9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1.393960252376397</v>
      </c>
      <c r="V42" s="9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1.5699579380188793</v>
      </c>
      <c r="W42" s="9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1.5226731849946336</v>
      </c>
      <c r="X42" s="9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0.96061951489601516</v>
      </c>
      <c r="Y42" s="9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2.1507692814275217</v>
      </c>
      <c r="Z42" s="9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0.2818845686335047</v>
      </c>
      <c r="AA42" s="9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1.1911626500031396</v>
      </c>
      <c r="AB42" s="9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0.64135869522593647</v>
      </c>
      <c r="AC42" s="9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0.52321735777987222</v>
      </c>
      <c r="AD42" s="9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0.56851335739768083</v>
      </c>
      <c r="AE42" s="9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1.0470093248424641</v>
      </c>
      <c r="AF42" s="9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0.57581543025255133</v>
      </c>
    </row>
    <row r="43" spans="4:32" ht="14.6">
      <c r="D43" t="s">
        <v>6</v>
      </c>
      <c r="E43" t="str">
        <f>DEMANDS!$E$18</f>
        <v>TRAPM</v>
      </c>
      <c r="F43">
        <v>2032</v>
      </c>
      <c r="G43" s="9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0.53103296575461956</v>
      </c>
      <c r="H43" s="9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9.2995471642179339</v>
      </c>
      <c r="I43" s="9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1.8936837087795162</v>
      </c>
      <c r="J43" s="9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0.89934718342744835</v>
      </c>
      <c r="K43" s="9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0.67663748820742398</v>
      </c>
      <c r="L43" s="9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0.3486001490999342</v>
      </c>
      <c r="M43" s="9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0.93897270028041135</v>
      </c>
      <c r="N43" s="9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1.6301639391001665</v>
      </c>
      <c r="O43" s="9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0.6908483489977747</v>
      </c>
      <c r="P43" s="9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0.77986236047006929</v>
      </c>
      <c r="Q43" s="9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1.3831062984726425</v>
      </c>
      <c r="R43" s="9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1.1736880170055113</v>
      </c>
      <c r="S43" s="9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1.0644766427749224</v>
      </c>
      <c r="T43" s="9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4.301884160953704</v>
      </c>
      <c r="U43" s="9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1.4080055291692055</v>
      </c>
      <c r="V43" s="9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1.5857765338181145</v>
      </c>
      <c r="W43" s="9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1.5380153486695147</v>
      </c>
      <c r="X43" s="9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0.97029853333021143</v>
      </c>
      <c r="Y43" s="9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2.1724400211947574</v>
      </c>
      <c r="Z43" s="9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0.28472478361332887</v>
      </c>
      <c r="AA43" s="9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1.203164576956242</v>
      </c>
      <c r="AB43" s="9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0.64782090272616188</v>
      </c>
      <c r="AC43" s="9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0.52848919576828846</v>
      </c>
      <c r="AD43" s="9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0.57424158921164159</v>
      </c>
      <c r="AE43" s="9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1.0575587904724881</v>
      </c>
      <c r="AF43" s="9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0.5816172363554728</v>
      </c>
    </row>
    <row r="44" spans="4:32" ht="14.6">
      <c r="D44" t="s">
        <v>6</v>
      </c>
      <c r="E44" t="str">
        <f>DEMANDS!$E$18</f>
        <v>TRAPM</v>
      </c>
      <c r="F44">
        <v>2033</v>
      </c>
      <c r="G44" s="9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0.5363601439349891</v>
      </c>
      <c r="H44" s="9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9.3928376902969291</v>
      </c>
      <c r="I44" s="9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1.9126806283391067</v>
      </c>
      <c r="J44" s="9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0.90836918959484936</v>
      </c>
      <c r="K44" s="9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0.68342533132762706</v>
      </c>
      <c r="L44" s="9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0.35209721091665164</v>
      </c>
      <c r="M44" s="9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0.94839221884794178</v>
      </c>
      <c r="N44" s="9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1.6465173000529256</v>
      </c>
      <c r="O44" s="9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0.6977787516056343</v>
      </c>
      <c r="P44" s="9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0.78768572741393483</v>
      </c>
      <c r="Q44" s="9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1.3969812444166945</v>
      </c>
      <c r="R44" s="9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1.1854621357475896</v>
      </c>
      <c r="S44" s="9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1.0751551827349515</v>
      </c>
      <c r="T44" s="9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4.3450394920057862</v>
      </c>
      <c r="U44" s="9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1.4221302574187427</v>
      </c>
      <c r="V44" s="9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1.6016846124020743</v>
      </c>
      <c r="W44" s="9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1.5534443000433009</v>
      </c>
      <c r="X44" s="9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0.98003230412889597</v>
      </c>
      <c r="Y44" s="9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2.1942333482109522</v>
      </c>
      <c r="Z44" s="9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0.28758106514854381</v>
      </c>
      <c r="AA44" s="9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1.2152343965250638</v>
      </c>
      <c r="AB44" s="9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0.65431966570387246</v>
      </c>
      <c r="AC44" s="9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0.53379085554049699</v>
      </c>
      <c r="AD44" s="9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0.58000222454237271</v>
      </c>
      <c r="AE44" s="9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1.0681679324210618</v>
      </c>
      <c r="AF44" s="9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0.58745186217090917</v>
      </c>
    </row>
    <row r="45" spans="4:32" ht="14.6">
      <c r="D45" t="s">
        <v>6</v>
      </c>
      <c r="E45" t="str">
        <f>DEMANDS!$E$18</f>
        <v>TRAPM</v>
      </c>
      <c r="F45">
        <v>2034</v>
      </c>
      <c r="G45" s="9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0.54170056969755698</v>
      </c>
      <c r="H45" s="9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9.4863602104768798</v>
      </c>
      <c r="I45" s="9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1.9317247892795675</v>
      </c>
      <c r="J45" s="9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0.91741363161182232</v>
      </c>
      <c r="K45" s="9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0.69023005439939955</v>
      </c>
      <c r="L45" s="9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0.35560296919748224</v>
      </c>
      <c r="M45" s="9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0.95783516179556016</v>
      </c>
      <c r="N45" s="9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1.6629113284070949</v>
      </c>
      <c r="O45" s="9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0.70472638868080606</v>
      </c>
      <c r="P45" s="9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0.79552854944136386</v>
      </c>
      <c r="Q45" s="9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1.410890694460416</v>
      </c>
      <c r="R45" s="9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1.1972655342698006</v>
      </c>
      <c r="S45" s="9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1.0858602779989504</v>
      </c>
      <c r="T45" s="9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4.3883021413746306</v>
      </c>
      <c r="U45" s="9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1.4362901109244999</v>
      </c>
      <c r="V45" s="9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1.6176322510629688</v>
      </c>
      <c r="W45" s="9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1.5689116200044779</v>
      </c>
      <c r="X45" s="9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0.98979028078749187</v>
      </c>
      <c r="Y45" s="9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2.2160808706907202</v>
      </c>
      <c r="Z45" s="9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0.29044444966082061</v>
      </c>
      <c r="AA45" s="9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1.2273342312203648</v>
      </c>
      <c r="AB45" s="9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0.6608345897510689</v>
      </c>
      <c r="AC45" s="9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0.53910569943593967</v>
      </c>
      <c r="AD45" s="9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0.58577718537292278</v>
      </c>
      <c r="AE45" s="9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1.0788034570952103</v>
      </c>
      <c r="AF45" s="9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0.59330099748508391</v>
      </c>
    </row>
    <row r="46" spans="4:32" ht="14.6">
      <c r="D46" t="s">
        <v>6</v>
      </c>
      <c r="E46" t="str">
        <f>DEMANDS!$E$18</f>
        <v>TRAPM</v>
      </c>
      <c r="F46">
        <v>2035</v>
      </c>
      <c r="G46" s="9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0.54704302955397288</v>
      </c>
      <c r="H46" s="9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9.5799183520831726</v>
      </c>
      <c r="I46" s="9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1.9507762038758849</v>
      </c>
      <c r="J46" s="9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0.9264615185308841</v>
      </c>
      <c r="K46" s="9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0.69703736929548576</v>
      </c>
      <c r="L46" s="9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0.3591100627728509</v>
      </c>
      <c r="M46" s="9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0.96728170142872583</v>
      </c>
      <c r="N46" s="9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1.6793116010185012</v>
      </c>
      <c r="O46" s="9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0.71167667201424645</v>
      </c>
      <c r="P46" s="9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0.80337435869055152</v>
      </c>
      <c r="Q46" s="9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1.4248054424200758</v>
      </c>
      <c r="R46" s="9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1.209073428542236</v>
      </c>
      <c r="S46" s="9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1.0965694506847476</v>
      </c>
      <c r="T46" s="9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4.431581268884516</v>
      </c>
      <c r="U46" s="9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1.4504553577213888</v>
      </c>
      <c r="V46" s="9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1.6335859639574795</v>
      </c>
      <c r="W46" s="9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1.584384831252563</v>
      </c>
      <c r="X46" s="9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0.99955197412359109</v>
      </c>
      <c r="Y46" s="9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2.2379367145877396</v>
      </c>
      <c r="Z46" s="9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0.29330892479640719</v>
      </c>
      <c r="AA46" s="9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1.2394386745743022</v>
      </c>
      <c r="AB46" s="9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0.66735199524216393</v>
      </c>
      <c r="AC46" s="9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0.54442256768145314</v>
      </c>
      <c r="AD46" s="9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0.59155434580568067</v>
      </c>
      <c r="AE46" s="9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1.0894430326926878</v>
      </c>
      <c r="AF46" s="9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0.59915236065349498</v>
      </c>
    </row>
    <row r="47" spans="4:32" ht="14.6">
      <c r="D47" t="s">
        <v>6</v>
      </c>
      <c r="E47" t="str">
        <f>DEMANDS!$E$18</f>
        <v>TRAPM</v>
      </c>
      <c r="F47">
        <v>2036</v>
      </c>
      <c r="G47" s="9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0.55237917951796456</v>
      </c>
      <c r="H47" s="9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9.673365993690437</v>
      </c>
      <c r="I47" s="9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1.9698051171563553</v>
      </c>
      <c r="J47" s="9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0.93549871913789884</v>
      </c>
      <c r="K47" s="9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0.70383664418269098</v>
      </c>
      <c r="L47" s="9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0.36261301417705183</v>
      </c>
      <c r="M47" s="9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0.97671708390760914</v>
      </c>
      <c r="N47" s="9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1.6956925035347294</v>
      </c>
      <c r="O47" s="9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0.71861874648111057</v>
      </c>
      <c r="P47" s="9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0.81121090138207208</v>
      </c>
      <c r="Q47" s="9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1.4387037558972882</v>
      </c>
      <c r="R47" s="9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1.2208673767028395</v>
      </c>
      <c r="S47" s="9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1.1072659749409051</v>
      </c>
      <c r="T47" s="9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4.4748092801209731</v>
      </c>
      <c r="U47" s="9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1.4646038741757292</v>
      </c>
      <c r="V47" s="9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1.6495208341812286</v>
      </c>
      <c r="W47" s="9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1.5998397673425646</v>
      </c>
      <c r="X47" s="9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1.0093021380824962</v>
      </c>
      <c r="Y47" s="9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2.2597667449030885</v>
      </c>
      <c r="Z47" s="9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0.29617001674701104</v>
      </c>
      <c r="AA47" s="9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1.2515288215671125</v>
      </c>
      <c r="AB47" s="9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0.67386170313165994</v>
      </c>
      <c r="AC47" s="9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0.54973315626037778</v>
      </c>
      <c r="AD47" s="9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0.59732468292823537</v>
      </c>
      <c r="AE47" s="9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1.1000700420605141</v>
      </c>
      <c r="AF47" s="9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0.60499681287205909</v>
      </c>
    </row>
    <row r="48" spans="4:32" ht="14.6">
      <c r="D48" t="s">
        <v>6</v>
      </c>
      <c r="E48" t="str">
        <f>DEMANDS!$E$18</f>
        <v>TRAPM</v>
      </c>
      <c r="F48">
        <v>2037</v>
      </c>
      <c r="G48" s="9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0.55771044923029323</v>
      </c>
      <c r="H48" s="9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9.7667281714311613</v>
      </c>
      <c r="I48" s="9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1.9888166272741874</v>
      </c>
      <c r="J48" s="9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0.94452765464487132</v>
      </c>
      <c r="K48" s="9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0.7106297006965745</v>
      </c>
      <c r="L48" s="9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0.36611276190734343</v>
      </c>
      <c r="M48" s="9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0.98614383712356957</v>
      </c>
      <c r="N48" s="9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1.7120584246641362</v>
      </c>
      <c r="O48" s="9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0.72555447197527123</v>
      </c>
      <c r="P48" s="9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0.81904027705228299</v>
      </c>
      <c r="Q48" s="9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1.4525893584747096</v>
      </c>
      <c r="R48" s="9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1.2326505385408109</v>
      </c>
      <c r="S48" s="9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1.1179527165390331</v>
      </c>
      <c r="T48" s="9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4.5179977565664</v>
      </c>
      <c r="U48" s="9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1.478739450903596</v>
      </c>
      <c r="V48" s="9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1.6654411309433179</v>
      </c>
      <c r="W48" s="9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1.615280568901478</v>
      </c>
      <c r="X48" s="9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1.0190433848906097</v>
      </c>
      <c r="Y48" s="9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2.2815768102544696</v>
      </c>
      <c r="Z48" s="9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0.29902849204537596</v>
      </c>
      <c r="AA48" s="9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1.2636079113444454</v>
      </c>
      <c r="AB48" s="9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0.68036545747544064</v>
      </c>
      <c r="AC48" s="9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0.55503888796516676</v>
      </c>
      <c r="AD48" s="9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0.6030897427071007</v>
      </c>
      <c r="AE48" s="9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1.1106873323461384</v>
      </c>
      <c r="AF48" s="9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0.61083591996392084</v>
      </c>
    </row>
    <row r="49" spans="4:32" ht="14.6">
      <c r="D49" t="s">
        <v>6</v>
      </c>
      <c r="E49" t="str">
        <f>DEMANDS!$E$18</f>
        <v>TRAPM</v>
      </c>
      <c r="F49">
        <v>2038</v>
      </c>
      <c r="G49" s="9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0.5630379006325622</v>
      </c>
      <c r="H49" s="9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9.8600234822224166</v>
      </c>
      <c r="I49" s="9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2.0078145211534406</v>
      </c>
      <c r="J49" s="9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0.95355012353560886</v>
      </c>
      <c r="K49" s="9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0.71741789195369521</v>
      </c>
      <c r="L49" s="9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0.36961000308240777</v>
      </c>
      <c r="M49" s="9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0.99556383880217081</v>
      </c>
      <c r="N49" s="9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1.7284126243529374</v>
      </c>
      <c r="O49" s="9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0.73248523003168164</v>
      </c>
      <c r="P49" s="9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0.82686404524332002</v>
      </c>
      <c r="Q49" s="9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1.4664650160411175</v>
      </c>
      <c r="R49" s="9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1.2444252611573943</v>
      </c>
      <c r="S49" s="9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1.1286318041831969</v>
      </c>
      <c r="T49" s="9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4.561155300981941</v>
      </c>
      <c r="U49" s="9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1.4928649035863981</v>
      </c>
      <c r="V49" s="9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1.6813500254255451</v>
      </c>
      <c r="W49" s="9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1.6307103115999126</v>
      </c>
      <c r="X49" s="9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1.0287776549178269</v>
      </c>
      <c r="Y49" s="9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2.3033712550133041</v>
      </c>
      <c r="Z49" s="9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0.30188492007440809</v>
      </c>
      <c r="AA49" s="9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1.2756783499537647</v>
      </c>
      <c r="AB49" s="9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0.68686455376364053</v>
      </c>
      <c r="AC49" s="9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0.56034081965047899</v>
      </c>
      <c r="AD49" s="9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0.60885067349101052</v>
      </c>
      <c r="AE49" s="9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1.121297018419541</v>
      </c>
      <c r="AF49" s="9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0.61667084502738201</v>
      </c>
    </row>
    <row r="50" spans="4:32" ht="14.6">
      <c r="D50" t="s">
        <v>6</v>
      </c>
      <c r="E50" t="str">
        <f>DEMANDS!$E$18</f>
        <v>TRAPM</v>
      </c>
      <c r="F50">
        <v>2039</v>
      </c>
      <c r="G50" s="9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0.56836259806179756</v>
      </c>
      <c r="H50" s="9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9.9532705649303583</v>
      </c>
      <c r="I50" s="9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2.0268025942603418</v>
      </c>
      <c r="J50" s="9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0.96256792835076055</v>
      </c>
      <c r="K50" s="9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0.72420257412283806</v>
      </c>
      <c r="L50" s="9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0.37310543639341848</v>
      </c>
      <c r="M50" s="9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1.004978970904564</v>
      </c>
      <c r="N50" s="9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1.7447583699008136</v>
      </c>
      <c r="O50" s="9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0.73941240530162489</v>
      </c>
      <c r="P50" s="9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0.8346837690151796</v>
      </c>
      <c r="Q50" s="9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1.480333500724307</v>
      </c>
      <c r="R50" s="9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1.2561938969481927</v>
      </c>
      <c r="S50" s="9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1.1393053713791812</v>
      </c>
      <c r="T50" s="9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4.6042905355339956</v>
      </c>
      <c r="U50" s="9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1.5069830542568798</v>
      </c>
      <c r="V50" s="9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1.6972506959629463</v>
      </c>
      <c r="W50" s="9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1.646132078046272</v>
      </c>
      <c r="X50" s="9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1.0385068929109382</v>
      </c>
      <c r="Y50" s="9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2.3251544333506149</v>
      </c>
      <c r="Z50" s="9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0.30473987150137105</v>
      </c>
      <c r="AA50" s="9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1.2877425488698568</v>
      </c>
      <c r="AB50" s="9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0.69336029040863234</v>
      </c>
      <c r="AC50" s="9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0.56564001055492175</v>
      </c>
      <c r="AD50" s="9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0.61460862621903045</v>
      </c>
      <c r="AE50" s="9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1.1319012199212164</v>
      </c>
      <c r="AF50" s="9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0.62250275378434616</v>
      </c>
    </row>
    <row r="51" spans="4:32" ht="14.6">
      <c r="D51" t="s">
        <v>6</v>
      </c>
      <c r="E51" t="str">
        <f>DEMANDS!$E$18</f>
        <v>TRAPM</v>
      </c>
      <c r="F51">
        <v>2040</v>
      </c>
      <c r="G51" s="9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0.57368383284980318</v>
      </c>
      <c r="H51" s="9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10.046457009226931</v>
      </c>
      <c r="I51" s="9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2.045778319457209</v>
      </c>
      <c r="J51" s="9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0.97157986890354409</v>
      </c>
      <c r="K51" s="9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0.73098284422528181</v>
      </c>
      <c r="L51" s="9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0.37659859663038892</v>
      </c>
      <c r="M51" s="9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1.0143879803633638</v>
      </c>
      <c r="N51" s="9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1.7610934858395488</v>
      </c>
      <c r="O51" s="9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0.74633507584185999</v>
      </c>
      <c r="P51" s="9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0.84249840763463402</v>
      </c>
      <c r="Q51" s="9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1.4941929667566725</v>
      </c>
      <c r="R51" s="9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1.2679548796161517</v>
      </c>
      <c r="S51" s="9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1.1499719975734781</v>
      </c>
      <c r="T51" s="9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4.6473977193200486</v>
      </c>
      <c r="U51" s="9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1.5210920239191918</v>
      </c>
      <c r="V51" s="9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1.7131410263226912</v>
      </c>
      <c r="W51" s="9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1.6615438157454501</v>
      </c>
      <c r="X51" s="9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1.0482298039979561</v>
      </c>
      <c r="Y51" s="9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2.3469234461259516</v>
      </c>
      <c r="Z51" s="9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0.30759296635851913</v>
      </c>
      <c r="AA51" s="9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1.2997989024589369</v>
      </c>
      <c r="AB51" s="9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0.69985180288768356</v>
      </c>
      <c r="AC51" s="9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0.57093575540498209</v>
      </c>
      <c r="AD51" s="9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0.62036283456067332</v>
      </c>
      <c r="AE51" s="9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1.1424985255295914</v>
      </c>
      <c r="AF51" s="9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0.62833087006145982</v>
      </c>
    </row>
    <row r="52" spans="4:32" ht="14.6">
      <c r="D52" t="s">
        <v>6</v>
      </c>
      <c r="E52" t="str">
        <f>DEMANDS!$E$18</f>
        <v>TRAPM</v>
      </c>
      <c r="F52">
        <v>2045</v>
      </c>
      <c r="G52" s="9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0.60282238809625444</v>
      </c>
      <c r="H52" s="9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10.556736758858809</v>
      </c>
      <c r="I52" s="9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2.1496875132850621</v>
      </c>
      <c r="J52" s="9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1.0209283637805082</v>
      </c>
      <c r="K52" s="9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0.76811093250495077</v>
      </c>
      <c r="L52" s="9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0.39572679649465725</v>
      </c>
      <c r="M52" s="9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1.065910785285936</v>
      </c>
      <c r="N52" s="9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1.8505429646167131</v>
      </c>
      <c r="O52" s="9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0.78424293483058627</v>
      </c>
      <c r="P52" s="9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0.8852905955789232</v>
      </c>
      <c r="Q52" s="9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1.570086031573259</v>
      </c>
      <c r="R52" s="9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1.3323568571412454</v>
      </c>
      <c r="S52" s="9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1.2083813873181939</v>
      </c>
      <c r="T52" s="9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4.8834483929531904</v>
      </c>
      <c r="U52" s="9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1.5983513459288983</v>
      </c>
      <c r="V52" s="9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1.8001549032738564</v>
      </c>
      <c r="W52" s="9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1.7459369666365849</v>
      </c>
      <c r="X52" s="9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1.1014715031810109</v>
      </c>
      <c r="Y52" s="9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2.4661284063815367</v>
      </c>
      <c r="Z52" s="9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0.32321623152730433</v>
      </c>
      <c r="AA52" s="9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1.3658183019257724</v>
      </c>
      <c r="AB52" s="9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0.73539868298968947</v>
      </c>
      <c r="AC52" s="9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0.59993473027307453</v>
      </c>
      <c r="AD52" s="9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0.65187231015090463</v>
      </c>
      <c r="AE52" s="9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1.2005283226039822</v>
      </c>
      <c r="AF52" s="9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0.66024505819429835</v>
      </c>
    </row>
    <row r="53" spans="4:32" ht="14.6">
      <c r="D53" t="s">
        <v>6</v>
      </c>
      <c r="E53" t="str">
        <f>DEMANDS!$E$18</f>
        <v>TRAPM</v>
      </c>
      <c r="F53">
        <v>2050</v>
      </c>
      <c r="G53" s="9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0.63020054478363641</v>
      </c>
      <c r="H53" s="9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11.036188084487634</v>
      </c>
      <c r="I53" s="9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2.2473190590434946</v>
      </c>
      <c r="J53" s="9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1.0672954816283482</v>
      </c>
      <c r="K53" s="9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0.80299593657691948</v>
      </c>
      <c r="L53" s="9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0.41369937092747106</v>
      </c>
      <c r="M53" s="9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1.1143208527794297</v>
      </c>
      <c r="N53" s="9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1.9345883754084556</v>
      </c>
      <c r="O53" s="9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0.81986059995840466</v>
      </c>
      <c r="P53" s="9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0.92549750414476006</v>
      </c>
      <c r="Q53" s="9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1.6413940357780046</v>
      </c>
      <c r="R53" s="9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1.3928680052316784</v>
      </c>
      <c r="S53" s="9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1.2632619883267135</v>
      </c>
      <c r="T53" s="9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5.1052381239206275</v>
      </c>
      <c r="U53" s="9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1.6709430652386696</v>
      </c>
      <c r="V53" s="9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1.8819118585173988</v>
      </c>
      <c r="W53" s="9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1.8252315263323946</v>
      </c>
      <c r="X53" s="9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1.1514966183662829</v>
      </c>
      <c r="Y53" s="9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2.5781316286479545</v>
      </c>
      <c r="Z53" s="9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0.33789562102145621</v>
      </c>
      <c r="AA53" s="9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1.4278491558141104</v>
      </c>
      <c r="AB53" s="9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0.76879800718229285</v>
      </c>
      <c r="AC53" s="9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0.62718173929589782</v>
      </c>
      <c r="AD53" s="9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0.68147814861990896</v>
      </c>
      <c r="AE53" s="9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1.255052263938828</v>
      </c>
      <c r="AF53" s="9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0.69023115859843087</v>
      </c>
    </row>
    <row r="54" spans="4:32" ht="14.6">
      <c r="D54" t="s">
        <v>6</v>
      </c>
      <c r="E54" t="str">
        <f>DEMANDS!$E$18</f>
        <v>TRAPM</v>
      </c>
      <c r="F54">
        <v>2055</v>
      </c>
      <c r="G54" s="9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9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9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9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9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9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9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9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9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9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9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9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9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9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9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9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9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9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9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9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9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9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9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9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9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9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ht="14.6">
      <c r="D55" t="s">
        <v>6</v>
      </c>
      <c r="E55" t="str">
        <f>DEMANDS!$E$18</f>
        <v>TRAPM</v>
      </c>
      <c r="F55">
        <v>2060</v>
      </c>
      <c r="G55" s="9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9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9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9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9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9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9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9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9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9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9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9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9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9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9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9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9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9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9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9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9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9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9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9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9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9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ht="14.6">
      <c r="D56" t="s">
        <v>6</v>
      </c>
      <c r="E56" t="str">
        <f>DEMANDS!$E$18</f>
        <v>TRAPM</v>
      </c>
      <c r="F56">
        <v>2065</v>
      </c>
      <c r="G56" s="9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9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9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9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9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9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9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9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9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9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9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9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9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9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9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9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9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9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9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9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9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9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9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9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9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9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ht="14.6">
      <c r="D57" t="s">
        <v>6</v>
      </c>
      <c r="E57" t="str">
        <f>DEMANDS!$E$18</f>
        <v>TRAPM</v>
      </c>
      <c r="F57">
        <v>2070</v>
      </c>
      <c r="G57" s="8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8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8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8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8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8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8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8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8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8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8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8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8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8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8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8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8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8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8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8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8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8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8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8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8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8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ht="14.6">
      <c r="D58" s="10" t="s">
        <v>6</v>
      </c>
      <c r="E58" s="10" t="str">
        <f>DEMANDS!$E$19</f>
        <v>TRAPL</v>
      </c>
      <c r="F58" s="10">
        <v>2020</v>
      </c>
      <c r="G58" s="11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11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11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11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11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11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11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11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11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11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11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11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11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11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11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11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11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11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11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11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11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11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11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11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11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11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 ht="14.6">
      <c r="D59" t="s">
        <v>6</v>
      </c>
      <c r="E59" t="str">
        <f>DEMANDS!$E$19</f>
        <v>TRAPL</v>
      </c>
      <c r="F59">
        <v>2021</v>
      </c>
      <c r="G59" s="9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9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9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9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9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9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9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9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9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9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9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9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9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9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9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9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9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9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9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9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9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9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9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9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9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9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 ht="14.6">
      <c r="D60" t="s">
        <v>6</v>
      </c>
      <c r="E60" t="str">
        <f>DEMANDS!$E$19</f>
        <v>TRAPL</v>
      </c>
      <c r="F60">
        <v>2022</v>
      </c>
      <c r="G60" s="9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9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9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9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9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9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9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9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9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9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9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9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9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9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9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9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9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9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9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9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9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9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9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9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9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9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 ht="14.6">
      <c r="D61" t="s">
        <v>6</v>
      </c>
      <c r="E61" t="str">
        <f>DEMANDS!$E$19</f>
        <v>TRAPL</v>
      </c>
      <c r="F61">
        <v>2023</v>
      </c>
      <c r="G61" s="9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0.26462461466044468</v>
      </c>
      <c r="H61" s="9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4.7141185104219758</v>
      </c>
      <c r="I61" s="9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0.95248217981894145</v>
      </c>
      <c r="J61" s="9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0.45865835749873168</v>
      </c>
      <c r="K61" s="9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0.34077953411525747</v>
      </c>
      <c r="L61" s="9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0.17547156231224728</v>
      </c>
      <c r="M61" s="9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0.47679989953731083</v>
      </c>
      <c r="N61" s="9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0.81080486853478084</v>
      </c>
      <c r="O61" s="9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0.34947111482435833</v>
      </c>
      <c r="P61" s="9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0.38729423435376215</v>
      </c>
      <c r="Q61" s="9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0.68837291924200994</v>
      </c>
      <c r="R61" s="9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0.58945664634838435</v>
      </c>
      <c r="S61" s="9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0.52850800037599088</v>
      </c>
      <c r="T61" s="9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2.1550470364649983</v>
      </c>
      <c r="U61" s="9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0.71669195635369298</v>
      </c>
      <c r="V61" s="9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0.79393472483006544</v>
      </c>
      <c r="W61" s="9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0.7680767025648042</v>
      </c>
      <c r="X61" s="9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0.48369461214228199</v>
      </c>
      <c r="Y61" s="9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1.0989465728709857</v>
      </c>
      <c r="Z61" s="9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0.14177283699454885</v>
      </c>
      <c r="AA61" s="9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0.60938600622778527</v>
      </c>
      <c r="AB61" s="9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0.31941736087349271</v>
      </c>
      <c r="AC61" s="9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0.26623669922173926</v>
      </c>
      <c r="AD61" s="9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0.28473904991597071</v>
      </c>
      <c r="AE61" s="9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0.52451011030564143</v>
      </c>
      <c r="AF61" s="9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0.30298128893406279</v>
      </c>
    </row>
    <row r="62" spans="4:32" ht="14.6">
      <c r="D62" t="s">
        <v>6</v>
      </c>
      <c r="E62" t="str">
        <f>DEMANDS!$E$19</f>
        <v>TRAPL</v>
      </c>
      <c r="F62">
        <v>2024</v>
      </c>
      <c r="G62" s="9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0.4112541222022732</v>
      </c>
      <c r="H62" s="9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7.32622954387194</v>
      </c>
      <c r="I62" s="9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1.4802561858328085</v>
      </c>
      <c r="J62" s="9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0.71280270146415992</v>
      </c>
      <c r="K62" s="9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0.52960677277471191</v>
      </c>
      <c r="L62" s="9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0.27270102376070277</v>
      </c>
      <c r="M62" s="9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0.74099654108881052</v>
      </c>
      <c r="N62" s="9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1.260074936394205</v>
      </c>
      <c r="O62" s="9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0.54311439148077245</v>
      </c>
      <c r="P62" s="9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0.60189544569591424</v>
      </c>
      <c r="Q62" s="9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1.0698029773758817</v>
      </c>
      <c r="R62" s="9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0.91607682067429497</v>
      </c>
      <c r="S62" s="9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0.82135629767624863</v>
      </c>
      <c r="T62" s="9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3.3491668128577174</v>
      </c>
      <c r="U62" s="9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1.1138137008829254</v>
      </c>
      <c r="V62" s="9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1.2338569817658671</v>
      </c>
      <c r="W62" s="9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1.1936709308112641</v>
      </c>
      <c r="X62" s="9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0.75171164022587578</v>
      </c>
      <c r="Y62" s="9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1.7078770572917883</v>
      </c>
      <c r="Z62" s="9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0.22032970630919299</v>
      </c>
      <c r="AA62" s="9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0.94704911481924081</v>
      </c>
      <c r="AB62" s="9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0.49640773792246368</v>
      </c>
      <c r="AC62" s="9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0.41375946896308663</v>
      </c>
      <c r="AD62" s="9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0.44251404269462907</v>
      </c>
      <c r="AE62" s="9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0.81514316148084065</v>
      </c>
      <c r="AF62" s="9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0.47086437587892499</v>
      </c>
    </row>
    <row r="63" spans="4:32" ht="14.6">
      <c r="D63" t="s">
        <v>6</v>
      </c>
      <c r="E63" t="str">
        <f>DEMANDS!$E$19</f>
        <v>TRAPL</v>
      </c>
      <c r="F63">
        <v>2025</v>
      </c>
      <c r="G63" s="9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0.41663542451039937</v>
      </c>
      <c r="H63" s="9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7.4220940077785391</v>
      </c>
      <c r="I63" s="9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1.4996254896267343</v>
      </c>
      <c r="J63" s="9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0.72212979781540587</v>
      </c>
      <c r="K63" s="9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0.53653673163681437</v>
      </c>
      <c r="L63" s="9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0.27626934458563079</v>
      </c>
      <c r="M63" s="9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0.75069255671905266</v>
      </c>
      <c r="N63" s="9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1.2765631459890867</v>
      </c>
      <c r="O63" s="9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0.55022109891704352</v>
      </c>
      <c r="P63" s="9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0.6097713092467264</v>
      </c>
      <c r="Q63" s="9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1.083801458900066</v>
      </c>
      <c r="R63" s="9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0.92806377969398057</v>
      </c>
      <c r="S63" s="9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0.83210382895158319</v>
      </c>
      <c r="T63" s="9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3.3929910036131026</v>
      </c>
      <c r="U63" s="9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1.1283880672316131</v>
      </c>
      <c r="V63" s="9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1.2500021267392918</v>
      </c>
      <c r="W63" s="9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1.2092902371922429</v>
      </c>
      <c r="X63" s="9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0.76154786402572672</v>
      </c>
      <c r="Y63" s="9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1.7302248035008334</v>
      </c>
      <c r="Z63" s="9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0.22321274308159345</v>
      </c>
      <c r="AA63" s="9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0.95944134947987969</v>
      </c>
      <c r="AB63" s="9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0.50290328401340345</v>
      </c>
      <c r="AC63" s="9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0.41917355399016631</v>
      </c>
      <c r="AD63" s="9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0.44830438426392194</v>
      </c>
      <c r="AE63" s="9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0.82580939323273195</v>
      </c>
      <c r="AF63" s="9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0.47702568446146942</v>
      </c>
    </row>
    <row r="64" spans="4:32" ht="14.6">
      <c r="D64" t="s">
        <v>6</v>
      </c>
      <c r="E64" t="str">
        <f>DEMANDS!$E$19</f>
        <v>TRAPL</v>
      </c>
      <c r="F64">
        <v>2026</v>
      </c>
      <c r="G64" s="9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0.42200130910559625</v>
      </c>
      <c r="H64" s="9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7.5176838149756664</v>
      </c>
      <c r="I64" s="9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1.5189392993509285</v>
      </c>
      <c r="J64" s="9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0.7314301715471494</v>
      </c>
      <c r="K64" s="9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0.54344683580385789</v>
      </c>
      <c r="L64" s="9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0.27982744198452386</v>
      </c>
      <c r="M64" s="9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0.76036079275673785</v>
      </c>
      <c r="N64" s="9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1.2930041159999983</v>
      </c>
      <c r="O64" s="9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0.55730744526433451</v>
      </c>
      <c r="P64" s="9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0.6176246080360096</v>
      </c>
      <c r="Q64" s="9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1.0977598340415888</v>
      </c>
      <c r="R64" s="9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0.94001639544832305</v>
      </c>
      <c r="S64" s="9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0.84282056798697036</v>
      </c>
      <c r="T64" s="9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3.4366896357669194</v>
      </c>
      <c r="U64" s="9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1.1429206772574583</v>
      </c>
      <c r="V64" s="9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1.2661010150268537</v>
      </c>
      <c r="W64" s="9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1.2248647934424635</v>
      </c>
      <c r="X64" s="9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0.77135590652927244</v>
      </c>
      <c r="Y64" s="9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1.7525085222466479</v>
      </c>
      <c r="Z64" s="9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0.22608751980265759</v>
      </c>
      <c r="AA64" s="9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0.97179807973923993</v>
      </c>
      <c r="AB64" s="9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0.5093802200246238</v>
      </c>
      <c r="AC64" s="9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0.42457212738011013</v>
      </c>
      <c r="AD64" s="9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0.45407813620138104</v>
      </c>
      <c r="AE64" s="9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0.83644506567206833</v>
      </c>
      <c r="AF64" s="9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0.4831693405722598</v>
      </c>
    </row>
    <row r="65" spans="4:32" ht="14.6">
      <c r="D65" t="s">
        <v>6</v>
      </c>
      <c r="E65" t="str">
        <f>DEMANDS!$E$19</f>
        <v>TRAPL</v>
      </c>
      <c r="F65">
        <v>2027</v>
      </c>
      <c r="G65" s="9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0.42736375458509923</v>
      </c>
      <c r="H65" s="9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7.6132123565230616</v>
      </c>
      <c r="I65" s="9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1.5382407304216212</v>
      </c>
      <c r="J65" s="9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0.74072458446093414</v>
      </c>
      <c r="K65" s="9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0.55035251113027583</v>
      </c>
      <c r="L65" s="9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0.28338325891905219</v>
      </c>
      <c r="M65" s="9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0.77002283220526802</v>
      </c>
      <c r="N65" s="9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1.3094345486247654</v>
      </c>
      <c r="O65" s="9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0.56438924981343663</v>
      </c>
      <c r="P65" s="9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0.62547287347009572</v>
      </c>
      <c r="Q65" s="9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1.111709262947657</v>
      </c>
      <c r="R65" s="9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0.95196135050335395</v>
      </c>
      <c r="S65" s="9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0.85353043842413279</v>
      </c>
      <c r="T65" s="9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3.4803602604880424</v>
      </c>
      <c r="U65" s="9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1.1574439730078421</v>
      </c>
      <c r="V65" s="9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1.2821895851761136</v>
      </c>
      <c r="W65" s="9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1.2404293676105367</v>
      </c>
      <c r="X65" s="9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0.78115766283856558</v>
      </c>
      <c r="Y65" s="9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1.7747779588577091</v>
      </c>
      <c r="Z65" s="9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0.22896045401489351</v>
      </c>
      <c r="AA65" s="9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0.98414689029324542</v>
      </c>
      <c r="AB65" s="9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0.51585300482239738</v>
      </c>
      <c r="AC65" s="9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0.42996724070337877</v>
      </c>
      <c r="AD65" s="9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0.45984818761182567</v>
      </c>
      <c r="AE65" s="9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0.84707392147057814</v>
      </c>
      <c r="AF65" s="9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0.48930905907616096</v>
      </c>
    </row>
    <row r="66" spans="4:32" ht="14.6">
      <c r="D66" t="s">
        <v>6</v>
      </c>
      <c r="E66" t="str">
        <f>DEMANDS!$E$19</f>
        <v>TRAPL</v>
      </c>
      <c r="F66">
        <v>2028</v>
      </c>
      <c r="G66" s="9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0.4327348720193635</v>
      </c>
      <c r="H66" s="9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7.7088953834062757</v>
      </c>
      <c r="I66" s="9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1.5575733750753171</v>
      </c>
      <c r="J66" s="9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0.75003402796638252</v>
      </c>
      <c r="K66" s="9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0.55726935406748934</v>
      </c>
      <c r="L66" s="9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0.28694482619336736</v>
      </c>
      <c r="M66" s="9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0.77970049675792663</v>
      </c>
      <c r="N66" s="9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1.3258915519566798</v>
      </c>
      <c r="O66" s="9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0.57148250680320467</v>
      </c>
      <c r="P66" s="9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0.63333383083793826</v>
      </c>
      <c r="Q66" s="9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1.1256812503705218</v>
      </c>
      <c r="R66" s="9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0.9639256225118642</v>
      </c>
      <c r="S66" s="9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0.86425762848016774</v>
      </c>
      <c r="T66" s="9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3.5241015077793016</v>
      </c>
      <c r="U66" s="9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1.1719907553119289</v>
      </c>
      <c r="V66" s="9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1.29830417318477</v>
      </c>
      <c r="W66" s="9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1.2560191122504734</v>
      </c>
      <c r="X66" s="9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0.79097527019709024</v>
      </c>
      <c r="Y66" s="9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1.7970834088040275</v>
      </c>
      <c r="Z66" s="9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0.23183803423343677</v>
      </c>
      <c r="AA66" s="9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0.99651567090137827</v>
      </c>
      <c r="AB66" s="9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0.52233625717590848</v>
      </c>
      <c r="AC66" s="9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0.43537107881067566</v>
      </c>
      <c r="AD66" s="9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0.46562757014274381</v>
      </c>
      <c r="AE66" s="9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0.85771996587398869</v>
      </c>
      <c r="AF66" s="9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0.49545870651291873</v>
      </c>
    </row>
    <row r="67" spans="4:32" ht="14.6">
      <c r="D67" t="s">
        <v>6</v>
      </c>
      <c r="E67" t="str">
        <f>DEMANDS!$E$19</f>
        <v>TRAPL</v>
      </c>
      <c r="F67">
        <v>2029</v>
      </c>
      <c r="G67" s="9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0.43812831034371208</v>
      </c>
      <c r="H67" s="9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7.8049760426913357</v>
      </c>
      <c r="I67" s="9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1.5769863608948198</v>
      </c>
      <c r="J67" s="9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0.75938215896428929</v>
      </c>
      <c r="K67" s="9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0.56421494150579043</v>
      </c>
      <c r="L67" s="9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0.29052119436388912</v>
      </c>
      <c r="M67" s="9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0.78941837902866629</v>
      </c>
      <c r="N67" s="9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1.3424169460782172</v>
      </c>
      <c r="O67" s="9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0.5786052414224504</v>
      </c>
      <c r="P67" s="9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0.641227456187353</v>
      </c>
      <c r="Q67" s="9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1.139711301538844</v>
      </c>
      <c r="R67" s="9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0.97593961475153845</v>
      </c>
      <c r="S67" s="9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0.87502939779425937</v>
      </c>
      <c r="T67" s="9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3.5680245316905821</v>
      </c>
      <c r="U67" s="9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1.1865979900512604</v>
      </c>
      <c r="V67" s="9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1.314485728998934</v>
      </c>
      <c r="W67" s="9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1.2716736435909077</v>
      </c>
      <c r="X67" s="9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0.80083367683759321</v>
      </c>
      <c r="Y67" s="9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1.8194815540791345</v>
      </c>
      <c r="Z67" s="9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0.23472757288568638</v>
      </c>
      <c r="AA67" s="9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1.0089358527674077</v>
      </c>
      <c r="AB67" s="9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0.52884645214702997</v>
      </c>
      <c r="AC67" s="9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0.44079737378619455</v>
      </c>
      <c r="AD67" s="9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0.47143097020144942</v>
      </c>
      <c r="AE67" s="9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0.86841025231639191</v>
      </c>
      <c r="AF67" s="9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0.50163391019680248</v>
      </c>
    </row>
    <row r="68" spans="4:32" ht="14.6">
      <c r="D68" t="s">
        <v>6</v>
      </c>
      <c r="E68" t="str">
        <f>DEMANDS!$E$19</f>
        <v>TRAPL</v>
      </c>
      <c r="F68">
        <v>2030</v>
      </c>
      <c r="G68" s="9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0.44355372902766982</v>
      </c>
      <c r="H68" s="9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7.9016264116589117</v>
      </c>
      <c r="I68" s="9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1.5965144558951936</v>
      </c>
      <c r="J68" s="9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0.76878571964786357</v>
      </c>
      <c r="K68" s="9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0.57120171276239384</v>
      </c>
      <c r="L68" s="9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0.2941187685876388</v>
      </c>
      <c r="M68" s="9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0.79919388342298825</v>
      </c>
      <c r="N68" s="9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1.3590403274232863</v>
      </c>
      <c r="O68" s="9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0.58577021025312592</v>
      </c>
      <c r="P68" s="9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0.64916788674007475</v>
      </c>
      <c r="Q68" s="9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1.153824543809894</v>
      </c>
      <c r="R68" s="9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0.98802484388483425</v>
      </c>
      <c r="S68" s="9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0.88586503824872109</v>
      </c>
      <c r="T68" s="9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3.6122079969039285</v>
      </c>
      <c r="U68" s="9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1.2012918382997801</v>
      </c>
      <c r="V68" s="9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1.3307632332494852</v>
      </c>
      <c r="W68" s="9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1.2874209983793308</v>
      </c>
      <c r="X68" s="9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0.81075053884007087</v>
      </c>
      <c r="Y68" s="9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1.8420125090198762</v>
      </c>
      <c r="Z68" s="9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0.23763424503972957</v>
      </c>
      <c r="AA68" s="9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1.0214296800259677</v>
      </c>
      <c r="AB68" s="9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0.53539524927947812</v>
      </c>
      <c r="AC68" s="9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0.44625584394463508</v>
      </c>
      <c r="AD68" s="9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0.47726878148536478</v>
      </c>
      <c r="AE68" s="9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0.87916392674697519</v>
      </c>
      <c r="AF68" s="9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0.50784572971322095</v>
      </c>
    </row>
    <row r="69" spans="4:32" ht="14.6">
      <c r="D69" t="s">
        <v>6</v>
      </c>
      <c r="E69" t="str">
        <f>DEMANDS!$E$19</f>
        <v>TRAPL</v>
      </c>
      <c r="F69">
        <v>2031</v>
      </c>
      <c r="G69" s="9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0.44803375235899867</v>
      </c>
      <c r="H69" s="9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7.9814351661862979</v>
      </c>
      <c r="I69" s="9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1.6126397222228903</v>
      </c>
      <c r="J69" s="9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0.77655068189576304</v>
      </c>
      <c r="K69" s="9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0.57697101833373954</v>
      </c>
      <c r="L69" s="9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0.2970894547959203</v>
      </c>
      <c r="M69" s="9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0.80726597708307102</v>
      </c>
      <c r="N69" s="9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1.3727670350950267</v>
      </c>
      <c r="O69" s="9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0.59168666194091624</v>
      </c>
      <c r="P69" s="9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0.65572467363694142</v>
      </c>
      <c r="Q69" s="9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1.1654785116118551</v>
      </c>
      <c r="R69" s="9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0.99800418587399942</v>
      </c>
      <c r="S69" s="9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0.89481253610532285</v>
      </c>
      <c r="T69" s="9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3.6486923618065008</v>
      </c>
      <c r="U69" s="9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1.2134252397596565</v>
      </c>
      <c r="V69" s="9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1.3442043339398155</v>
      </c>
      <c r="W69" s="9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1.3004243297291214</v>
      </c>
      <c r="X69" s="9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0.81893935812438434</v>
      </c>
      <c r="Y69" s="9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1.8606173780063207</v>
      </c>
      <c r="Z69" s="9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0.24003442092019048</v>
      </c>
      <c r="AA69" s="9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1.0317464207010136</v>
      </c>
      <c r="AB69" s="9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0.54080289902128664</v>
      </c>
      <c r="AC69" s="9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0.45076315943265138</v>
      </c>
      <c r="AD69" s="9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0.48208933677875954</v>
      </c>
      <c r="AE69" s="9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0.88804374140330389</v>
      </c>
      <c r="AF69" s="9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0.51297512119149447</v>
      </c>
    </row>
    <row r="70" spans="4:32" ht="14.6">
      <c r="D70" t="s">
        <v>6</v>
      </c>
      <c r="E70" t="str">
        <f>DEMANDS!$E$19</f>
        <v>TRAPL</v>
      </c>
      <c r="F70">
        <v>2032</v>
      </c>
      <c r="G70" s="9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0.45254805472427473</v>
      </c>
      <c r="H70" s="9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8.0618545798115058</v>
      </c>
      <c r="I70" s="9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1.6288883715133475</v>
      </c>
      <c r="J70" s="9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0.784375057987031</v>
      </c>
      <c r="K70" s="9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0.58278446792106608</v>
      </c>
      <c r="L70" s="9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0.30008287129952604</v>
      </c>
      <c r="M70" s="9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0.81539983461180676</v>
      </c>
      <c r="N70" s="9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1.3865987730854648</v>
      </c>
      <c r="O70" s="9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0.59764838353764516</v>
      </c>
      <c r="P70" s="9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0.66233162998695605</v>
      </c>
      <c r="Q70" s="9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1.1772216501007431</v>
      </c>
      <c r="R70" s="9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1.0080598851000622</v>
      </c>
      <c r="S70" s="9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0.90382849601225024</v>
      </c>
      <c r="T70" s="9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3.685455887930019</v>
      </c>
      <c r="U70" s="9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1.2256514803075862</v>
      </c>
      <c r="V70" s="9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1.3577482796183913</v>
      </c>
      <c r="W70" s="9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1.3135271564618156</v>
      </c>
      <c r="X70" s="9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0.82719083440699337</v>
      </c>
      <c r="Y70" s="9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1.8793646027102251</v>
      </c>
      <c r="Z70" s="9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0.24245296181895618</v>
      </c>
      <c r="AA70" s="9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1.0421421002292017</v>
      </c>
      <c r="AB70" s="9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0.54625192555856361</v>
      </c>
      <c r="AC70" s="9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0.45530496278137689</v>
      </c>
      <c r="AD70" s="9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0.48694677669670333</v>
      </c>
      <c r="AE70" s="9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0.89699150022990526</v>
      </c>
      <c r="AF70" s="9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0.51814376036372134</v>
      </c>
    </row>
    <row r="71" spans="4:32" ht="14.6">
      <c r="D71" t="s">
        <v>6</v>
      </c>
      <c r="E71" t="str">
        <f>DEMANDS!$E$19</f>
        <v>TRAPL</v>
      </c>
      <c r="F71">
        <v>2033</v>
      </c>
      <c r="G71" s="9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0.45708789363854918</v>
      </c>
      <c r="H71" s="9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8.1427289107484686</v>
      </c>
      <c r="I71" s="9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1.645228936319246</v>
      </c>
      <c r="J71" s="9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0.79224369508415726</v>
      </c>
      <c r="K71" s="9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0.58863080308588023</v>
      </c>
      <c r="L71" s="9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0.30309322099037334</v>
      </c>
      <c r="M71" s="9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0.82357970382397028</v>
      </c>
      <c r="N71" s="9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1.4005087545842778</v>
      </c>
      <c r="O71" s="9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0.60364382945838946</v>
      </c>
      <c r="P71" s="9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0.66897596063113829</v>
      </c>
      <c r="Q71" s="9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1.189031217288276</v>
      </c>
      <c r="R71" s="9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1.0181724675021333</v>
      </c>
      <c r="S71" s="9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0.91289545748781431</v>
      </c>
      <c r="T71" s="9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3.722427378321377</v>
      </c>
      <c r="U71" s="9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1.2379468823705309</v>
      </c>
      <c r="V71" s="9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1.3713688408190272</v>
      </c>
      <c r="W71" s="9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1.3267041033906775</v>
      </c>
      <c r="X71" s="9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0.83548898771992719</v>
      </c>
      <c r="Y71" s="9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1.8982178768949789</v>
      </c>
      <c r="Z71" s="9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0.24488518394311798</v>
      </c>
      <c r="AA71" s="9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1.0525965861372379</v>
      </c>
      <c r="AB71" s="9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0.55173177620151692</v>
      </c>
      <c r="AC71" s="9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0.45987245824692807</v>
      </c>
      <c r="AD71" s="9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0.49183169422745049</v>
      </c>
      <c r="AE71" s="9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0.90598987482461679</v>
      </c>
      <c r="AF71" s="9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0.52334163754368379</v>
      </c>
    </row>
    <row r="72" spans="4:32" ht="14.6">
      <c r="D72" t="s">
        <v>6</v>
      </c>
      <c r="E72" t="str">
        <f>DEMANDS!$E$19</f>
        <v>TRAPL</v>
      </c>
      <c r="F72">
        <v>2034</v>
      </c>
      <c r="G72" s="9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0.46163902218631281</v>
      </c>
      <c r="H72" s="9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8.2238043592960359</v>
      </c>
      <c r="I72" s="9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1.6616101367052061</v>
      </c>
      <c r="J72" s="9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0.80013189984228739</v>
      </c>
      <c r="K72" s="9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0.59449167686814586</v>
      </c>
      <c r="L72" s="9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0.30611105679368544</v>
      </c>
      <c r="M72" s="9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0.83177991466656154</v>
      </c>
      <c r="N72" s="9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1.4144533273088877</v>
      </c>
      <c r="O72" s="9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0.6096541848039676</v>
      </c>
      <c r="P72" s="9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0.67563681434126421</v>
      </c>
      <c r="Q72" s="9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1.2008701524088417</v>
      </c>
      <c r="R72" s="9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1.0283101977896485</v>
      </c>
      <c r="S72" s="9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0.92198496660743667</v>
      </c>
      <c r="T72" s="9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3.759490809106206</v>
      </c>
      <c r="U72" s="9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1.2502728605366182</v>
      </c>
      <c r="V72" s="9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1.3850232735174799</v>
      </c>
      <c r="W72" s="9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1.339913818641091</v>
      </c>
      <c r="X72" s="9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0.84380777681120234</v>
      </c>
      <c r="Y72" s="9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1.9171180352444879</v>
      </c>
      <c r="Z72" s="9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0.24732345449694104</v>
      </c>
      <c r="AA72" s="9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1.0630770701735008</v>
      </c>
      <c r="AB72" s="9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0.5572252540912741</v>
      </c>
      <c r="AC72" s="9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0.46445131212204926</v>
      </c>
      <c r="AD72" s="9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0.49672875953030798</v>
      </c>
      <c r="AE72" s="9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0.9150106265021043</v>
      </c>
      <c r="AF72" s="9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0.52855244076119778</v>
      </c>
    </row>
    <row r="73" spans="4:32" ht="14.6">
      <c r="D73" t="s">
        <v>6</v>
      </c>
      <c r="E73" t="str">
        <f>DEMANDS!$E$19</f>
        <v>TRAPL</v>
      </c>
      <c r="F73">
        <v>2035</v>
      </c>
      <c r="G73" s="9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0.46619188419560054</v>
      </c>
      <c r="H73" s="9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8.3049106883535959</v>
      </c>
      <c r="I73" s="9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1.6779975764624095</v>
      </c>
      <c r="J73" s="9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0.80802310910782671</v>
      </c>
      <c r="K73" s="9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0.60035478297566713</v>
      </c>
      <c r="L73" s="9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0.30913004204865463</v>
      </c>
      <c r="M73" s="9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0.83998324885533726</v>
      </c>
      <c r="N73" s="9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1.4284032113271763</v>
      </c>
      <c r="O73" s="9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0.6156668294102482</v>
      </c>
      <c r="P73" s="9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0.68230020507786682</v>
      </c>
      <c r="Q73" s="9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1.2127135968150278</v>
      </c>
      <c r="R73" s="9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1.0384517893975391</v>
      </c>
      <c r="S73" s="9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0.93107793779458048</v>
      </c>
      <c r="T73" s="9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3.7965683568359943</v>
      </c>
      <c r="U73" s="9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1.2626035334962435</v>
      </c>
      <c r="V73" s="9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1.3986829069993134</v>
      </c>
      <c r="W73" s="9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1.3531285652881986</v>
      </c>
      <c r="X73" s="9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0.85212973441346662</v>
      </c>
      <c r="Y73" s="9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1.9360253924012714</v>
      </c>
      <c r="Z73" s="9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0.24976265375408371</v>
      </c>
      <c r="AA73" s="9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1.0735615460802721</v>
      </c>
      <c r="AB73" s="9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0.56272082437030468</v>
      </c>
      <c r="AC73" s="9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0.46903191001888583</v>
      </c>
      <c r="AD73" s="9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0.50162769005718488</v>
      </c>
      <c r="AE73" s="9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0.92403481405836052</v>
      </c>
      <c r="AF73" s="9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0.53376522870113652</v>
      </c>
    </row>
    <row r="74" spans="4:32" ht="14.6">
      <c r="D74" t="s">
        <v>6</v>
      </c>
      <c r="E74" t="str">
        <f>DEMANDS!$E$19</f>
        <v>TRAPL</v>
      </c>
      <c r="F74">
        <v>2036</v>
      </c>
      <c r="G74" s="9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0.47073936889363677</v>
      </c>
      <c r="H74" s="9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8.3859212240453758</v>
      </c>
      <c r="I74" s="9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1.6943656612811129</v>
      </c>
      <c r="J74" s="9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0.81590499819447981</v>
      </c>
      <c r="K74" s="9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0.60621096426394816</v>
      </c>
      <c r="L74" s="9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0.31214546162925322</v>
      </c>
      <c r="M74" s="9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0.84817689421955755</v>
      </c>
      <c r="N74" s="9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1.4423366193643932</v>
      </c>
      <c r="O74" s="9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0.62167237257980057</v>
      </c>
      <c r="P74" s="9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0.68895572579207298</v>
      </c>
      <c r="Q74" s="9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1.2245430531216996</v>
      </c>
      <c r="R74" s="9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1.0485814029365692</v>
      </c>
      <c r="S74" s="9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0.94016016942138314</v>
      </c>
      <c r="T74" s="9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3.833602112877351</v>
      </c>
      <c r="U74" s="9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1.2749196428986365</v>
      </c>
      <c r="V74" s="9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1.4123264073102617</v>
      </c>
      <c r="W74" s="9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1.3663277042130242</v>
      </c>
      <c r="X74" s="9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0.86044186308699167</v>
      </c>
      <c r="Y74" s="9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1.9549104183861092</v>
      </c>
      <c r="Z74" s="9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0.25219897211266556</v>
      </c>
      <c r="AA74" s="9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1.0840336389431153</v>
      </c>
      <c r="AB74" s="9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0.56820990392068282</v>
      </c>
      <c r="AC74" s="9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0.47360709784606536</v>
      </c>
      <c r="AD74" s="9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0.50652083453691432</v>
      </c>
      <c r="AE74" s="9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0.93304834329350295</v>
      </c>
      <c r="AF74" s="9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0.5389718599020431</v>
      </c>
    </row>
    <row r="75" spans="4:32" ht="14.6">
      <c r="D75" t="s">
        <v>6</v>
      </c>
      <c r="E75" t="str">
        <f>DEMANDS!$E$19</f>
        <v>TRAPL</v>
      </c>
      <c r="F75">
        <v>2037</v>
      </c>
      <c r="G75" s="9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0.47528269462501688</v>
      </c>
      <c r="H75" s="9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8.4668576704022556</v>
      </c>
      <c r="I75" s="9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1.7107187764355938</v>
      </c>
      <c r="J75" s="9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0.82377967878763014</v>
      </c>
      <c r="K75" s="9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0.61206178969853675</v>
      </c>
      <c r="L75" s="9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0.31515812341508775</v>
      </c>
      <c r="M75" s="9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0.85636304596914803</v>
      </c>
      <c r="N75" s="9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1.4562572844055839</v>
      </c>
      <c r="O75" s="9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0.62767242329463269</v>
      </c>
      <c r="P75" s="9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0.69560515960537261</v>
      </c>
      <c r="Q75" s="9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1.2363616906312547</v>
      </c>
      <c r="R75" s="9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1.0587017522938051</v>
      </c>
      <c r="S75" s="9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0.94923409476438114</v>
      </c>
      <c r="T75" s="9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3.8706019991716376</v>
      </c>
      <c r="U75" s="9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1.2872244884284183</v>
      </c>
      <c r="V75" s="9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1.4259574297644089</v>
      </c>
      <c r="W75" s="9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1.3795147716780594</v>
      </c>
      <c r="X75" s="9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0.86874638978529517</v>
      </c>
      <c r="Y75" s="9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1.9737781728024675</v>
      </c>
      <c r="Z75" s="9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0.254633062301723</v>
      </c>
      <c r="AA75" s="9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1.0944961544048391</v>
      </c>
      <c r="AB75" s="9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0.57369396335547207</v>
      </c>
      <c r="AC75" s="9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0.47817810137029887</v>
      </c>
      <c r="AD75" s="9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0.51140950392192941</v>
      </c>
      <c r="AE75" s="9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0.94205362907758761</v>
      </c>
      <c r="AF75" s="9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0.54417372930450647</v>
      </c>
    </row>
    <row r="76" spans="4:32" ht="14.6">
      <c r="D76" t="s">
        <v>6</v>
      </c>
      <c r="E76" t="str">
        <f>DEMANDS!$E$19</f>
        <v>TRAPL</v>
      </c>
      <c r="F76">
        <v>2038</v>
      </c>
      <c r="G76" s="9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0.47982276637990173</v>
      </c>
      <c r="H76" s="9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8.5477361492459938</v>
      </c>
      <c r="I76" s="9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1.7270601793212474</v>
      </c>
      <c r="J76" s="9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0.83164871945375973</v>
      </c>
      <c r="K76" s="9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0.6179084247119303</v>
      </c>
      <c r="L76" s="9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0.31816862750164671</v>
      </c>
      <c r="M76" s="9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0.86454333471288014</v>
      </c>
      <c r="N76" s="9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1.4701679793236717</v>
      </c>
      <c r="O76" s="9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0.63366817671159315</v>
      </c>
      <c r="P76" s="9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0.70224983102596428</v>
      </c>
      <c r="Q76" s="9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1.2481718635113872</v>
      </c>
      <c r="R76" s="9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1.0688148533530146</v>
      </c>
      <c r="S76" s="9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0.95830152126896617</v>
      </c>
      <c r="T76" s="9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3.9075753857678079</v>
      </c>
      <c r="U76" s="9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1.2995205211016063</v>
      </c>
      <c r="V76" s="9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1.4395786895404448</v>
      </c>
      <c r="W76" s="9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1.3926923944301006</v>
      </c>
      <c r="X76" s="9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0.87704496869638793</v>
      </c>
      <c r="Y76" s="9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1.9926324139395633</v>
      </c>
      <c r="Z76" s="9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0.25706540917041759</v>
      </c>
      <c r="AA76" s="9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1.1049511765056628</v>
      </c>
      <c r="AB76" s="9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0.57917409505063733</v>
      </c>
      <c r="AC76" s="9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0.48274583109491803</v>
      </c>
      <c r="AD76" s="9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0.51629467199178203</v>
      </c>
      <c r="AE76" s="9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0.95105246518361586</v>
      </c>
      <c r="AF76" s="9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0.549371873074742</v>
      </c>
    </row>
    <row r="77" spans="4:32" ht="14.6">
      <c r="D77" t="s">
        <v>6</v>
      </c>
      <c r="E77" t="str">
        <f>DEMANDS!$E$19</f>
        <v>TRAPL</v>
      </c>
      <c r="F77">
        <v>2039</v>
      </c>
      <c r="G77" s="9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0.48436049118983193</v>
      </c>
      <c r="H77" s="9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8.6285728187642157</v>
      </c>
      <c r="I77" s="9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1.7433931346811513</v>
      </c>
      <c r="J77" s="9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0.83951369229755357</v>
      </c>
      <c r="K77" s="9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0.6237520373654829</v>
      </c>
      <c r="L77" s="9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0.32117757533804958</v>
      </c>
      <c r="M77" s="9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0.87271939473767768</v>
      </c>
      <c r="N77" s="9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1.4840714832463262</v>
      </c>
      <c r="O77" s="9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0.6396608306834366</v>
      </c>
      <c r="P77" s="9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0.70889106754972853</v>
      </c>
      <c r="Q77" s="9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1.2599759312400702</v>
      </c>
      <c r="R77" s="9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1.0789227265451797</v>
      </c>
      <c r="S77" s="9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0.9673642604575714</v>
      </c>
      <c r="T77" s="9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3.9445296593393793</v>
      </c>
      <c r="U77" s="9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1.3118101974629552</v>
      </c>
      <c r="V77" s="9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1.4531929079416668</v>
      </c>
      <c r="W77" s="9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1.4058632051410767</v>
      </c>
      <c r="X77" s="9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0.88533925773961974</v>
      </c>
      <c r="Y77" s="9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2.0114769085641591</v>
      </c>
      <c r="Z77" s="9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0.2594964986615817</v>
      </c>
      <c r="AA77" s="9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1.1154007939867587</v>
      </c>
      <c r="AB77" s="9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0.58465139384620834</v>
      </c>
      <c r="AC77" s="9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0.48731119957706998</v>
      </c>
      <c r="AD77" s="9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0.52117731472257101</v>
      </c>
      <c r="AE77" s="9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0.96004664943078866</v>
      </c>
      <c r="AF77" s="9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0.55456732971623723</v>
      </c>
    </row>
    <row r="78" spans="4:32" ht="14.6">
      <c r="D78" t="s">
        <v>6</v>
      </c>
      <c r="E78" t="str">
        <f>DEMANDS!$E$19</f>
        <v>TRAPL</v>
      </c>
      <c r="F78">
        <v>2040</v>
      </c>
      <c r="G78" s="9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0.48889526512542331</v>
      </c>
      <c r="H78" s="9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8.7093569203406336</v>
      </c>
      <c r="I78" s="9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1.7597154687493572</v>
      </c>
      <c r="J78" s="9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0.84737355056355512</v>
      </c>
      <c r="K78" s="9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0.62959184992816442</v>
      </c>
      <c r="L78" s="9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0.32418456646104893</v>
      </c>
      <c r="M78" s="9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0.88089013788524451</v>
      </c>
      <c r="N78" s="9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1.4979659457452135</v>
      </c>
      <c r="O78" s="9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0.64564958764310587</v>
      </c>
      <c r="P78" s="9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0.71552798528924344</v>
      </c>
      <c r="Q78" s="9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1.271772322804593</v>
      </c>
      <c r="R78" s="9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1.089024026605462</v>
      </c>
      <c r="S78" s="9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0.97642110616306943</v>
      </c>
      <c r="T78" s="9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3.9814599016128525</v>
      </c>
      <c r="U78" s="9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1.3240918818697176</v>
      </c>
      <c r="V78" s="9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1.4667982730409792</v>
      </c>
      <c r="W78" s="9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1.4190254508973721</v>
      </c>
      <c r="X78" s="9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0.89362815302150167</v>
      </c>
      <c r="Y78" s="9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2.0303091486475591</v>
      </c>
      <c r="Z78" s="9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0.26192600721959197</v>
      </c>
      <c r="AA78" s="9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1.1258436161002714</v>
      </c>
      <c r="AB78" s="9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0.59012513076415574</v>
      </c>
      <c r="AC78" s="9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0.49187359920825247</v>
      </c>
      <c r="AD78" s="9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0.52605678227951325</v>
      </c>
      <c r="AE78" s="9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0.96903498477601024</v>
      </c>
      <c r="AF78" s="9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0.55975940776155841</v>
      </c>
    </row>
    <row r="79" spans="4:32" ht="14.6">
      <c r="D79" t="s">
        <v>6</v>
      </c>
      <c r="E79" t="str">
        <f>DEMANDS!$E$19</f>
        <v>TRAPL</v>
      </c>
      <c r="F79">
        <v>2045</v>
      </c>
      <c r="G79" s="9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0.5137272385520032</v>
      </c>
      <c r="H79" s="9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9.1517226682539743</v>
      </c>
      <c r="I79" s="9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1.8490949552680407</v>
      </c>
      <c r="J79" s="9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0.89041335681854672</v>
      </c>
      <c r="K79" s="9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0.66157008576359777</v>
      </c>
      <c r="L79" s="9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0.34065055235600922</v>
      </c>
      <c r="M79" s="9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0.92563231899450726</v>
      </c>
      <c r="N79" s="9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1.5740506477500982</v>
      </c>
      <c r="O79" s="9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0.67844342826073345</v>
      </c>
      <c r="P79" s="9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0.75187109021196863</v>
      </c>
      <c r="Q79" s="9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1.3363681959440921</v>
      </c>
      <c r="R79" s="9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1.1443377463704434</v>
      </c>
      <c r="S79" s="9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1.0260154972136206</v>
      </c>
      <c r="T79" s="9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4.1836862546344555</v>
      </c>
      <c r="U79" s="9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1.391345170601209</v>
      </c>
      <c r="V79" s="9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1.5412999062874431</v>
      </c>
      <c r="W79" s="9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1.4911006064611807</v>
      </c>
      <c r="X79" s="9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0.93901732352897394</v>
      </c>
      <c r="Y79" s="9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2.1334326321896309</v>
      </c>
      <c r="Z79" s="9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0.27522975572150987</v>
      </c>
      <c r="AA79" s="9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1.1830274768404947</v>
      </c>
      <c r="AB79" s="9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0.6200987725864654</v>
      </c>
      <c r="AC79" s="9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0.51685684821076039</v>
      </c>
      <c r="AD79" s="9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0.55277626387458612</v>
      </c>
      <c r="AE79" s="9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1.0182542198717133</v>
      </c>
      <c r="AF79" s="9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0.58819071346309182</v>
      </c>
    </row>
    <row r="80" spans="4:32" ht="14.6">
      <c r="D80" t="s">
        <v>6</v>
      </c>
      <c r="E80" t="str">
        <f>DEMANDS!$E$19</f>
        <v>TRAPL</v>
      </c>
      <c r="F80">
        <v>2050</v>
      </c>
      <c r="G80" s="9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0.53705899448772954</v>
      </c>
      <c r="H80" s="9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9.5673629996660328</v>
      </c>
      <c r="I80" s="9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1.9330746023661756</v>
      </c>
      <c r="J80" s="9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0.93085292389651086</v>
      </c>
      <c r="K80" s="9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0.69161636444432462</v>
      </c>
      <c r="L80" s="9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0.3561217498135219</v>
      </c>
      <c r="M80" s="9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0.96767141237385124</v>
      </c>
      <c r="N80" s="9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1.645538711430139</v>
      </c>
      <c r="O80" s="9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0.709256037163842</v>
      </c>
      <c r="P80" s="9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0.78601853550102796</v>
      </c>
      <c r="Q80" s="9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1.3970615254936758</v>
      </c>
      <c r="R80" s="9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1.1963097015301685</v>
      </c>
      <c r="S80" s="9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1.072613655478958</v>
      </c>
      <c r="T80" s="9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4.3736951528971133</v>
      </c>
      <c r="U80" s="9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1.4545353686415503</v>
      </c>
      <c r="V80" s="9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1.6113005419138839</v>
      </c>
      <c r="W80" s="9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1.5588213594499167</v>
      </c>
      <c r="X80" s="9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0.98166431860314907</v>
      </c>
      <c r="Y80" s="9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2.2303259361535472</v>
      </c>
      <c r="Z80" s="9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0.28772976157061336</v>
      </c>
      <c r="AA80" s="9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1.236756588874149</v>
      </c>
      <c r="AB80" s="9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0.64826156430218296</v>
      </c>
      <c r="AC80" s="9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0.5403307404461658</v>
      </c>
      <c r="AD80" s="9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0.57788149464283733</v>
      </c>
      <c r="AE80" s="9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1.0644998871357925</v>
      </c>
      <c r="AF80" s="9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0.6149043489106939</v>
      </c>
    </row>
    <row r="81" spans="4:32" ht="14.6">
      <c r="D81" t="s">
        <v>6</v>
      </c>
      <c r="E81" t="str">
        <f>DEMANDS!$E$19</f>
        <v>TRAPL</v>
      </c>
      <c r="F81">
        <v>2055</v>
      </c>
      <c r="G81" s="9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9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9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9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9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9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9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9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9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9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9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9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9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9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9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9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9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9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9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9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9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9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9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9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9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9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ht="14.6">
      <c r="D82" t="s">
        <v>6</v>
      </c>
      <c r="E82" t="str">
        <f>DEMANDS!$E$19</f>
        <v>TRAPL</v>
      </c>
      <c r="F82">
        <v>2060</v>
      </c>
      <c r="G82" s="9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9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9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9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9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9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9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9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9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9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9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9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9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9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9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9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9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9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9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9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9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9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9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9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9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9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ht="14.6">
      <c r="D83" t="s">
        <v>6</v>
      </c>
      <c r="E83" t="str">
        <f>DEMANDS!$E$19</f>
        <v>TRAPL</v>
      </c>
      <c r="F83">
        <v>2065</v>
      </c>
      <c r="G83" s="9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9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9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9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9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9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9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9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9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9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9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9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9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9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9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9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9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9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9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9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9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9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9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9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9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9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ht="14.6">
      <c r="D84" t="s">
        <v>6</v>
      </c>
      <c r="E84" t="str">
        <f>DEMANDS!$E$19</f>
        <v>TRAPL</v>
      </c>
      <c r="F84">
        <v>2070</v>
      </c>
      <c r="G84" s="8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8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8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8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8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8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8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8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8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8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8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8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8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8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8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8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8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8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8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8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8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8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8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8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8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8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ht="14.6">
      <c r="D85" s="10" t="s">
        <v>6</v>
      </c>
      <c r="E85" s="10" t="str">
        <f>DEMANDS!$E$20</f>
        <v>TRAF</v>
      </c>
      <c r="F85" s="10">
        <v>2020</v>
      </c>
      <c r="G85" s="11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11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11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11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11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11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11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11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11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11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11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11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11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11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11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11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11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11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11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11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0.07802149668403971</v>
      </c>
      <c r="AA85" s="11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11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11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11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11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11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 ht="14.6">
      <c r="D86" t="s">
        <v>6</v>
      </c>
      <c r="E86" t="str">
        <f>DEMANDS!$E$20</f>
        <v>TRAF</v>
      </c>
      <c r="F86">
        <v>2021</v>
      </c>
      <c r="G86" s="9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9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9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9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9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9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9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9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9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9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9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9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9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9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9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9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9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9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9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9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0.080512210182964394</v>
      </c>
      <c r="AA86" s="9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9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9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9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9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9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 ht="14.6">
      <c r="D87" t="s">
        <v>6</v>
      </c>
      <c r="E87" t="str">
        <f>DEMANDS!$E$20</f>
        <v>TRAF</v>
      </c>
      <c r="F87">
        <v>2022</v>
      </c>
      <c r="G87" s="9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9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9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9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9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9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9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9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9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9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9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9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9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9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9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9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9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9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9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9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0.082017408648725088</v>
      </c>
      <c r="AA87" s="9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9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9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9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9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9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 ht="14.6">
      <c r="D88" t="s">
        <v>6</v>
      </c>
      <c r="E88" t="str">
        <f>DEMANDS!$E$20</f>
        <v>TRAF</v>
      </c>
      <c r="F88">
        <v>2023</v>
      </c>
      <c r="G88" s="9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0.20339128350559066</v>
      </c>
      <c r="H88" s="9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3.0378111493764286</v>
      </c>
      <c r="I88" s="9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0.55126346690356265</v>
      </c>
      <c r="J88" s="9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0.35450930662591773</v>
      </c>
      <c r="K88" s="9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0.25249991541140943</v>
      </c>
      <c r="L88" s="9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0.12185117586940007</v>
      </c>
      <c r="M88" s="9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0.31931579058533249</v>
      </c>
      <c r="N88" s="9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0.49407469349957212</v>
      </c>
      <c r="O88" s="9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0.23241845526274671</v>
      </c>
      <c r="P88" s="9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0.26464240163253511</v>
      </c>
      <c r="Q88" s="9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0.53488635124401007</v>
      </c>
      <c r="R88" s="9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0.35286421490732695</v>
      </c>
      <c r="S88" s="9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0.34723691286733754</v>
      </c>
      <c r="T88" s="9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1.8579070291052393</v>
      </c>
      <c r="U88" s="9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0.50551123578484436</v>
      </c>
      <c r="V88" s="9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0.56958286340280717</v>
      </c>
      <c r="W88" s="9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0.4662858947686136</v>
      </c>
      <c r="X88" s="9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0.43311656809708032</v>
      </c>
      <c r="Y88" s="9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0.6916007533591183</v>
      </c>
      <c r="Z88" s="9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0.092234779180049284</v>
      </c>
      <c r="AA88" s="9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0.38952493241279257</v>
      </c>
      <c r="AB88" s="9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0.17297924894717778</v>
      </c>
      <c r="AC88" s="9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0.18863457288617339</v>
      </c>
      <c r="AD88" s="9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0.21926340465670446</v>
      </c>
      <c r="AE88" s="9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0.45821492220791399</v>
      </c>
      <c r="AF88" s="9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0.17669217809095369</v>
      </c>
    </row>
    <row r="89" spans="4:32" ht="14.6">
      <c r="D89" t="s">
        <v>6</v>
      </c>
      <c r="E89" t="str">
        <f>DEMANDS!$E$20</f>
        <v>TRAF</v>
      </c>
      <c r="F89">
        <v>2024</v>
      </c>
      <c r="G89" s="9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9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9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9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9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9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9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9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9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9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9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9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9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9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9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9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9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9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9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9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9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9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9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9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9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9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 ht="14.6">
      <c r="D90" t="s">
        <v>6</v>
      </c>
      <c r="E90" t="str">
        <f>DEMANDS!$E$20</f>
        <v>TRAF</v>
      </c>
      <c r="F90">
        <v>2025</v>
      </c>
      <c r="G90" s="9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9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9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9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9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9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9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9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9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9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9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9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9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9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9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9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9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9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9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9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9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9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9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9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9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9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 ht="14.6">
      <c r="D91" t="s">
        <v>6</v>
      </c>
      <c r="E91" t="str">
        <f>DEMANDS!$E$20</f>
        <v>TRAF</v>
      </c>
      <c r="F91">
        <v>2026</v>
      </c>
      <c r="G91" s="9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9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9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9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9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9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9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9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9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9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9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9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9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9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9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9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9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9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9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9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9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9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9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9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9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9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 ht="14.6">
      <c r="D92" t="s">
        <v>6</v>
      </c>
      <c r="E92" t="str">
        <f>DEMANDS!$E$20</f>
        <v>TRAF</v>
      </c>
      <c r="F92">
        <v>2027</v>
      </c>
      <c r="G92" s="9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9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9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9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9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9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9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9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9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9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9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9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9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9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9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9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9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9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9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9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9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9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9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9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9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9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 ht="14.6">
      <c r="D93" t="s">
        <v>6</v>
      </c>
      <c r="E93" t="str">
        <f>DEMANDS!$E$20</f>
        <v>TRAF</v>
      </c>
      <c r="F93">
        <v>2028</v>
      </c>
      <c r="G93" s="9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9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9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9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9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9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9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9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9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9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9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9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9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9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9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9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9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9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9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9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9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9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9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9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9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9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 ht="14.6">
      <c r="D94" t="s">
        <v>6</v>
      </c>
      <c r="E94" t="str">
        <f>DEMANDS!$E$20</f>
        <v>TRAF</v>
      </c>
      <c r="F94">
        <v>2029</v>
      </c>
      <c r="G94" s="9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9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9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9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9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9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9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9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9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9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9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9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9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9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9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9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9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9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9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9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9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9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9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9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9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9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 ht="14.6">
      <c r="D95" t="s">
        <v>6</v>
      </c>
      <c r="E95" t="str">
        <f>DEMANDS!$E$20</f>
        <v>TRAF</v>
      </c>
      <c r="F95">
        <v>2030</v>
      </c>
      <c r="G95" s="9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9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9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9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9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9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9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9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9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9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9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9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9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9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9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9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9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9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9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9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9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9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9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9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9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9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 ht="14.6">
      <c r="D96" t="s">
        <v>6</v>
      </c>
      <c r="E96" t="str">
        <f>DEMANDS!$E$20</f>
        <v>TRAF</v>
      </c>
      <c r="F96">
        <v>2031</v>
      </c>
      <c r="G96" s="9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9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9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9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9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9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9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9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9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9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9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9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9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9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9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9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9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9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9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9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9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9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9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9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9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9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 ht="14.6">
      <c r="D97" t="s">
        <v>6</v>
      </c>
      <c r="E97" t="str">
        <f>DEMANDS!$E$20</f>
        <v>TRAF</v>
      </c>
      <c r="F97">
        <v>2032</v>
      </c>
      <c r="G97" s="9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9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9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9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9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9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9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9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9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9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9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9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9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9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9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9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9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9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9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9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9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9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9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9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9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9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 ht="14.6">
      <c r="D98" t="s">
        <v>6</v>
      </c>
      <c r="E98" t="str">
        <f>DEMANDS!$E$20</f>
        <v>TRAF</v>
      </c>
      <c r="F98">
        <v>2033</v>
      </c>
      <c r="G98" s="9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9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9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9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9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9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9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9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9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9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9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9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9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9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9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9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9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9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9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9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9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9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9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9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9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9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 ht="14.6">
      <c r="D99" t="s">
        <v>6</v>
      </c>
      <c r="E99" t="str">
        <f>DEMANDS!$E$20</f>
        <v>TRAF</v>
      </c>
      <c r="F99">
        <v>2034</v>
      </c>
      <c r="G99" s="9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9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9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9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9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9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9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9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9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9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9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9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9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9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9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9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9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9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9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9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9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9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9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9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9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9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 ht="14.6">
      <c r="D100" t="s">
        <v>6</v>
      </c>
      <c r="E100" t="str">
        <f>DEMANDS!$E$20</f>
        <v>TRAF</v>
      </c>
      <c r="F100">
        <v>2035</v>
      </c>
      <c r="G100" s="9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9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9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9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9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9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9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9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9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9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9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9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9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9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9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9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9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9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9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9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9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9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9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9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9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9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 ht="14.6">
      <c r="D101" t="s">
        <v>6</v>
      </c>
      <c r="E101" t="str">
        <f>DEMANDS!$E$20</f>
        <v>TRAF</v>
      </c>
      <c r="F101">
        <v>2036</v>
      </c>
      <c r="G101" s="9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9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9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9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9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9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9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9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9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9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9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9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9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9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9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9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9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9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9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9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9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9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9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9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9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9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 ht="14.6">
      <c r="D102" t="s">
        <v>6</v>
      </c>
      <c r="E102" t="str">
        <f>DEMANDS!$E$20</f>
        <v>TRAF</v>
      </c>
      <c r="F102">
        <v>2037</v>
      </c>
      <c r="G102" s="9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9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9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9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9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9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9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9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9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9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9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9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9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9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9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9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9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9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9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9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9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9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9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9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9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9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 ht="14.6">
      <c r="D103" t="s">
        <v>6</v>
      </c>
      <c r="E103" t="str">
        <f>DEMANDS!$E$20</f>
        <v>TRAF</v>
      </c>
      <c r="F103">
        <v>2038</v>
      </c>
      <c r="G103" s="9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9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9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9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9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9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9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9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9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9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9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9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9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9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9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9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9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9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9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9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9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9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9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9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9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9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 ht="14.6">
      <c r="D104" t="s">
        <v>6</v>
      </c>
      <c r="E104" t="str">
        <f>DEMANDS!$E$20</f>
        <v>TRAF</v>
      </c>
      <c r="F104">
        <v>2039</v>
      </c>
      <c r="G104" s="9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9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9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9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9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9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9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9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9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9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9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9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9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9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9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9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9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9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9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9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9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9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9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9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9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9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 ht="14.6">
      <c r="D105" t="s">
        <v>6</v>
      </c>
      <c r="E105" t="str">
        <f>DEMANDS!$E$20</f>
        <v>TRAF</v>
      </c>
      <c r="F105">
        <v>2040</v>
      </c>
      <c r="G105" s="9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9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9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9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9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9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9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9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9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9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9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9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9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9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9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9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9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9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9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9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9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9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9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9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9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9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 ht="14.6">
      <c r="D106" t="s">
        <v>6</v>
      </c>
      <c r="E106" t="str">
        <f>DEMANDS!$E$20</f>
        <v>TRAF</v>
      </c>
      <c r="F106">
        <v>2045</v>
      </c>
      <c r="G106" s="9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9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9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9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9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9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9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9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9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9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9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9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9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9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9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9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9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9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9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9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9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9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9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9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9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9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 ht="14.6">
      <c r="D107" t="s">
        <v>6</v>
      </c>
      <c r="E107" t="str">
        <f>DEMANDS!$E$20</f>
        <v>TRAF</v>
      </c>
      <c r="F107">
        <v>2050</v>
      </c>
      <c r="G107" s="9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9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9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9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9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9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9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9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9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9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9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9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9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9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9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9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9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9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9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9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9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9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9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9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9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9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 ht="14.6">
      <c r="D108" t="s">
        <v>6</v>
      </c>
      <c r="E108" t="str">
        <f>DEMANDS!$E$20</f>
        <v>TRAF</v>
      </c>
      <c r="F108">
        <v>2055</v>
      </c>
      <c r="G108" s="9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9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9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9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9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9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9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9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9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9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9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9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9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9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9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9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9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9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9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9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9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9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9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9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9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9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 ht="14.6">
      <c r="D109" t="s">
        <v>6</v>
      </c>
      <c r="E109" t="str">
        <f>DEMANDS!$E$20</f>
        <v>TRAF</v>
      </c>
      <c r="F109">
        <v>2060</v>
      </c>
      <c r="G109" s="9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9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9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9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9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9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9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9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9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9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9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9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9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9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9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9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9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9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9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9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9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9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9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9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9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9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 ht="14.6">
      <c r="D110" t="s">
        <v>6</v>
      </c>
      <c r="E110" t="str">
        <f>DEMANDS!$E$20</f>
        <v>TRAF</v>
      </c>
      <c r="F110">
        <v>2065</v>
      </c>
      <c r="G110" s="9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9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9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9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9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9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9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9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9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9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9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9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9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9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9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9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9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9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9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9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9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9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9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9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9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9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 ht="14.6">
      <c r="D111" t="s">
        <v>6</v>
      </c>
      <c r="E111" t="str">
        <f>DEMANDS!$E$20</f>
        <v>TRAF</v>
      </c>
      <c r="F111">
        <v>2070</v>
      </c>
      <c r="G111" s="8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8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8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8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8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8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8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8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8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8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8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8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8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8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8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8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8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8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8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8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8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8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8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8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8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8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 ht="14.6">
      <c r="D112" s="10" t="s">
        <v>6</v>
      </c>
      <c r="E112" s="10" t="str">
        <f>DEMANDS!$E$21</f>
        <v>TTURS</v>
      </c>
      <c r="F112" s="10">
        <v>2020</v>
      </c>
      <c r="G112" s="11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0.040298189842888216</v>
      </c>
      <c r="H112" s="11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0.95370141165818956</v>
      </c>
      <c r="I112" s="11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0.15749505432449243</v>
      </c>
      <c r="J112" s="11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0.070239407968971351</v>
      </c>
      <c r="K112" s="11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0.059951095783094072</v>
      </c>
      <c r="L112" s="11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0.028931144408212768</v>
      </c>
      <c r="M112" s="11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0.091227989526291228</v>
      </c>
      <c r="N112" s="11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0.13805803660008933</v>
      </c>
      <c r="O112" s="11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0.055183151449824545</v>
      </c>
      <c r="P112" s="11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0.062834088251830025</v>
      </c>
      <c r="Q112" s="11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0.10597775556201994</v>
      </c>
      <c r="R112" s="11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0.10081271847771633</v>
      </c>
      <c r="S112" s="11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0.084102262744369771</v>
      </c>
      <c r="T112" s="11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0.38425837356195203</v>
      </c>
      <c r="U112" s="11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0.10455147767729023</v>
      </c>
      <c r="V112" s="11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0.13795540121880637</v>
      </c>
      <c r="W112" s="11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0.11293643441302531</v>
      </c>
      <c r="X112" s="11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0.082232883144582838</v>
      </c>
      <c r="Y112" s="11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0.18266124981514884</v>
      </c>
      <c r="Z112" s="11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0.022681711433385609</v>
      </c>
      <c r="AA112" s="11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0.092376797966448126</v>
      </c>
      <c r="AB112" s="11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0.04568619344515161</v>
      </c>
      <c r="AC112" s="11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0.046387653188956719</v>
      </c>
      <c r="AD112" s="11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0.053919674514716784</v>
      </c>
      <c r="AE112" s="11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0.11268090770514076</v>
      </c>
      <c r="AF112" s="11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0.04345086562382381</v>
      </c>
    </row>
    <row r="113" spans="4:32" ht="14.6">
      <c r="D113" t="s">
        <v>6</v>
      </c>
      <c r="E113" t="str">
        <f>DEMANDS!$E$21</f>
        <v>TTURS</v>
      </c>
      <c r="F113">
        <v>2021</v>
      </c>
      <c r="G113" s="9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0.10300786940522515</v>
      </c>
      <c r="H113" s="9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2.4377956143110175</v>
      </c>
      <c r="I113" s="9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0.4025796208483845</v>
      </c>
      <c r="J113" s="9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0.17954185513980342</v>
      </c>
      <c r="K113" s="9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0.15324347493526272</v>
      </c>
      <c r="L113" s="9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0.073952094537338683</v>
      </c>
      <c r="M113" s="9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0.23319163634551851</v>
      </c>
      <c r="N113" s="9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0.35289585611383278</v>
      </c>
      <c r="O113" s="9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0.14105593526840382</v>
      </c>
      <c r="P113" s="9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0.16061281119760132</v>
      </c>
      <c r="Q113" s="9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0.27089412321873724</v>
      </c>
      <c r="R113" s="9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0.25769155835100077</v>
      </c>
      <c r="S113" s="9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0.21497727146632237</v>
      </c>
      <c r="T113" s="9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0.98221871791392901</v>
      </c>
      <c r="U113" s="9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0.26724835534036373</v>
      </c>
      <c r="V113" s="9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0.35263350557171735</v>
      </c>
      <c r="W113" s="9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0.2886814899742135</v>
      </c>
      <c r="X113" s="9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0.21019887297164092</v>
      </c>
      <c r="Y113" s="9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0.46690797377526894</v>
      </c>
      <c r="Z113" s="9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0.057977660493589434</v>
      </c>
      <c r="AA113" s="9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0.23612815310313626</v>
      </c>
      <c r="AB113" s="9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0.11678036820928192</v>
      </c>
      <c r="AC113" s="9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0.11857339846609012</v>
      </c>
      <c r="AD113" s="9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0.13782630962924963</v>
      </c>
      <c r="AE113" s="9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0.28802832759004843</v>
      </c>
      <c r="AF113" s="9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0.11106655433340044</v>
      </c>
    </row>
    <row r="114" spans="4:32" ht="14.6">
      <c r="D114" t="s">
        <v>6</v>
      </c>
      <c r="E114" t="str">
        <f>DEMANDS!$E$21</f>
        <v>TTURS</v>
      </c>
      <c r="F114">
        <v>2022</v>
      </c>
      <c r="G114" s="9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0.091837705905009476</v>
      </c>
      <c r="H114" s="9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2.1734412911977046</v>
      </c>
      <c r="I114" s="9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9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0.16007235355100619</v>
      </c>
      <c r="K114" s="9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0.13662576717903124</v>
      </c>
      <c r="L114" s="9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0.065932736483092988</v>
      </c>
      <c r="M114" s="9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0.2079043576171794</v>
      </c>
      <c r="N114" s="9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0.31462786324978326</v>
      </c>
      <c r="O114" s="9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9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0.14319597332234404</v>
      </c>
      <c r="Q114" s="9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0.24151839042207984</v>
      </c>
      <c r="R114" s="9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0.22974751042508532</v>
      </c>
      <c r="S114" s="9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0.19166515672232726</v>
      </c>
      <c r="T114" s="9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0.87570701414390362</v>
      </c>
      <c r="U114" s="9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0.23826796926352892</v>
      </c>
      <c r="V114" s="9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0.31439396197534725</v>
      </c>
      <c r="W114" s="9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0.25737689682888371</v>
      </c>
      <c r="X114" s="9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0.18740492730310546</v>
      </c>
      <c r="Y114" s="9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0.41627651778323171</v>
      </c>
      <c r="Z114" s="9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0.051690568538258312</v>
      </c>
      <c r="AA114" s="9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0.21052243877863241</v>
      </c>
      <c r="AB114" s="9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0.10411671625681371</v>
      </c>
      <c r="AC114" s="9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</v>
      </c>
      <c r="AD114" s="9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0.12288043780334448</v>
      </c>
      <c r="AE114" s="9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0.25679456331114831</v>
      </c>
      <c r="AF114" s="9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0.099022507810807861</v>
      </c>
    </row>
    <row r="115" spans="4:32" ht="14.6">
      <c r="D115" t="s">
        <v>6</v>
      </c>
      <c r="E115" t="str">
        <f>DEMANDS!$E$21</f>
        <v>TTURS</v>
      </c>
      <c r="F115">
        <v>2023</v>
      </c>
      <c r="G115" s="9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0.080667542404793777</v>
      </c>
      <c r="H115" s="9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1.909086968084392</v>
      </c>
      <c r="I115" s="9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0.31526822973435398</v>
      </c>
      <c r="J115" s="9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0.14060285196220901</v>
      </c>
      <c r="K115" s="9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0.12000805942279977</v>
      </c>
      <c r="L115" s="9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0.057913378428847299</v>
      </c>
      <c r="M115" s="9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0.1826170788888403</v>
      </c>
      <c r="N115" s="9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0.27635987038573367</v>
      </c>
      <c r="O115" s="9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0.11046375102613878</v>
      </c>
      <c r="P115" s="9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0.12577913544708677</v>
      </c>
      <c r="Q115" s="9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0.2121426576254225</v>
      </c>
      <c r="R115" s="9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0.20180346249916989</v>
      </c>
      <c r="S115" s="9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0.16835304197833212</v>
      </c>
      <c r="T115" s="9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0.76919531037387801</v>
      </c>
      <c r="U115" s="9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0.2092875831866941</v>
      </c>
      <c r="V115" s="9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0.2761544183789772</v>
      </c>
      <c r="W115" s="9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0.22607230368355385</v>
      </c>
      <c r="X115" s="9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0.16461098163457</v>
      </c>
      <c r="Y115" s="9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0.36564506179119449</v>
      </c>
      <c r="Z115" s="9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0.045403476582927191</v>
      </c>
      <c r="AA115" s="9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0.18491672445412854</v>
      </c>
      <c r="AB115" s="9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0.091453064304345508</v>
      </c>
      <c r="AC115" s="9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0.092857222502251272</v>
      </c>
      <c r="AD115" s="9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0.10793456597743935</v>
      </c>
      <c r="AE115" s="9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0.22556079903224824</v>
      </c>
      <c r="AF115" s="9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0.086978461288215292</v>
      </c>
    </row>
    <row r="116" spans="4:32" ht="14.6">
      <c r="D116" t="s">
        <v>6</v>
      </c>
      <c r="E116" t="str">
        <f>DEMANDS!$E$21</f>
        <v>TTURS</v>
      </c>
      <c r="F116">
        <v>2024</v>
      </c>
      <c r="G116" s="9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0.069497378904578092</v>
      </c>
      <c r="H116" s="9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1.6447326449710791</v>
      </c>
      <c r="I116" s="9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0.27161253417733872</v>
      </c>
      <c r="J116" s="9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0.12113335037341183</v>
      </c>
      <c r="K116" s="9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0.10339035166656828</v>
      </c>
      <c r="L116" s="9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0.049894020374601611</v>
      </c>
      <c r="M116" s="9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0.15732980016050124</v>
      </c>
      <c r="N116" s="9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0.23809187752168418</v>
      </c>
      <c r="O116" s="9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0.09516765890500628</v>
      </c>
      <c r="P116" s="9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0.10836229757182951</v>
      </c>
      <c r="Q116" s="9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0.18276692482876514</v>
      </c>
      <c r="R116" s="9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0.17385941457325443</v>
      </c>
      <c r="S116" s="9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0.14504092723433698</v>
      </c>
      <c r="T116" s="9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0.66268360660385239</v>
      </c>
      <c r="U116" s="9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0.18030719710985932</v>
      </c>
      <c r="V116" s="9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0.23791487478260709</v>
      </c>
      <c r="W116" s="9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0.19476771053822403</v>
      </c>
      <c r="X116" s="9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0.14181703596603454</v>
      </c>
      <c r="Y116" s="9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0.31501360579915727</v>
      </c>
      <c r="Z116" s="9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0.039116384627596069</v>
      </c>
      <c r="AA116" s="9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0.15931101012962473</v>
      </c>
      <c r="AB116" s="9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0.078789412351877294</v>
      </c>
      <c r="AC116" s="9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0.079999134520331847</v>
      </c>
      <c r="AD116" s="9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0.092988694151534212</v>
      </c>
      <c r="AE116" s="9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0.19432703475334814</v>
      </c>
      <c r="AF116" s="9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0.074934414765622709</v>
      </c>
    </row>
    <row r="117" spans="4:32" ht="14.6">
      <c r="D117" t="s">
        <v>6</v>
      </c>
      <c r="E117" t="str">
        <f>DEMANDS!$E$21</f>
        <v>TTURS</v>
      </c>
      <c r="F117">
        <v>2025</v>
      </c>
      <c r="G117" s="9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0.058327215404362392</v>
      </c>
      <c r="H117" s="9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1.3803783218577665</v>
      </c>
      <c r="I117" s="9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0.22795683862032345</v>
      </c>
      <c r="J117" s="9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0.10166384878461464</v>
      </c>
      <c r="K117" s="9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0.086772643910336789</v>
      </c>
      <c r="L117" s="9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0.041874662320355915</v>
      </c>
      <c r="M117" s="9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0.13204252143216214</v>
      </c>
      <c r="N117" s="9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0.19982388465763462</v>
      </c>
      <c r="O117" s="9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0.079871566783873763</v>
      </c>
      <c r="P117" s="9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0.090945459696572237</v>
      </c>
      <c r="Q117" s="9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0.1533911920321078</v>
      </c>
      <c r="R117" s="9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0.14591536664733901</v>
      </c>
      <c r="S117" s="9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0.12172881249034186</v>
      </c>
      <c r="T117" s="9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0.55617190283382678</v>
      </c>
      <c r="U117" s="9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0.15132681103302456</v>
      </c>
      <c r="V117" s="9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0.19967533118623704</v>
      </c>
      <c r="W117" s="9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0.16346311739289421</v>
      </c>
      <c r="X117" s="9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0.11902309029749909</v>
      </c>
      <c r="Y117" s="9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9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0.032829292672264948</v>
      </c>
      <c r="AA117" s="9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0.13370529580512089</v>
      </c>
      <c r="AB117" s="9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0.066125760399409095</v>
      </c>
      <c r="AC117" s="9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0.067141046538412436</v>
      </c>
      <c r="AD117" s="9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0.078042822325629077</v>
      </c>
      <c r="AE117" s="9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0.16309327047444805</v>
      </c>
      <c r="AF117" s="9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0.062890368243030126</v>
      </c>
    </row>
    <row r="118" spans="4:32" ht="14.6">
      <c r="D118" t="s">
        <v>6</v>
      </c>
      <c r="E118" t="str">
        <f>DEMANDS!$E$21</f>
        <v>TTURS</v>
      </c>
      <c r="F118">
        <v>2026</v>
      </c>
      <c r="G118" s="9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0.047157051904146714</v>
      </c>
      <c r="H118" s="9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1.1160239987444538</v>
      </c>
      <c r="I118" s="9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9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0.082194347195817447</v>
      </c>
      <c r="K118" s="9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0.070154936154105313</v>
      </c>
      <c r="L118" s="9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0.033855304266110234</v>
      </c>
      <c r="M118" s="9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0.10675524270382304</v>
      </c>
      <c r="N118" s="9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0.16155589179358512</v>
      </c>
      <c r="O118" s="9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0.064575474662741258</v>
      </c>
      <c r="P118" s="9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0.073528621821314963</v>
      </c>
      <c r="Q118" s="9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0.12401545923545046</v>
      </c>
      <c r="R118" s="9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0.11797131872142358</v>
      </c>
      <c r="S118" s="9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0.098416697746346732</v>
      </c>
      <c r="T118" s="9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0.44966019906380128</v>
      </c>
      <c r="U118" s="9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0.12234642495618976</v>
      </c>
      <c r="V118" s="9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0.16143578758986696</v>
      </c>
      <c r="W118" s="9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0.13215852424756439</v>
      </c>
      <c r="X118" s="9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0.096229144628963662</v>
      </c>
      <c r="Y118" s="9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0.21375069381508291</v>
      </c>
      <c r="Z118" s="9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0.02654220071693383</v>
      </c>
      <c r="AA118" s="9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0.10809958148061705</v>
      </c>
      <c r="AB118" s="9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0.053462108446940888</v>
      </c>
      <c r="AC118" s="9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0.054282958556493011</v>
      </c>
      <c r="AD118" s="9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0.063096950499723942</v>
      </c>
      <c r="AE118" s="9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0.13185950619554801</v>
      </c>
      <c r="AF118" s="9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0.050846321720437557</v>
      </c>
    </row>
    <row r="119" spans="4:32" ht="14.6">
      <c r="D119" t="s">
        <v>6</v>
      </c>
      <c r="E119" t="str">
        <f>DEMANDS!$E$21</f>
        <v>TTURS</v>
      </c>
      <c r="F119">
        <v>2027</v>
      </c>
      <c r="G119" s="9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0.035986888403931029</v>
      </c>
      <c r="H119" s="9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0.85166967563114127</v>
      </c>
      <c r="I119" s="9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9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0.062724845607020269</v>
      </c>
      <c r="K119" s="9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0.053537228397873844</v>
      </c>
      <c r="L119" s="9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0.025835946211864542</v>
      </c>
      <c r="M119" s="9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0.081467963975483976</v>
      </c>
      <c r="N119" s="9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0.12328789892953559</v>
      </c>
      <c r="O119" s="9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0.049279382541608754</v>
      </c>
      <c r="P119" s="9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0.05611178394605771</v>
      </c>
      <c r="Q119" s="9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0.09463972643879312</v>
      </c>
      <c r="R119" s="9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0.090027270795508152</v>
      </c>
      <c r="S119" s="9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0.075104583002351621</v>
      </c>
      <c r="T119" s="9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0.34314849529377578</v>
      </c>
      <c r="U119" s="9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0.093366038879354976</v>
      </c>
      <c r="V119" s="9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0.12319624399349689</v>
      </c>
      <c r="W119" s="9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0.10085393110223458</v>
      </c>
      <c r="X119" s="9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0.073435198960428216</v>
      </c>
      <c r="Y119" s="9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9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0.020255108761602709</v>
      </c>
      <c r="AA119" s="9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0.082493867156113218</v>
      </c>
      <c r="AB119" s="9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0.040798456494472689</v>
      </c>
      <c r="AC119" s="9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0.0414248705745736</v>
      </c>
      <c r="AD119" s="9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0.048151078673818813</v>
      </c>
      <c r="AE119" s="9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0.10062574191664792</v>
      </c>
      <c r="AF119" s="9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0.038802275197844988</v>
      </c>
    </row>
    <row r="120" spans="4:32" ht="14.6">
      <c r="D120" t="s">
        <v>6</v>
      </c>
      <c r="E120" t="str">
        <f>DEMANDS!$E$21</f>
        <v>TTURS</v>
      </c>
      <c r="F120">
        <v>2028</v>
      </c>
      <c r="G120" s="9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0.02481672490371534</v>
      </c>
      <c r="H120" s="9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0.58731535251782863</v>
      </c>
      <c r="I120" s="9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0.096989751949277739</v>
      </c>
      <c r="J120" s="9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0.043255344018223091</v>
      </c>
      <c r="K120" s="9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0.036919520641642375</v>
      </c>
      <c r="L120" s="9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0.017816588157618853</v>
      </c>
      <c r="M120" s="9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0.056180685247144889</v>
      </c>
      <c r="N120" s="9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0.085019906065486067</v>
      </c>
      <c r="O120" s="9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0.03398329042047625</v>
      </c>
      <c r="P120" s="9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0.03869494607080045</v>
      </c>
      <c r="Q120" s="9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0.065263993642135781</v>
      </c>
      <c r="R120" s="9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0.062083222869592732</v>
      </c>
      <c r="S120" s="9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0.051792468258356497</v>
      </c>
      <c r="T120" s="9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0.23663679152375028</v>
      </c>
      <c r="U120" s="9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0.064385652802520218</v>
      </c>
      <c r="V120" s="9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0.084956700397126828</v>
      </c>
      <c r="W120" s="9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0.069549337956904753</v>
      </c>
      <c r="X120" s="9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0.050641253291892771</v>
      </c>
      <c r="Y120" s="9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9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0.013968016806271591</v>
      </c>
      <c r="AA120" s="9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0.05688815283160939</v>
      </c>
      <c r="AB120" s="9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0.028134804542004489</v>
      </c>
      <c r="AC120" s="9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0.028566782592654182</v>
      </c>
      <c r="AD120" s="9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0.033205206847913685</v>
      </c>
      <c r="AE120" s="9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0.069391977637747848</v>
      </c>
      <c r="AF120" s="9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0.026758228675252415</v>
      </c>
    </row>
    <row r="121" spans="4:32" ht="14.6">
      <c r="D121" t="s">
        <v>6</v>
      </c>
      <c r="E121" t="str">
        <f>DEMANDS!$E$21</f>
        <v>TTURS</v>
      </c>
      <c r="F121">
        <v>2029</v>
      </c>
      <c r="G121" s="9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0.013646561403499655</v>
      </c>
      <c r="H121" s="9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0.32296102940451599</v>
      </c>
      <c r="I121" s="9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0.053334056392262498</v>
      </c>
      <c r="J121" s="9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0.02378584242942591</v>
      </c>
      <c r="K121" s="9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0.020301812885410896</v>
      </c>
      <c r="L121" s="9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0.0097972301033731682</v>
      </c>
      <c r="M121" s="9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0.030893406518805809</v>
      </c>
      <c r="N121" s="9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0.046751913201436554</v>
      </c>
      <c r="O121" s="9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0.018687198299343739</v>
      </c>
      <c r="P121" s="9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0.021278108195543186</v>
      </c>
      <c r="Q121" s="9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0.035888260845478449</v>
      </c>
      <c r="R121" s="9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0.034139174943677304</v>
      </c>
      <c r="S121" s="9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0.028480353514361383</v>
      </c>
      <c r="T121" s="9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0.13012508775372475</v>
      </c>
      <c r="U121" s="9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0.035405266725685433</v>
      </c>
      <c r="V121" s="9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0.046717156800756762</v>
      </c>
      <c r="W121" s="9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0.03824474481157495</v>
      </c>
      <c r="X121" s="9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0.027847307623357322</v>
      </c>
      <c r="Y121" s="9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0.061856325838971347</v>
      </c>
      <c r="Z121" s="9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0.0076809248509404704</v>
      </c>
      <c r="AA121" s="9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0.031282438507105562</v>
      </c>
      <c r="AB121" s="9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0.015471152589536288</v>
      </c>
      <c r="AC121" s="9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0.015708694610734764</v>
      </c>
      <c r="AD121" s="9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0.018259335022008549</v>
      </c>
      <c r="AE121" s="9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0.038158213358847774</v>
      </c>
      <c r="AF121" s="9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0.014714182152659844</v>
      </c>
    </row>
    <row r="122" spans="4:32" ht="14.6">
      <c r="D122" t="s">
        <v>6</v>
      </c>
      <c r="E122" t="str">
        <f>DEMANDS!$E$21</f>
        <v>TTURS</v>
      </c>
      <c r="F122">
        <v>2030</v>
      </c>
      <c r="G122" s="9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9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9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9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9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9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9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9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9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9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9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9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9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9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9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9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9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9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9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9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9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9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9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9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9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9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ht="14.6">
      <c r="D123" t="s">
        <v>6</v>
      </c>
      <c r="E123" t="str">
        <f>DEMANDS!$E$21</f>
        <v>TTURS</v>
      </c>
      <c r="F123">
        <v>2031</v>
      </c>
      <c r="G123" s="9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9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9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9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9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9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9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9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9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9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9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9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9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9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9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9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9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9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9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9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9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9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9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9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9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9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ht="14.6">
      <c r="D124" t="s">
        <v>6</v>
      </c>
      <c r="E124" t="str">
        <f>DEMANDS!$E$21</f>
        <v>TTURS</v>
      </c>
      <c r="F124">
        <v>2032</v>
      </c>
      <c r="G124" s="9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9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9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9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9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9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9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9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9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9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9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9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9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9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9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9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9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9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9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9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9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9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9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9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9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9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ht="14.6">
      <c r="D125" t="s">
        <v>6</v>
      </c>
      <c r="E125" t="str">
        <f>DEMANDS!$E$21</f>
        <v>TTURS</v>
      </c>
      <c r="F125">
        <v>2033</v>
      </c>
      <c r="G125" s="9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9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9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9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9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9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9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9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9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9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9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9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9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9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9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9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9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9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9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9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9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9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9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9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9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9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ht="14.6">
      <c r="D126" t="s">
        <v>6</v>
      </c>
      <c r="E126" t="str">
        <f>DEMANDS!$E$21</f>
        <v>TTURS</v>
      </c>
      <c r="F126">
        <v>2034</v>
      </c>
      <c r="G126" s="9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9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9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9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9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9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9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9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9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9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9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9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9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9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9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9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9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9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9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9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9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9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9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9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9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9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ht="14.6">
      <c r="D127" t="s">
        <v>6</v>
      </c>
      <c r="E127" t="str">
        <f>DEMANDS!$E$21</f>
        <v>TTURS</v>
      </c>
      <c r="F127">
        <v>2035</v>
      </c>
      <c r="G127" s="9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9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9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9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9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9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9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9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9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9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9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9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9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9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9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9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9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9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9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9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9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9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9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9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9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9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ht="14.6">
      <c r="D128" t="s">
        <v>6</v>
      </c>
      <c r="E128" t="str">
        <f>DEMANDS!$E$21</f>
        <v>TTURS</v>
      </c>
      <c r="F128">
        <v>2036</v>
      </c>
      <c r="G128" s="9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9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9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9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9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9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9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9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9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9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9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9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9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9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9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9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9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9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9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9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9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9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9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9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9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9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ht="14.6">
      <c r="D129" t="s">
        <v>6</v>
      </c>
      <c r="E129" t="str">
        <f>DEMANDS!$E$21</f>
        <v>TTURS</v>
      </c>
      <c r="F129">
        <v>2037</v>
      </c>
      <c r="G129" s="9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9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9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9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9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9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9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9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9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9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9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9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9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9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9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9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9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9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9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9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9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9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9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9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9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9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ht="14.6">
      <c r="D130" t="s">
        <v>6</v>
      </c>
      <c r="E130" t="str">
        <f>DEMANDS!$E$21</f>
        <v>TTURS</v>
      </c>
      <c r="F130">
        <v>2038</v>
      </c>
      <c r="G130" s="9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9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9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9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9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9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9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9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9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9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9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9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9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9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9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9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9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9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9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9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9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9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9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9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9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9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ht="14.6">
      <c r="D131" t="s">
        <v>6</v>
      </c>
      <c r="E131" t="str">
        <f>DEMANDS!$E$21</f>
        <v>TTURS</v>
      </c>
      <c r="F131">
        <v>2039</v>
      </c>
      <c r="G131" s="9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9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9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9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9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9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9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9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9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9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9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9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9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9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9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9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9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9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9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9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9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9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9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9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9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9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ht="14.6">
      <c r="D132" t="s">
        <v>6</v>
      </c>
      <c r="E132" t="str">
        <f>DEMANDS!$E$21</f>
        <v>TTURS</v>
      </c>
      <c r="F132">
        <v>2040</v>
      </c>
      <c r="G132" s="9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9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9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9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9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9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9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9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9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9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9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9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9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9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9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9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9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9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9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9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9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9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9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9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9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9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ht="14.6">
      <c r="D133" t="s">
        <v>6</v>
      </c>
      <c r="E133" t="str">
        <f>DEMANDS!$E$21</f>
        <v>TTURS</v>
      </c>
      <c r="F133">
        <v>2045</v>
      </c>
      <c r="G133" s="9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9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9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9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9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9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9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9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9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9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9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9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9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9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9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9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9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9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9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9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9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9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9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9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9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9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ht="14.6">
      <c r="D134" t="s">
        <v>6</v>
      </c>
      <c r="E134" t="str">
        <f>DEMANDS!$E$21</f>
        <v>TTURS</v>
      </c>
      <c r="F134">
        <v>2050</v>
      </c>
      <c r="G134" s="9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9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9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9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9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9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9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9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9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9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9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9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9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9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9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9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9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9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9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9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9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9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9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9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9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9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ht="14.6">
      <c r="D135" t="s">
        <v>6</v>
      </c>
      <c r="E135" t="str">
        <f>DEMANDS!$E$21</f>
        <v>TTURS</v>
      </c>
      <c r="F135">
        <v>2055</v>
      </c>
      <c r="G135" s="9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9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9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9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9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9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9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9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9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9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9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9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9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9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9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9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9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9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9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9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9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9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9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9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9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9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ht="14.6">
      <c r="D136" t="s">
        <v>6</v>
      </c>
      <c r="E136" t="str">
        <f>DEMANDS!$E$21</f>
        <v>TTURS</v>
      </c>
      <c r="F136">
        <v>2060</v>
      </c>
      <c r="G136" s="9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9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9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9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9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9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9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9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9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9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9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9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9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9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9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9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9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9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9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9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9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9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9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9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9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9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ht="14.6">
      <c r="D137" t="s">
        <v>6</v>
      </c>
      <c r="E137" t="str">
        <f>DEMANDS!$E$21</f>
        <v>TTURS</v>
      </c>
      <c r="F137">
        <v>2065</v>
      </c>
      <c r="G137" s="9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9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9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9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9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9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9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9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9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9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9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9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9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9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9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9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9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9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9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9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9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9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9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9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9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9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ht="14.6">
      <c r="D138" t="s">
        <v>6</v>
      </c>
      <c r="E138" t="str">
        <f>DEMANDS!$E$21</f>
        <v>TTURS</v>
      </c>
      <c r="F138">
        <v>2070</v>
      </c>
      <c r="G138" s="8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8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8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8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8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8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8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8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8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8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8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8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8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8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8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8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8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8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8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8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8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8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8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8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8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8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ht="14.6">
      <c r="D139" s="10" t="s">
        <v>6</v>
      </c>
      <c r="E139" s="10" t="str">
        <f>DEMANDS!$E$22</f>
        <v>TNAV</v>
      </c>
      <c r="F139" s="10">
        <v>2020</v>
      </c>
      <c r="G139" s="11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0.054709600636236908</v>
      </c>
      <c r="H139" s="11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1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1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0.095358376490112085</v>
      </c>
      <c r="K139" s="11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0.081390765212663516</v>
      </c>
      <c r="L139" s="11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0.039277480271286955</v>
      </c>
      <c r="M139" s="11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1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1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0.074917711923025126</v>
      </c>
      <c r="P139" s="11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0.085304771455047348</v>
      </c>
      <c r="Q139" s="11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1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1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1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1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1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1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1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1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1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0.030793129396254827</v>
      </c>
      <c r="AA139" s="11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1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0.06202445836199811</v>
      </c>
      <c r="AC139" s="11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0.062976773654461277</v>
      </c>
      <c r="AD139" s="11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0.073202391239829717</v>
      </c>
      <c r="AE139" s="11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1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0.058989734150496013</v>
      </c>
    </row>
    <row r="140" spans="4:32" ht="14.6">
      <c r="D140" t="s">
        <v>6</v>
      </c>
      <c r="E140" t="str">
        <f>DEMANDS!$E$22</f>
        <v>TNAV</v>
      </c>
      <c r="F140">
        <v>2021</v>
      </c>
      <c r="G140" s="9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0.060377905785525848</v>
      </c>
      <c r="H140" s="9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9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9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9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0.089823429465268834</v>
      </c>
      <c r="L140" s="9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0.043346907594530242</v>
      </c>
      <c r="M140" s="9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9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9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0.08267972164943059</v>
      </c>
      <c r="P140" s="9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0.094142954692987016</v>
      </c>
      <c r="Q140" s="9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9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9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9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9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9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9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9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9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9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0.033983517406579698</v>
      </c>
      <c r="AA140" s="9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9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0.068450634985965417</v>
      </c>
      <c r="AC140" s="9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0.069501616940463015</v>
      </c>
      <c r="AD140" s="9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0.080786681499301294</v>
      </c>
      <c r="AE140" s="9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9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0.065101491683943843</v>
      </c>
    </row>
    <row r="141" spans="4:32" ht="14.6">
      <c r="D141" t="s">
        <v>6</v>
      </c>
      <c r="E141" t="str">
        <f>DEMANDS!$E$22</f>
        <v>TNAV</v>
      </c>
      <c r="F141">
        <v>2022</v>
      </c>
      <c r="G141" s="9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0.055728269531095408</v>
      </c>
      <c r="H141" s="9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9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9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0.097133907856911061</v>
      </c>
      <c r="K141" s="9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0.082906225751338283</v>
      </c>
      <c r="L141" s="9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0.040008809817755578</v>
      </c>
      <c r="M141" s="9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9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9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0.076312647033544068</v>
      </c>
      <c r="P141" s="9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0.086893109082332359</v>
      </c>
      <c r="Q141" s="9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9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9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9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9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9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9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9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9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9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0.031366484031026945</v>
      </c>
      <c r="AA141" s="9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9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0.06317932671634624</v>
      </c>
      <c r="AC141" s="9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0.064149373704074003</v>
      </c>
      <c r="AD141" s="9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0.074565387827596558</v>
      </c>
      <c r="AE141" s="9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9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0.060088097264031193</v>
      </c>
    </row>
    <row r="142" spans="4:32" ht="14.6">
      <c r="D142" t="s">
        <v>6</v>
      </c>
      <c r="E142" t="str">
        <f>DEMANDS!$E$22</f>
        <v>TNAV</v>
      </c>
      <c r="F142">
        <v>2023</v>
      </c>
      <c r="G142" s="9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0.057438943999848627</v>
      </c>
      <c r="H142" s="9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9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9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9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0.085451174031391519</v>
      </c>
      <c r="L142" s="9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0.041236948607212297</v>
      </c>
      <c r="M142" s="9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9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9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0.07865519414691563</v>
      </c>
      <c r="P142" s="9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0.089560441559519588</v>
      </c>
      <c r="Q142" s="9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9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9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9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9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9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9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9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9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9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0.032329331861363629</v>
      </c>
      <c r="AA142" s="9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9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0.065118724118707089</v>
      </c>
      <c r="AC142" s="9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0.066118548356461804</v>
      </c>
      <c r="AD142" s="9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0.076854299833704634</v>
      </c>
      <c r="AE142" s="9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9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0.061932604095670425</v>
      </c>
    </row>
    <row r="143" spans="4:32" ht="14.6">
      <c r="D143" t="s">
        <v>6</v>
      </c>
      <c r="E143" t="str">
        <f>DEMANDS!$E$22</f>
        <v>TNAV</v>
      </c>
      <c r="F143">
        <v>2024</v>
      </c>
      <c r="G143" s="9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0.059248137110385589</v>
      </c>
      <c r="H143" s="9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9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9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9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0.088142687220514493</v>
      </c>
      <c r="L143" s="9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0.042535816555061966</v>
      </c>
      <c r="M143" s="9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9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9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0.081132649779785918</v>
      </c>
      <c r="P143" s="9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0.092381387116014471</v>
      </c>
      <c r="Q143" s="9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9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9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9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9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9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9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9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9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9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0.033347630604320951</v>
      </c>
      <c r="AA143" s="9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9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0.067169812436814608</v>
      </c>
      <c r="AC143" s="9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0.068201128812076212</v>
      </c>
      <c r="AD143" s="9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0.079275031485293607</v>
      </c>
      <c r="AE143" s="9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9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0.063883337045214122</v>
      </c>
    </row>
    <row r="144" spans="4:32" ht="14.6">
      <c r="D144" t="s">
        <v>6</v>
      </c>
      <c r="E144" t="str">
        <f>DEMANDS!$E$22</f>
        <v>TNAV</v>
      </c>
      <c r="F144">
        <v>2025</v>
      </c>
      <c r="G144" s="9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0.061129511486040324</v>
      </c>
      <c r="H144" s="9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9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9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9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0.090941583544108057</v>
      </c>
      <c r="L144" s="9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0.043886505356722477</v>
      </c>
      <c r="M144" s="9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9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9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0.083708948306105369</v>
      </c>
      <c r="P144" s="9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0.095314879762098764</v>
      </c>
      <c r="Q144" s="9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9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9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9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9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9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9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9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9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9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0.034406556348954558</v>
      </c>
      <c r="AA144" s="9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9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0.069302732898106317</v>
      </c>
      <c r="AC144" s="9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0.070366797850728177</v>
      </c>
      <c r="AD144" s="9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0.081792342917175062</v>
      </c>
      <c r="AE144" s="9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9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0.065911898266037938</v>
      </c>
    </row>
    <row r="145" spans="4:32" ht="14.6">
      <c r="D145" t="s">
        <v>6</v>
      </c>
      <c r="E145" t="str">
        <f>DEMANDS!$E$22</f>
        <v>TNAV</v>
      </c>
      <c r="F145">
        <v>2026</v>
      </c>
      <c r="G145" s="9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0.06306938746827187</v>
      </c>
      <c r="H145" s="9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9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9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9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0.093827511951103518</v>
      </c>
      <c r="L145" s="9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0.045279194020773447</v>
      </c>
      <c r="M145" s="9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9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9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0.0863653572053317</v>
      </c>
      <c r="P145" s="9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0.098339589783575154</v>
      </c>
      <c r="Q145" s="9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9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9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9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9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9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9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9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9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9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0.03549840954179212</v>
      </c>
      <c r="AA145" s="9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9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0.071501976827656535</v>
      </c>
      <c r="AC145" s="9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0.07259980867935785</v>
      </c>
      <c r="AD145" s="9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0.084387930509785034</v>
      </c>
      <c r="AE145" s="9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9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0.068003537889540819</v>
      </c>
    </row>
    <row r="146" spans="4:32" ht="14.6">
      <c r="D146" t="s">
        <v>6</v>
      </c>
      <c r="E146" t="str">
        <f>DEMANDS!$E$22</f>
        <v>TNAV</v>
      </c>
      <c r="F146">
        <v>2027</v>
      </c>
      <c r="G146" s="9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0.065056469926175434</v>
      </c>
      <c r="H146" s="9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9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9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9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0.096783668821353239</v>
      </c>
      <c r="L146" s="9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0.046705773471730584</v>
      </c>
      <c r="M146" s="9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9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9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0.089086409258669355</v>
      </c>
      <c r="P146" s="9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9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9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9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9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9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9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9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9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9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9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0.036616832753361389</v>
      </c>
      <c r="AA146" s="9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9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0.073754738897545649</v>
      </c>
      <c r="AC146" s="9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0.074887159358742184</v>
      </c>
      <c r="AD146" s="9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0.087046681182750343</v>
      </c>
      <c r="AE146" s="9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9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0.070146077125135348</v>
      </c>
    </row>
    <row r="147" spans="4:32" ht="14.6">
      <c r="D147" t="s">
        <v>6</v>
      </c>
      <c r="E147" t="str">
        <f>DEMANDS!$E$22</f>
        <v>TNAV</v>
      </c>
      <c r="F147">
        <v>2028</v>
      </c>
      <c r="G147" s="9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0.067092784811801934</v>
      </c>
      <c r="H147" s="9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9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9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9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0.099813068137518293</v>
      </c>
      <c r="L147" s="9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0.048167698194561542</v>
      </c>
      <c r="M147" s="9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9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9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0.091874878745044825</v>
      </c>
      <c r="P147" s="9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9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9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9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9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9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9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9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9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9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9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0.037762966284504082</v>
      </c>
      <c r="AA147" s="9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9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0.076063315936431994</v>
      </c>
      <c r="AC147" s="9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0.077231181982741579</v>
      </c>
      <c r="AD147" s="9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0.089771305694931275</v>
      </c>
      <c r="AE147" s="9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9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0.07234170042256155</v>
      </c>
    </row>
    <row r="148" spans="4:32" ht="14.6">
      <c r="D148" t="s">
        <v>6</v>
      </c>
      <c r="E148" t="str">
        <f>DEMANDS!$E$22</f>
        <v>TNAV</v>
      </c>
      <c r="F148">
        <v>2029</v>
      </c>
      <c r="G148" s="9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0.069179820213826335</v>
      </c>
      <c r="H148" s="9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9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9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9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9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0.049666036527782634</v>
      </c>
      <c r="M148" s="9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9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9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0.094732803409156824</v>
      </c>
      <c r="P148" s="9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9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9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9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9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9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9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9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9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9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9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0.038937647701325372</v>
      </c>
      <c r="AA148" s="9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9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0.078429394995454385</v>
      </c>
      <c r="AC148" s="9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0.079633589505253843</v>
      </c>
      <c r="AD148" s="9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0.09256379513469469</v>
      </c>
      <c r="AE148" s="9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9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0.07459201228915098</v>
      </c>
    </row>
    <row r="149" spans="4:32" ht="14.6">
      <c r="D149" t="s">
        <v>6</v>
      </c>
      <c r="E149" t="str">
        <f>DEMANDS!$E$22</f>
        <v>TNAV</v>
      </c>
      <c r="F149">
        <v>2030</v>
      </c>
      <c r="G149" s="9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0.071311121771731364</v>
      </c>
      <c r="H149" s="9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9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9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9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9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0.051196154713974089</v>
      </c>
      <c r="M149" s="9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9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9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0.097651344840264706</v>
      </c>
      <c r="P149" s="9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9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9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9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9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9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9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9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9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9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9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0.040137244186983868</v>
      </c>
      <c r="AA149" s="9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9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0.080845658744372786</v>
      </c>
      <c r="AC149" s="9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0.082086952246722744</v>
      </c>
      <c r="AD149" s="9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0.095415513456112752</v>
      </c>
      <c r="AE149" s="9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9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0.076890053415996307</v>
      </c>
    </row>
    <row r="150" spans="4:32" ht="14.6">
      <c r="D150" t="s">
        <v>6</v>
      </c>
      <c r="E150" t="str">
        <f>DEMANDS!$E$22</f>
        <v>TNAV</v>
      </c>
      <c r="F150">
        <v>2031</v>
      </c>
      <c r="G150" s="9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0.073477456164221563</v>
      </c>
      <c r="H150" s="9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9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9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9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9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0.052751423905716029</v>
      </c>
      <c r="M150" s="9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9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9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9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9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9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9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9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9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9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9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9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9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9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0.04135655879516479</v>
      </c>
      <c r="AA150" s="9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9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0.083301639335760527</v>
      </c>
      <c r="AC150" s="9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0.084580641637783047</v>
      </c>
      <c r="AD150" s="9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0.098314106315705502</v>
      </c>
      <c r="AE150" s="9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9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0.079225868125077384</v>
      </c>
    </row>
    <row r="151" spans="4:32" ht="14.6">
      <c r="D151" t="s">
        <v>6</v>
      </c>
      <c r="E151" t="str">
        <f>DEMANDS!$E$22</f>
        <v>TNAV</v>
      </c>
      <c r="F151">
        <v>2032</v>
      </c>
      <c r="G151" s="9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0.075679468827348759</v>
      </c>
      <c r="H151" s="9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9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9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9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9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0.05433230747875048</v>
      </c>
      <c r="M151" s="9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9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9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9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9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9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9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9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9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9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9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9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9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9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0.042595954807552329</v>
      </c>
      <c r="AA151" s="9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9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0.085798068502641739</v>
      </c>
      <c r="AC151" s="9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0.08711540064639052</v>
      </c>
      <c r="AD151" s="9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9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9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0.081600152347285029</v>
      </c>
    </row>
    <row r="152" spans="4:32" ht="14.6">
      <c r="D152" t="s">
        <v>6</v>
      </c>
      <c r="E152" t="str">
        <f>DEMANDS!$E$22</f>
        <v>TNAV</v>
      </c>
      <c r="F152">
        <v>2033</v>
      </c>
      <c r="G152" s="9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0.077909038024128477</v>
      </c>
      <c r="H152" s="9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9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9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9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9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0.055932974621657416</v>
      </c>
      <c r="M152" s="9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9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9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9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9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9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9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9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9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9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9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9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9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9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0.043850860929620934</v>
      </c>
      <c r="AA152" s="9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9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0.088325738604464119</v>
      </c>
      <c r="AC152" s="9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0.08968188025910323</v>
      </c>
      <c r="AD152" s="9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9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9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0.084004148952243923</v>
      </c>
    </row>
    <row r="153" spans="4:32" ht="14.6">
      <c r="D153" t="s">
        <v>6</v>
      </c>
      <c r="E153" t="str">
        <f>DEMANDS!$E$22</f>
        <v>TNAV</v>
      </c>
      <c r="F153">
        <v>2034</v>
      </c>
      <c r="G153" s="9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0.080159099815550555</v>
      </c>
      <c r="H153" s="9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9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9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9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9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0.057548353944372146</v>
      </c>
      <c r="M153" s="9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9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9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9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9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9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9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9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9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9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9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9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9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9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0.04511730124516105</v>
      </c>
      <c r="AA153" s="9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9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0.090876641229798674</v>
      </c>
      <c r="AC153" s="9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0.092271949104407197</v>
      </c>
      <c r="AD153" s="9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9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9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0.086430241362983704</v>
      </c>
    </row>
    <row r="154" spans="4:32" ht="14.6">
      <c r="D154" t="s">
        <v>6</v>
      </c>
      <c r="E154" t="str">
        <f>DEMANDS!$E$22</f>
        <v>TNAV</v>
      </c>
      <c r="F154">
        <v>2035</v>
      </c>
      <c r="G154" s="9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0.082425010647798155</v>
      </c>
      <c r="H154" s="9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9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9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9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9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0.059175111715861928</v>
      </c>
      <c r="M154" s="9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9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9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9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9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9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9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9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9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9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9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9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9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9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0.046392662144278278</v>
      </c>
      <c r="AA154" s="9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9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0.093445511966055772</v>
      </c>
      <c r="AC154" s="9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0.094880261940621394</v>
      </c>
      <c r="AD154" s="9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9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9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0.088873422743373481</v>
      </c>
    </row>
    <row r="155" spans="4:32" ht="14.6">
      <c r="D155" t="s">
        <v>6</v>
      </c>
      <c r="E155" t="str">
        <f>DEMANDS!$E$22</f>
        <v>TNAV</v>
      </c>
      <c r="F155">
        <v>2036</v>
      </c>
      <c r="G155" s="9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0.084705569292664151</v>
      </c>
      <c r="H155" s="9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9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9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9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9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0.060812385542384925</v>
      </c>
      <c r="M155" s="9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9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9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9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9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9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9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9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9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9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9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9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9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9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0.04767626751939396</v>
      </c>
      <c r="AA155" s="9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9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0.096030988976774354</v>
      </c>
      <c r="AC155" s="9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0.097505436021828679</v>
      </c>
      <c r="AD155" s="9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9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9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0.091332397888700248</v>
      </c>
    </row>
    <row r="156" spans="4:32" ht="14.6">
      <c r="D156" t="s">
        <v>6</v>
      </c>
      <c r="E156" t="str">
        <f>DEMANDS!$E$22</f>
        <v>TNAV</v>
      </c>
      <c r="F156">
        <v>2037</v>
      </c>
      <c r="G156" s="9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0.086992187864904508</v>
      </c>
      <c r="H156" s="9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9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9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9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9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0.06245400995226303</v>
      </c>
      <c r="M156" s="9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9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9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9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9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9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9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9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9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9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9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9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9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9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0.048963283705877311</v>
      </c>
      <c r="AA156" s="9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9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0.098623336147551463</v>
      </c>
      <c r="AC156" s="9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9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9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9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0.093797907051834287</v>
      </c>
    </row>
    <row r="157" spans="4:32" ht="14.6">
      <c r="D157" t="s">
        <v>6</v>
      </c>
      <c r="E157" t="str">
        <f>DEMANDS!$E$22</f>
        <v>TNAV</v>
      </c>
      <c r="F157">
        <v>2038</v>
      </c>
      <c r="G157" s="9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0.089289366488102359</v>
      </c>
      <c r="H157" s="9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9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9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9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9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0.064103215704141847</v>
      </c>
      <c r="M157" s="9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9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9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9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9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9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9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9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9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9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9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9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9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9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0.050256243584359567</v>
      </c>
      <c r="AA157" s="9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9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9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9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9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9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0.096274802417597338</v>
      </c>
    </row>
    <row r="158" spans="4:32" ht="14.6">
      <c r="D158" t="s">
        <v>6</v>
      </c>
      <c r="E158" t="str">
        <f>DEMANDS!$E$22</f>
        <v>TNAV</v>
      </c>
      <c r="F158">
        <v>2039</v>
      </c>
      <c r="G158" s="9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0.09160334437742404</v>
      </c>
      <c r="H158" s="9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9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9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9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9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0.065764482096860283</v>
      </c>
      <c r="M158" s="9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9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9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9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9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9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9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9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9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9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9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9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9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9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0.051558658877787253</v>
      </c>
      <c r="AA158" s="9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9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9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9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9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9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0.098769811317932873</v>
      </c>
    </row>
    <row r="159" spans="4:32" ht="14.6">
      <c r="D159" t="s">
        <v>6</v>
      </c>
      <c r="E159" t="str">
        <f>DEMANDS!$E$22</f>
        <v>TNAV</v>
      </c>
      <c r="F159">
        <v>2040</v>
      </c>
      <c r="G159" s="9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0.093941042041646661</v>
      </c>
      <c r="H159" s="9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9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9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9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9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0.067442777548096342</v>
      </c>
      <c r="M159" s="9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9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9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9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9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9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9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9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9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9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9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9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9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9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0.052874424773107102</v>
      </c>
      <c r="AA159" s="9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9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9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9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9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9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ht="14.6">
      <c r="D160" t="s">
        <v>6</v>
      </c>
      <c r="E160" t="str">
        <f>DEMANDS!$E$22</f>
        <v>TNAV</v>
      </c>
      <c r="F160">
        <v>2045</v>
      </c>
      <c r="G160" s="9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9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9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9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9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9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0.076257175269666425</v>
      </c>
      <c r="M160" s="9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9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9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9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9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9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9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9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9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9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9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9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9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9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0.059784819424588347</v>
      </c>
      <c r="AA160" s="9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9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9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9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9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9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ht="14.6">
      <c r="D161" t="s">
        <v>6</v>
      </c>
      <c r="E161" t="str">
        <f>DEMANDS!$E$22</f>
        <v>TNAV</v>
      </c>
      <c r="F161">
        <v>2050</v>
      </c>
      <c r="G161" s="9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9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9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9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9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9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0.086172309194747512</v>
      </c>
      <c r="M161" s="9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9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9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9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9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9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9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9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9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9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9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9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9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9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0.067558179625584094</v>
      </c>
      <c r="AA161" s="9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9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9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9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9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9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ht="14.6">
      <c r="D162" t="s">
        <v>6</v>
      </c>
      <c r="E162" t="str">
        <f>DEMANDS!$E$22</f>
        <v>TNAV</v>
      </c>
      <c r="F162">
        <v>2055</v>
      </c>
      <c r="G162" s="9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9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9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9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9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9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0.098008096955664536</v>
      </c>
      <c r="M162" s="9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9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9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9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9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9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9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9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9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9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9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9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9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9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0.076837312133861607</v>
      </c>
      <c r="AA162" s="9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9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9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9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9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9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ht="14.6">
      <c r="D163" t="s">
        <v>6</v>
      </c>
      <c r="E163" t="str">
        <f>DEMANDS!$E$22</f>
        <v>TNAV</v>
      </c>
      <c r="F163">
        <v>2060</v>
      </c>
      <c r="G163" s="9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9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9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9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9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9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9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9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9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9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9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9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9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9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9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9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9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9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9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9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0.088079558316279061</v>
      </c>
      <c r="AA163" s="9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9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9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9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9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9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ht="14.6">
      <c r="D164" t="s">
        <v>6</v>
      </c>
      <c r="E164" t="str">
        <f>DEMANDS!$E$22</f>
        <v>TNAV</v>
      </c>
      <c r="F164">
        <v>2065</v>
      </c>
      <c r="G164" s="9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9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9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9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9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9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9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9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9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9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9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9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9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9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9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9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9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9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9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9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0.089375201926544134</v>
      </c>
      <c r="AA164" s="9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9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9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9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9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9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ht="14.6">
      <c r="D165" t="s">
        <v>6</v>
      </c>
      <c r="E165" t="str">
        <f>DEMANDS!$E$22</f>
        <v>TNAV</v>
      </c>
      <c r="F165">
        <v>2070</v>
      </c>
      <c r="G165" s="8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8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8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8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8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8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8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8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8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8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8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8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8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8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8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8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8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8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8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8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0.096272107650165306</v>
      </c>
      <c r="AA165" s="8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8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8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8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8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8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ht="14.6">
      <c r="D166" s="10" t="s">
        <v>6</v>
      </c>
      <c r="E166" s="10" t="str">
        <f>DEMANDS!$E$23</f>
        <v>TOTH</v>
      </c>
      <c r="F166" s="10">
        <v>2020</v>
      </c>
      <c r="G166" s="11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0.27200036635926406</v>
      </c>
      <c r="H166" s="11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6.4371907120328169</v>
      </c>
      <c r="I166" s="11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1.0630430955596408</v>
      </c>
      <c r="J166" s="11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0.47409436440951519</v>
      </c>
      <c r="K166" s="11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0.40465142678160959</v>
      </c>
      <c r="L166" s="11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0.19527631163848425</v>
      </c>
      <c r="M166" s="11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0.61576082375197494</v>
      </c>
      <c r="N166" s="11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0.93184921408305255</v>
      </c>
      <c r="O166" s="11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0.37246927144197611</v>
      </c>
      <c r="P166" s="11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0.42411073775226343</v>
      </c>
      <c r="Q166" s="11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1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0.68045479130749353</v>
      </c>
      <c r="S166" s="11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0.56766436327036973</v>
      </c>
      <c r="T166" s="11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2.5936256390908672</v>
      </c>
      <c r="U166" s="11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1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0.9311564568793339</v>
      </c>
      <c r="W166" s="11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0.76228613879223772</v>
      </c>
      <c r="X166" s="11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0.5550466268909201</v>
      </c>
      <c r="Y166" s="11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1.2329071619113807</v>
      </c>
      <c r="Z166" s="11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0.15309456438586849</v>
      </c>
      <c r="AA166" s="11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0.62351492679773213</v>
      </c>
      <c r="AB166" s="11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0.30836773073653423</v>
      </c>
      <c r="AC166" s="11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0.31310236790125728</v>
      </c>
      <c r="AD166" s="11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0.36394119138240877</v>
      </c>
      <c r="AE166" s="11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0.76056141223677343</v>
      </c>
      <c r="AF166" s="11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0.29327995660313672</v>
      </c>
    </row>
    <row r="167" spans="4:32" ht="14.6">
      <c r="D167" t="s">
        <v>6</v>
      </c>
      <c r="E167" t="str">
        <f>DEMANDS!$E$23</f>
        <v>TOTH</v>
      </c>
      <c r="F167">
        <v>2021</v>
      </c>
      <c r="G167" s="9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0.18089944491364512</v>
      </c>
      <c r="H167" s="9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9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0.70699870180330127</v>
      </c>
      <c r="J167" s="9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0.31530622001108072</v>
      </c>
      <c r="K167" s="9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0.26912176431270651</v>
      </c>
      <c r="L167" s="9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0.12987253235360444</v>
      </c>
      <c r="M167" s="9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0.40952441611484347</v>
      </c>
      <c r="N167" s="9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0.61974550926960281</v>
      </c>
      <c r="O167" s="9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0.24771835918135121</v>
      </c>
      <c r="P167" s="9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0.28206357979667451</v>
      </c>
      <c r="Q167" s="9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9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0.45255047147168431</v>
      </c>
      <c r="S167" s="9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0.37753687462770635</v>
      </c>
      <c r="T167" s="9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1.7249441414561388</v>
      </c>
      <c r="U167" s="9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0.46933384230063552</v>
      </c>
      <c r="V167" s="9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0.61928477682541516</v>
      </c>
      <c r="W167" s="9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0.50697409425818218</v>
      </c>
      <c r="X167" s="9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0.36914518921323053</v>
      </c>
      <c r="Y167" s="9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0.81997029711805791</v>
      </c>
      <c r="Z167" s="9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0.10181869270028893</v>
      </c>
      <c r="AA167" s="9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0.41468144202460983</v>
      </c>
      <c r="AB167" s="9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0.20508630950091916</v>
      </c>
      <c r="AC167" s="9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0.20823517744705505</v>
      </c>
      <c r="AD167" s="9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0.24204658392014733</v>
      </c>
      <c r="AE167" s="9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0.50582702934541213</v>
      </c>
      <c r="AF167" s="9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0.19505187461302986</v>
      </c>
    </row>
    <row r="168" spans="4:32" ht="14.6">
      <c r="D168" t="s">
        <v>6</v>
      </c>
      <c r="E168" t="str">
        <f>DEMANDS!$E$23</f>
        <v>TOTH</v>
      </c>
      <c r="F168">
        <v>2022</v>
      </c>
      <c r="G168" s="9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0.15735502404494892</v>
      </c>
      <c r="H168" s="9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9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0.61498142117082111</v>
      </c>
      <c r="J168" s="9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0.27426849128835079</v>
      </c>
      <c r="K168" s="9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0.23409503392705411</v>
      </c>
      <c r="L168" s="9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0.11296936516878363</v>
      </c>
      <c r="M168" s="9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0.35622400265244897</v>
      </c>
      <c r="N168" s="9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0.53908440437404348</v>
      </c>
      <c r="O168" s="9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0.215477324344275</v>
      </c>
      <c r="P168" s="9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0.24535244650583349</v>
      </c>
      <c r="Q168" s="9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0.41381839580653823</v>
      </c>
      <c r="R168" s="9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0.39365013172911317</v>
      </c>
      <c r="S168" s="9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0.32839970301322108</v>
      </c>
      <c r="T168" s="9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1.5004392467019163</v>
      </c>
      <c r="U168" s="9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0.4082491136198847</v>
      </c>
      <c r="V168" s="9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0.5386836371695447</v>
      </c>
      <c r="W168" s="9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0.4409904122715475</v>
      </c>
      <c r="X168" s="9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0.32110021206783512</v>
      </c>
      <c r="Y168" s="9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0.71324953971389182</v>
      </c>
      <c r="Z168" s="9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0.088566788282448308</v>
      </c>
      <c r="AA168" s="9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0.36070983143107843</v>
      </c>
      <c r="AB168" s="9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0.17839392032525117</v>
      </c>
      <c r="AC168" s="9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0.18113295687461767</v>
      </c>
      <c r="AD168" s="9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0.2105437418613087</v>
      </c>
      <c r="AE168" s="9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0.43999264012793365</v>
      </c>
      <c r="AF168" s="9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0.16966548700244558</v>
      </c>
    </row>
    <row r="169" spans="4:32" ht="14.6">
      <c r="D169" t="s">
        <v>6</v>
      </c>
      <c r="E169" t="str">
        <f>DEMANDS!$E$23</f>
        <v>TOTH</v>
      </c>
      <c r="F169">
        <v>2023</v>
      </c>
      <c r="G169" s="9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0.14927998107498652</v>
      </c>
      <c r="H169" s="9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9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0.58342220384157728</v>
      </c>
      <c r="J169" s="9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0.26019375890594176</v>
      </c>
      <c r="K169" s="9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0.22208189694913472</v>
      </c>
      <c r="L169" s="9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0.10717207662611389</v>
      </c>
      <c r="M169" s="9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0.3379435305429036</v>
      </c>
      <c r="N169" s="9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0.51142002088087002</v>
      </c>
      <c r="O169" s="9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0.20441959890021469</v>
      </c>
      <c r="P169" s="9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0.23276160893744374</v>
      </c>
      <c r="Q169" s="9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9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0.37344904982443927</v>
      </c>
      <c r="S169" s="9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0.31154710024918636</v>
      </c>
      <c r="T169" s="9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1.4234406795161936</v>
      </c>
      <c r="U169" s="9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0.38729885064011516</v>
      </c>
      <c r="V169" s="9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0.51103981998759596</v>
      </c>
      <c r="W169" s="9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0.41835995258303471</v>
      </c>
      <c r="X169" s="9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0.3046221998413482</v>
      </c>
      <c r="Y169" s="9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0.67664746287235189</v>
      </c>
      <c r="Z169" s="9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0.084021775338419008</v>
      </c>
      <c r="AA169" s="9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0.34219915847244553</v>
      </c>
      <c r="AB169" s="9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0.16923921693430663</v>
      </c>
      <c r="AC169" s="9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0.17183769338419949</v>
      </c>
      <c r="AD169" s="9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0.19973919480025593</v>
      </c>
      <c r="AE169" s="9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0.41741338346253887</v>
      </c>
      <c r="AF169" s="9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</v>
      </c>
    </row>
    <row r="170" spans="4:32" ht="14.6">
      <c r="D170" t="s">
        <v>6</v>
      </c>
      <c r="E170" t="str">
        <f>DEMANDS!$E$23</f>
        <v>TOTH</v>
      </c>
      <c r="F170">
        <v>2024</v>
      </c>
      <c r="G170" s="9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0.13250590284478889</v>
      </c>
      <c r="H170" s="9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9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0.51786505667422189</v>
      </c>
      <c r="J170" s="9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0.23095668079628509</v>
      </c>
      <c r="K170" s="9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0.19712731773422834</v>
      </c>
      <c r="L170" s="9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0.095129518846607336</v>
      </c>
      <c r="M170" s="9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0.29996997790781621</v>
      </c>
      <c r="N170" s="9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0.45395351146032148</v>
      </c>
      <c r="O170" s="9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0.18144967139188128</v>
      </c>
      <c r="P170" s="9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0.20660698720459328</v>
      </c>
      <c r="Q170" s="9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0.34846920511711293</v>
      </c>
      <c r="R170" s="9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0.33148586406009056</v>
      </c>
      <c r="S170" s="9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0.27653962373198354</v>
      </c>
      <c r="T170" s="9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1.2634935443255988</v>
      </c>
      <c r="U170" s="9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0.34377941037545201</v>
      </c>
      <c r="V170" s="9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0.45361603243424653</v>
      </c>
      <c r="W170" s="9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0.37135028308498924</v>
      </c>
      <c r="X170" s="9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0.27039285057430257</v>
      </c>
      <c r="Y170" s="9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0.60061491386777932</v>
      </c>
      <c r="Z170" s="9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0.074580537320986753</v>
      </c>
      <c r="AA170" s="9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0.30374741555829526</v>
      </c>
      <c r="AB170" s="9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0.15022238799294013</v>
      </c>
      <c r="AC170" s="9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0.15252888257804476</v>
      </c>
      <c r="AD170" s="9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0.17729518820882167</v>
      </c>
      <c r="AE170" s="9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0.37051007668214081</v>
      </c>
      <c r="AF170" s="9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0.14287232754918514</v>
      </c>
    </row>
    <row r="171" spans="4:32" ht="14.6">
      <c r="D171" t="s">
        <v>6</v>
      </c>
      <c r="E171" t="str">
        <f>DEMANDS!$E$23</f>
        <v>TOTH</v>
      </c>
      <c r="F171">
        <v>2025</v>
      </c>
      <c r="G171" s="9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0.10373943515870368</v>
      </c>
      <c r="H171" s="9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9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0.40543875642085497</v>
      </c>
      <c r="J171" s="9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0.18081696813160425</v>
      </c>
      <c r="K171" s="9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0.15433181584410749</v>
      </c>
      <c r="L171" s="9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0.074477305087502443</v>
      </c>
      <c r="M171" s="9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0.23484777209643753</v>
      </c>
      <c r="N171" s="9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0.35540213572497392</v>
      </c>
      <c r="O171" s="9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0.14205771981324558</v>
      </c>
      <c r="P171" s="9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0.16175348940908665</v>
      </c>
      <c r="Q171" s="9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9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0.25952169346726595</v>
      </c>
      <c r="S171" s="9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0.21650404811444704</v>
      </c>
      <c r="T171" s="9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0.98919447210242484</v>
      </c>
      <c r="U171" s="9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9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0.35513792195946386</v>
      </c>
      <c r="W171" s="9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0.2907317167476402</v>
      </c>
      <c r="X171" s="9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0.21169171325436589</v>
      </c>
      <c r="Y171" s="9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0.47022397172389274</v>
      </c>
      <c r="Z171" s="9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0.058389420013797218</v>
      </c>
      <c r="AA171" s="9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0.23780514410624856</v>
      </c>
      <c r="AB171" s="9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0.11760974676602579</v>
      </c>
      <c r="AC171" s="9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0.11941551119099361</v>
      </c>
      <c r="AD171" s="9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0.13880515725162315</v>
      </c>
      <c r="AE171" s="9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0.29007391557971546</v>
      </c>
      <c r="AF171" s="9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0.11185535316960905</v>
      </c>
    </row>
    <row r="172" spans="4:32" ht="14.6">
      <c r="D172" t="s">
        <v>6</v>
      </c>
      <c r="E172" t="str">
        <f>DEMANDS!$E$23</f>
        <v>TOTH</v>
      </c>
      <c r="F172">
        <v>2026</v>
      </c>
      <c r="G172" s="9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0.067512263556394878</v>
      </c>
      <c r="H172" s="9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1.5977526858898474</v>
      </c>
      <c r="I172" s="9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0.26385422416834176</v>
      </c>
      <c r="J172" s="9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0.11767331091878351</v>
      </c>
      <c r="K172" s="9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0.10043712124000526</v>
      </c>
      <c r="L172" s="9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0.048468853164134823</v>
      </c>
      <c r="M172" s="9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0.152835849367709</v>
      </c>
      <c r="N172" s="9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0.23129104779550153</v>
      </c>
      <c r="O172" s="9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0.092449300553644712</v>
      </c>
      <c r="P172" s="9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0.10526704903922524</v>
      </c>
      <c r="Q172" s="9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9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0.16889331372548916</v>
      </c>
      <c r="S172" s="9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0.14089799443160564</v>
      </c>
      <c r="T172" s="9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0.64375478627719107</v>
      </c>
      <c r="U172" s="9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0.17515692252379012</v>
      </c>
      <c r="V172" s="9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0.2311191009428408</v>
      </c>
      <c r="W172" s="9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0.18920438746598531</v>
      </c>
      <c r="X172" s="9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0.13776619003245508</v>
      </c>
      <c r="Y172" s="9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0.30601559244073789</v>
      </c>
      <c r="Z172" s="9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0.037999068597644889</v>
      </c>
      <c r="AA172" s="9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0.15476046827714515</v>
      </c>
      <c r="AB172" s="9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0.076538880400898582</v>
      </c>
      <c r="AC172" s="9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0.077714048200806921</v>
      </c>
      <c r="AD172" s="9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0.0903325755053737</v>
      </c>
      <c r="AE172" s="9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0.18877629909487842</v>
      </c>
      <c r="AF172" s="9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0.072793996533985356</v>
      </c>
    </row>
    <row r="173" spans="4:32" ht="14.6">
      <c r="D173" t="s">
        <v>6</v>
      </c>
      <c r="E173" t="str">
        <f>DEMANDS!$E$23</f>
        <v>TOTH</v>
      </c>
      <c r="F173">
        <v>2027</v>
      </c>
      <c r="G173" s="9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0.036157878336715583</v>
      </c>
      <c r="H173" s="9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0.85571634226584103</v>
      </c>
      <c r="I173" s="9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0.14131371744243196</v>
      </c>
      <c r="J173" s="9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0.063022879630242473</v>
      </c>
      <c r="K173" s="9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0.05379160790916885</v>
      </c>
      <c r="L173" s="9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0.025958704441378735</v>
      </c>
      <c r="M173" s="9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0.081855055005080765</v>
      </c>
      <c r="N173" s="9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0.12387369532611467</v>
      </c>
      <c r="O173" s="9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0.049513531107438405</v>
      </c>
      <c r="P173" s="9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0.056378396331592799</v>
      </c>
      <c r="Q173" s="9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0.095089402450813765</v>
      </c>
      <c r="R173" s="9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0.090455030951077112</v>
      </c>
      <c r="S173" s="9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0.07546143873978671</v>
      </c>
      <c r="T173" s="9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0.34477894851570562</v>
      </c>
      <c r="U173" s="9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0.093809663027493315</v>
      </c>
      <c r="V173" s="9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0.12378160489614864</v>
      </c>
      <c r="W173" s="9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0.10133313360250797</v>
      </c>
      <c r="X173" s="9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0.073784122701578553</v>
      </c>
      <c r="Y173" s="9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0.16389429087009272</v>
      </c>
      <c r="Z173" s="9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0.020351349916070311</v>
      </c>
      <c r="AA173" s="9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0.082885832714286192</v>
      </c>
      <c r="AB173" s="9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0.040992308356723364</v>
      </c>
      <c r="AC173" s="9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0.041621698812559837</v>
      </c>
      <c r="AD173" s="9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0.048379866159236382</v>
      </c>
      <c r="AE173" s="9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0.10110386018721333</v>
      </c>
      <c r="AF173" s="9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0.038986642302705377</v>
      </c>
    </row>
    <row r="174" spans="4:32" ht="14.6">
      <c r="D174" t="s">
        <v>6</v>
      </c>
      <c r="E174" t="str">
        <f>DEMANDS!$E$23</f>
        <v>TOTH</v>
      </c>
      <c r="F174">
        <v>2028</v>
      </c>
      <c r="G174" s="9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0.016682980621878205</v>
      </c>
      <c r="H174" s="9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0.39482126199173118</v>
      </c>
      <c r="I174" s="9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0.065201115722096109</v>
      </c>
      <c r="J174" s="9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0.029078295740009481</v>
      </c>
      <c r="K174" s="9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0.02481905448133245</v>
      </c>
      <c r="L174" s="9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0.011977156378803257</v>
      </c>
      <c r="M174" s="9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0.037767323727783207</v>
      </c>
      <c r="N174" s="9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0.057154417066212604</v>
      </c>
      <c r="O174" s="9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0.022845181132969978</v>
      </c>
      <c r="P174" s="9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0.026012579740815847</v>
      </c>
      <c r="Q174" s="9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0.043873554849098016</v>
      </c>
      <c r="R174" s="9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0.041735289732856846</v>
      </c>
      <c r="S174" s="9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0.034817355943049667</v>
      </c>
      <c r="T174" s="9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0.15907848528486257</v>
      </c>
      <c r="U174" s="9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0.043283092438624403</v>
      </c>
      <c r="V174" s="9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0.057111927215334833</v>
      </c>
      <c r="W174" s="9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0.046754366738609832</v>
      </c>
      <c r="X174" s="9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0.034043454590165861</v>
      </c>
      <c r="Y174" s="9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0.075619627157321567</v>
      </c>
      <c r="Z174" s="9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0.0093899640105295033</v>
      </c>
      <c r="AA174" s="9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0.038242917024159689</v>
      </c>
      <c r="AB174" s="9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0.018913551276233204</v>
      </c>
      <c r="AC174" s="9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0.019203947429473563</v>
      </c>
      <c r="AD174" s="9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0.022322116416992097</v>
      </c>
      <c r="AE174" s="9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0.046648581661596931</v>
      </c>
      <c r="AF174" s="9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0.017988151627461101</v>
      </c>
    </row>
    <row r="175" spans="4:32" ht="14.6">
      <c r="D175" t="s">
        <v>6</v>
      </c>
      <c r="E175" t="str">
        <f>DEMANDS!$E$23</f>
        <v>TOTH</v>
      </c>
      <c r="F175">
        <v>2029</v>
      </c>
      <c r="G175" s="9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0.0069594444650572891</v>
      </c>
      <c r="H175" s="9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9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0.02719918905454053</v>
      </c>
      <c r="J175" s="9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0.012130253515712879</v>
      </c>
      <c r="K175" s="9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0.010353475512136539</v>
      </c>
      <c r="L175" s="9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0.0049963706460388916</v>
      </c>
      <c r="M175" s="9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0.015754953987817833</v>
      </c>
      <c r="N175" s="9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0.023842441618819557</v>
      </c>
      <c r="O175" s="9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0.0095300577871905295</v>
      </c>
      <c r="P175" s="9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0.010851364525453792</v>
      </c>
      <c r="Q175" s="9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0.018302219212346434</v>
      </c>
      <c r="R175" s="9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0.017410224090771191</v>
      </c>
      <c r="S175" s="9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0.014524350330301276</v>
      </c>
      <c r="T175" s="9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0.066360916494356909</v>
      </c>
      <c r="U175" s="9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0.018055902894685189</v>
      </c>
      <c r="V175" s="9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0.023824716623255839</v>
      </c>
      <c r="W175" s="9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0.019503973911566184</v>
      </c>
      <c r="X175" s="9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0.014201510928344267</v>
      </c>
      <c r="Y175" s="9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0.031545357966762937</v>
      </c>
      <c r="Z175" s="9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0.0039171017782318549</v>
      </c>
      <c r="AA175" s="9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0.015953351696782685</v>
      </c>
      <c r="AB175" s="9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0.0078899456114778759</v>
      </c>
      <c r="AC175" s="9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0.0080110867880546898</v>
      </c>
      <c r="AD175" s="9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0.0093118569797337875</v>
      </c>
      <c r="AE175" s="9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0.019459844784679978</v>
      </c>
      <c r="AF175" s="9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0.0075039074322350635</v>
      </c>
    </row>
    <row r="176" spans="4:32" ht="14.6">
      <c r="D176" t="s">
        <v>6</v>
      </c>
      <c r="E176" t="str">
        <f>DEMANDS!$E$23</f>
        <v>TOTH</v>
      </c>
      <c r="F176">
        <v>2030</v>
      </c>
      <c r="G176" s="9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9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9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9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9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9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9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9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9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9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9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9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9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9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9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9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9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9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9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9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9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9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9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9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9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9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ht="14.6">
      <c r="D177" t="s">
        <v>6</v>
      </c>
      <c r="E177" t="str">
        <f>DEMANDS!$E$23</f>
        <v>TOTH</v>
      </c>
      <c r="F177">
        <v>2031</v>
      </c>
      <c r="G177" s="9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9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9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9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9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9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9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9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9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9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9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9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9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9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9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9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9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9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9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9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9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9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9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9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9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9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ht="14.6">
      <c r="D178" t="s">
        <v>6</v>
      </c>
      <c r="E178" t="str">
        <f>DEMANDS!$E$23</f>
        <v>TOTH</v>
      </c>
      <c r="F178">
        <v>2032</v>
      </c>
      <c r="G178" s="9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9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9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9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9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9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9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9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9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9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9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9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9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9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9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9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9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9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9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9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9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9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9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9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9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9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ht="14.6">
      <c r="D179" t="s">
        <v>6</v>
      </c>
      <c r="E179" t="str">
        <f>DEMANDS!$E$23</f>
        <v>TOTH</v>
      </c>
      <c r="F179">
        <v>2033</v>
      </c>
      <c r="G179" s="9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9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9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9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9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9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9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9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9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9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9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9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9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9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9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9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9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9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9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9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9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9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9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9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9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9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ht="14.6">
      <c r="D180" t="s">
        <v>6</v>
      </c>
      <c r="E180" t="str">
        <f>DEMANDS!$E$23</f>
        <v>TOTH</v>
      </c>
      <c r="F180">
        <v>2034</v>
      </c>
      <c r="G180" s="9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9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9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9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9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9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9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9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9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9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9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9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9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9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9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9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9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9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9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9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9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9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9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9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9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9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ht="14.6">
      <c r="D181" t="s">
        <v>6</v>
      </c>
      <c r="E181" t="str">
        <f>DEMANDS!$E$23</f>
        <v>TOTH</v>
      </c>
      <c r="F181">
        <v>2035</v>
      </c>
      <c r="G181" s="9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9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9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9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9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9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9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9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9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9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9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9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9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9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9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9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9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9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9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9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9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9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9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9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9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9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ht="14.6">
      <c r="D182" t="s">
        <v>6</v>
      </c>
      <c r="E182" t="str">
        <f>DEMANDS!$E$23</f>
        <v>TOTH</v>
      </c>
      <c r="F182">
        <v>2036</v>
      </c>
      <c r="G182" s="9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9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9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9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9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9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9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9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9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9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9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9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9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9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9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9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9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9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9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9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9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9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9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9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9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9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ht="14.6">
      <c r="D183" t="s">
        <v>6</v>
      </c>
      <c r="E183" t="str">
        <f>DEMANDS!$E$23</f>
        <v>TOTH</v>
      </c>
      <c r="F183">
        <v>2037</v>
      </c>
      <c r="G183" s="9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9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9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9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9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9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9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9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9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9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9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9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9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9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9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9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9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9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9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9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9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9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9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9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9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9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ht="14.6">
      <c r="D184" t="s">
        <v>6</v>
      </c>
      <c r="E184" t="str">
        <f>DEMANDS!$E$23</f>
        <v>TOTH</v>
      </c>
      <c r="F184">
        <v>2038</v>
      </c>
      <c r="G184" s="9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9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9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9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9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9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9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9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9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9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9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9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9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9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9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9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9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9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9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9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9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9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9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9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9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9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ht="14.6">
      <c r="D185" t="s">
        <v>6</v>
      </c>
      <c r="E185" t="str">
        <f>DEMANDS!$E$23</f>
        <v>TOTH</v>
      </c>
      <c r="F185">
        <v>2039</v>
      </c>
      <c r="G185" s="9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9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9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9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9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9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9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9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9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9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9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9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9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9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9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9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9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9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9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9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9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9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9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9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9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9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ht="14.6">
      <c r="D186" t="s">
        <v>6</v>
      </c>
      <c r="E186" t="str">
        <f>DEMANDS!$E$23</f>
        <v>TOTH</v>
      </c>
      <c r="F186">
        <v>2040</v>
      </c>
      <c r="G186" s="9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9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9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9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9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9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9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9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9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9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9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9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9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9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9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9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9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9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9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9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9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9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9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9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9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9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ht="14.6">
      <c r="D187" t="s">
        <v>6</v>
      </c>
      <c r="E187" t="str">
        <f>DEMANDS!$E$23</f>
        <v>TOTH</v>
      </c>
      <c r="F187">
        <v>2045</v>
      </c>
      <c r="G187" s="9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9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9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9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9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9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9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9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9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9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9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9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9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9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9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9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9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9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9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9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9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9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9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9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9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9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ht="14.6">
      <c r="D188" t="s">
        <v>6</v>
      </c>
      <c r="E188" t="str">
        <f>DEMANDS!$E$23</f>
        <v>TOTH</v>
      </c>
      <c r="F188">
        <v>2050</v>
      </c>
      <c r="G188" s="9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9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9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9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9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9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9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9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9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9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9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9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9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9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9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9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9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9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9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9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9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9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9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9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9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9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ht="14.6">
      <c r="D189" t="s">
        <v>6</v>
      </c>
      <c r="E189" t="str">
        <f>DEMANDS!$E$23</f>
        <v>TOTH</v>
      </c>
      <c r="F189">
        <v>2055</v>
      </c>
      <c r="G189" s="9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9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9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9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9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9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9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9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9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9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9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9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9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9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9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9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9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9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9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9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9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9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9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9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9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9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ht="14.6">
      <c r="D190" t="s">
        <v>6</v>
      </c>
      <c r="E190" t="str">
        <f>DEMANDS!$E$23</f>
        <v>TOTH</v>
      </c>
      <c r="F190">
        <v>2060</v>
      </c>
      <c r="G190" s="9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9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9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9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9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9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9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9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9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9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9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9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9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9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9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9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9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9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9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9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9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9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9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9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9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9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ht="14.6">
      <c r="D191" t="s">
        <v>6</v>
      </c>
      <c r="E191" t="str">
        <f>DEMANDS!$E$23</f>
        <v>TOTH</v>
      </c>
      <c r="F191">
        <v>2065</v>
      </c>
      <c r="G191" s="9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9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9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9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9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9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9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9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9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9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9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9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9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9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9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9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9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9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9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9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9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9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9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9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9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9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ht="14.6">
      <c r="D192" t="s">
        <v>6</v>
      </c>
      <c r="E192" t="str">
        <f>DEMANDS!$E$23</f>
        <v>TOTH</v>
      </c>
      <c r="F192">
        <v>2070</v>
      </c>
      <c r="G192" s="8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8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8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8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8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8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8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8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8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8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8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8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8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8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8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8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8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8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8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8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8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8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8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8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8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8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ht="14.6">
      <c r="D193" s="10" t="s">
        <v>6</v>
      </c>
      <c r="E193" s="10" t="str">
        <f>DEMANDS!$E$24</f>
        <v>TAVIDOM</v>
      </c>
      <c r="F193" s="10">
        <v>2020</v>
      </c>
      <c r="G193" s="10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1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0.064093592729048604</v>
      </c>
      <c r="I193" s="10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0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0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0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0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0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0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0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0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0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1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0.022382134926061524</v>
      </c>
      <c r="T193" s="11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0.00022177930432032205</v>
      </c>
      <c r="U193" s="11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0.022262535129606277</v>
      </c>
      <c r="V193" s="10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0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0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0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0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29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4.435586086406446E-05</v>
      </c>
      <c r="AB193" s="10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0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0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0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0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ht="14.6">
      <c r="D194" t="s">
        <v>6</v>
      </c>
      <c r="E194" t="str">
        <f>DEMANDS!$E$24</f>
        <v>TAVIDOM</v>
      </c>
      <c r="F194">
        <v>2021</v>
      </c>
      <c r="G194" s="27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9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0.069928010319333073</v>
      </c>
      <c r="I194" s="27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27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27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27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27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27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27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27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27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27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9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0.024419572931335783</v>
      </c>
      <c r="T194" s="9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0.00024196779772804283</v>
      </c>
      <c r="U194" s="9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0.024289086006752413</v>
      </c>
      <c r="V194" s="27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27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27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27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27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27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4.8393559545608621E-05</v>
      </c>
      <c r="AB194" s="27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27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27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27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27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ht="14.6">
      <c r="D195" t="s">
        <v>6</v>
      </c>
      <c r="E195" t="str">
        <f>DEMANDS!$E$24</f>
        <v>TAVIDOM</v>
      </c>
      <c r="F195">
        <v>2022</v>
      </c>
      <c r="G195" s="27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9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0.1339567726086057</v>
      </c>
      <c r="I195" s="27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27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27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27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27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27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27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27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27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27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9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0.046779068407982814</v>
      </c>
      <c r="T195" s="9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0.0004635227730753725</v>
      </c>
      <c r="U195" s="9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0.046529102661710495</v>
      </c>
      <c r="V195" s="27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27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27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27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27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27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9.2704554615074609E-05</v>
      </c>
      <c r="AB195" s="27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27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27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27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27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ht="14.6">
      <c r="D196" t="s">
        <v>6</v>
      </c>
      <c r="E196" t="str">
        <f>DEMANDS!$E$24</f>
        <v>TAVIDOM</v>
      </c>
      <c r="F196">
        <v>2023</v>
      </c>
      <c r="G196" s="27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9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0.1339567726086057</v>
      </c>
      <c r="I196" s="27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27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27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27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27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27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27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27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27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27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9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0.046779068407982814</v>
      </c>
      <c r="T196" s="9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0.0004635227730753725</v>
      </c>
      <c r="U196" s="9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0.046529102661710495</v>
      </c>
      <c r="V196" s="27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27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27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27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27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27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9.2704554615074609E-05</v>
      </c>
      <c r="AB196" s="27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27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27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27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27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ht="14.6">
      <c r="D197" t="s">
        <v>6</v>
      </c>
      <c r="E197" t="str">
        <f>DEMANDS!$E$24</f>
        <v>TAVIDOM</v>
      </c>
      <c r="F197">
        <v>2024</v>
      </c>
      <c r="G197" s="27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9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0.1339567726086057</v>
      </c>
      <c r="I197" s="27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27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27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27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27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27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27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27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27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27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9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0.046779068407982814</v>
      </c>
      <c r="T197" s="9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0.0004635227730753725</v>
      </c>
      <c r="U197" s="9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0.046529102661710495</v>
      </c>
      <c r="V197" s="27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27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27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27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27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27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9.2704554615074609E-05</v>
      </c>
      <c r="AB197" s="27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27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27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27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27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ht="14.6">
      <c r="D198" t="s">
        <v>6</v>
      </c>
      <c r="E198" t="str">
        <f>DEMANDS!$E$24</f>
        <v>TAVIDOM</v>
      </c>
      <c r="F198">
        <v>2025</v>
      </c>
      <c r="G198" s="27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9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0.1339567726086057</v>
      </c>
      <c r="I198" s="27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27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27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27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27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27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27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27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27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27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9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0.046779068407982814</v>
      </c>
      <c r="T198" s="9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0.0004635227730753725</v>
      </c>
      <c r="U198" s="9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0.046529102661710495</v>
      </c>
      <c r="V198" s="27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27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27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27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27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27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9.2704554615074609E-05</v>
      </c>
      <c r="AB198" s="27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27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27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27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27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ht="14.6">
      <c r="D199" t="s">
        <v>6</v>
      </c>
      <c r="E199" t="str">
        <f>DEMANDS!$E$24</f>
        <v>TAVIDOM</v>
      </c>
      <c r="F199">
        <v>2026</v>
      </c>
      <c r="G199" s="27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9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0.1339567726086057</v>
      </c>
      <c r="I199" s="27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27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27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27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27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27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27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27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27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27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9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0.046779068407982814</v>
      </c>
      <c r="T199" s="9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0.0004635227730753725</v>
      </c>
      <c r="U199" s="9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0.046529102661710495</v>
      </c>
      <c r="V199" s="27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27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27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27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27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27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9.2704554615074609E-05</v>
      </c>
      <c r="AB199" s="27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27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27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27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27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ht="14.6">
      <c r="D200" t="s">
        <v>6</v>
      </c>
      <c r="E200" t="str">
        <f>DEMANDS!$E$24</f>
        <v>TAVIDOM</v>
      </c>
      <c r="F200">
        <v>2027</v>
      </c>
      <c r="G200" s="27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9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0.1339567726086057</v>
      </c>
      <c r="I200" s="27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27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27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27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27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27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27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27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27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27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9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0.046779068407982814</v>
      </c>
      <c r="T200" s="9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0.0004635227730753725</v>
      </c>
      <c r="U200" s="9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0.046529102661710495</v>
      </c>
      <c r="V200" s="27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27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27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27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27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27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9.2704554615074609E-05</v>
      </c>
      <c r="AB200" s="27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27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27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27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27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ht="14.6">
      <c r="D201" t="s">
        <v>6</v>
      </c>
      <c r="E201" t="str">
        <f>DEMANDS!$E$24</f>
        <v>TAVIDOM</v>
      </c>
      <c r="F201">
        <v>2028</v>
      </c>
      <c r="G201" s="27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9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0.1339567726086057</v>
      </c>
      <c r="I201" s="27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27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27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27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27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27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27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27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27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27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9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0.046779068407982814</v>
      </c>
      <c r="T201" s="9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0.0004635227730753725</v>
      </c>
      <c r="U201" s="9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0.046529102661710495</v>
      </c>
      <c r="V201" s="27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27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27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27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27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27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9.2704554615074609E-05</v>
      </c>
      <c r="AB201" s="27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27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27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27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27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ht="14.6">
      <c r="D202" t="s">
        <v>6</v>
      </c>
      <c r="E202" t="str">
        <f>DEMANDS!$E$24</f>
        <v>TAVIDOM</v>
      </c>
      <c r="F202">
        <v>2029</v>
      </c>
      <c r="G202" s="27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9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0.1339567726086057</v>
      </c>
      <c r="I202" s="27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27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27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27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27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27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27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27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27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27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9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0.046779068407982814</v>
      </c>
      <c r="T202" s="9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0.0004635227730753725</v>
      </c>
      <c r="U202" s="9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0.046529102661710495</v>
      </c>
      <c r="V202" s="27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27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27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27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27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27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9.2704554615074609E-05</v>
      </c>
      <c r="AB202" s="27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27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27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27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27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ht="14.6">
      <c r="D203" t="s">
        <v>6</v>
      </c>
      <c r="E203" t="str">
        <f>DEMANDS!$E$24</f>
        <v>TAVIDOM</v>
      </c>
      <c r="F203">
        <v>2030</v>
      </c>
      <c r="G203" s="27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9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0.1339567726086057</v>
      </c>
      <c r="I203" s="27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27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27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27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27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27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27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27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27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27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9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0.046779068407982814</v>
      </c>
      <c r="T203" s="9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0.0004635227730753725</v>
      </c>
      <c r="U203" s="9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0.046529102661710495</v>
      </c>
      <c r="V203" s="27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27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27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27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27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27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9.2704554615074609E-05</v>
      </c>
      <c r="AB203" s="27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27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27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27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27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ht="14.6">
      <c r="D204" t="s">
        <v>6</v>
      </c>
      <c r="E204" t="str">
        <f>DEMANDS!$E$24</f>
        <v>TAVIDOM</v>
      </c>
      <c r="F204">
        <v>2031</v>
      </c>
      <c r="G204" s="27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9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0.1339567726086057</v>
      </c>
      <c r="I204" s="27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27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27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27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27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27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27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27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27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27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9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0.046779068407982814</v>
      </c>
      <c r="T204" s="9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0.0004635227730753725</v>
      </c>
      <c r="U204" s="9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0.046529102661710495</v>
      </c>
      <c r="V204" s="27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27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27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27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27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27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9.2704554615074609E-05</v>
      </c>
      <c r="AB204" s="27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27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27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27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27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ht="14.6">
      <c r="D205" t="s">
        <v>6</v>
      </c>
      <c r="E205" t="str">
        <f>DEMANDS!$E$24</f>
        <v>TAVIDOM</v>
      </c>
      <c r="F205">
        <v>2032</v>
      </c>
      <c r="G205" s="27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9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0.1339567726086057</v>
      </c>
      <c r="I205" s="27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27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27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27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27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27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27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27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27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27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9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0.046779068407982814</v>
      </c>
      <c r="T205" s="9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0.0004635227730753725</v>
      </c>
      <c r="U205" s="9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0.046529102661710495</v>
      </c>
      <c r="V205" s="27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27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27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27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27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27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9.2704554615074609E-05</v>
      </c>
      <c r="AB205" s="27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27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27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27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27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ht="14.6">
      <c r="D206" t="s">
        <v>6</v>
      </c>
      <c r="E206" t="str">
        <f>DEMANDS!$E$24</f>
        <v>TAVIDOM</v>
      </c>
      <c r="F206">
        <v>2033</v>
      </c>
      <c r="G206" s="27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9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0.1339567726086057</v>
      </c>
      <c r="I206" s="27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27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27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27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27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27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27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27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27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27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9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0.046779068407982814</v>
      </c>
      <c r="T206" s="9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0.0004635227730753725</v>
      </c>
      <c r="U206" s="9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0.046529102661710495</v>
      </c>
      <c r="V206" s="27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27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27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27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27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27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9.2704554615074609E-05</v>
      </c>
      <c r="AB206" s="27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27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27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27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27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ht="14.6">
      <c r="D207" t="s">
        <v>6</v>
      </c>
      <c r="E207" t="str">
        <f>DEMANDS!$E$24</f>
        <v>TAVIDOM</v>
      </c>
      <c r="F207">
        <v>2034</v>
      </c>
      <c r="G207" s="27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9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0.1339567726086057</v>
      </c>
      <c r="I207" s="27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27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27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27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27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27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27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27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27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27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9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0.046779068407982814</v>
      </c>
      <c r="T207" s="9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0.0004635227730753725</v>
      </c>
      <c r="U207" s="9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0.046529102661710495</v>
      </c>
      <c r="V207" s="27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27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27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27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27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27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9.2704554615074609E-05</v>
      </c>
      <c r="AB207" s="27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27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27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27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27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ht="14.6">
      <c r="D208" t="s">
        <v>6</v>
      </c>
      <c r="E208" t="str">
        <f>DEMANDS!$E$24</f>
        <v>TAVIDOM</v>
      </c>
      <c r="F208">
        <v>2035</v>
      </c>
      <c r="G208" s="27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9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0.1339567726086057</v>
      </c>
      <c r="I208" s="27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27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27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27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27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27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27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27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27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27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9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0.046779068407982814</v>
      </c>
      <c r="T208" s="9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0.0004635227730753725</v>
      </c>
      <c r="U208" s="9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0.046529102661710495</v>
      </c>
      <c r="V208" s="27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27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27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27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27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27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9.2704554615074609E-05</v>
      </c>
      <c r="AB208" s="27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27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27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27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27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ht="14.6">
      <c r="D209" t="s">
        <v>6</v>
      </c>
      <c r="E209" t="str">
        <f>DEMANDS!$E$24</f>
        <v>TAVIDOM</v>
      </c>
      <c r="F209">
        <v>2036</v>
      </c>
      <c r="G209" s="27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9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0.1339567726086057</v>
      </c>
      <c r="I209" s="27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27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27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27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27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27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27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27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27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27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9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0.046779068407982814</v>
      </c>
      <c r="T209" s="9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0.0004635227730753725</v>
      </c>
      <c r="U209" s="9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0.046529102661710495</v>
      </c>
      <c r="V209" s="27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27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27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27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27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27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9.2704554615074609E-05</v>
      </c>
      <c r="AB209" s="27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27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27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27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27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ht="14.6">
      <c r="D210" t="s">
        <v>6</v>
      </c>
      <c r="E210" t="str">
        <f>DEMANDS!$E$24</f>
        <v>TAVIDOM</v>
      </c>
      <c r="F210">
        <v>2037</v>
      </c>
      <c r="G210" s="27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9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0.1339567726086057</v>
      </c>
      <c r="I210" s="27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27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27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27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27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27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27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27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27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27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9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0.046779068407982814</v>
      </c>
      <c r="T210" s="9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0.0004635227730753725</v>
      </c>
      <c r="U210" s="9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0.046529102661710495</v>
      </c>
      <c r="V210" s="27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27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27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27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27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27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9.2704554615074609E-05</v>
      </c>
      <c r="AB210" s="27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27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27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27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27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ht="14.6">
      <c r="D211" t="s">
        <v>6</v>
      </c>
      <c r="E211" t="str">
        <f>DEMANDS!$E$24</f>
        <v>TAVIDOM</v>
      </c>
      <c r="F211">
        <v>2038</v>
      </c>
      <c r="G211" s="27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9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0.1339567726086057</v>
      </c>
      <c r="I211" s="27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27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27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27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27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27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27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27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27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27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9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0.046779068407982814</v>
      </c>
      <c r="T211" s="9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0.0004635227730753725</v>
      </c>
      <c r="U211" s="9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0.046529102661710495</v>
      </c>
      <c r="V211" s="27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27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27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27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27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27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9.2704554615074609E-05</v>
      </c>
      <c r="AB211" s="27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27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27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27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27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ht="14.6">
      <c r="D212" t="s">
        <v>6</v>
      </c>
      <c r="E212" t="str">
        <f>DEMANDS!$E$24</f>
        <v>TAVIDOM</v>
      </c>
      <c r="F212">
        <v>2039</v>
      </c>
      <c r="G212" s="27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9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0.1339567726086057</v>
      </c>
      <c r="I212" s="27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27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27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27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27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27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27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27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27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27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9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0.046779068407982814</v>
      </c>
      <c r="T212" s="9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0.0004635227730753725</v>
      </c>
      <c r="U212" s="9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0.046529102661710495</v>
      </c>
      <c r="V212" s="27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27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27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27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27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27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9.2704554615074609E-05</v>
      </c>
      <c r="AB212" s="27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27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27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27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27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ht="14.6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9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0.1339567726086057</v>
      </c>
      <c r="I213" s="27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27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27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27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27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27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27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27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27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27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9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0.046779068407982814</v>
      </c>
      <c r="T213" s="9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0.0004635227730753725</v>
      </c>
      <c r="U213" s="9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0.046529102661710495</v>
      </c>
      <c r="V213" s="27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27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27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27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27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27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9.2704554615074609E-05</v>
      </c>
      <c r="AB213" s="27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27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27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27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27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ht="14.6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9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0.1339567726086057</v>
      </c>
      <c r="I214" s="27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27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27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27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27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27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27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27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27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27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9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0.046779068407982814</v>
      </c>
      <c r="T214" s="9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0.0004635227730753725</v>
      </c>
      <c r="U214" s="9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0.046529102661710495</v>
      </c>
      <c r="V214" s="27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27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27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27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27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27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9.2704554615074609E-05</v>
      </c>
      <c r="AB214" s="27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27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27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27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27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ht="14.6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9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0.1339567726086057</v>
      </c>
      <c r="I215" s="27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27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27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27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27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27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27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27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27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27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9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0.046779068407982814</v>
      </c>
      <c r="T215" s="9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0.0004635227730753725</v>
      </c>
      <c r="U215" s="9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0.046529102661710495</v>
      </c>
      <c r="V215" s="27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27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27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27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27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27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9.2704554615074609E-05</v>
      </c>
      <c r="AB215" s="27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27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27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27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27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ht="14.6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9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0.1339567726086057</v>
      </c>
      <c r="I216" s="27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27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27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27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27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27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27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27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27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27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9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0.046779068407982814</v>
      </c>
      <c r="T216" s="9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0.0004635227730753725</v>
      </c>
      <c r="U216" s="9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0.046529102661710495</v>
      </c>
      <c r="V216" s="27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27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27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27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27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27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9.2704554615074609E-05</v>
      </c>
      <c r="AB216" s="27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27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27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27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27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ht="14.6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9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0.1339567726086057</v>
      </c>
      <c r="I217" s="27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27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27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27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27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27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27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27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27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27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9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0.046779068407982814</v>
      </c>
      <c r="T217" s="9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0.0004635227730753725</v>
      </c>
      <c r="U217" s="9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0.046529102661710495</v>
      </c>
      <c r="V217" s="27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27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27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27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27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27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9.2704554615074609E-05</v>
      </c>
      <c r="AB217" s="27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27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27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27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27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ht="14.6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9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0.1339567726086057</v>
      </c>
      <c r="I218" s="27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27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27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27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27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27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27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27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27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27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9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0.046779068407982814</v>
      </c>
      <c r="T218" s="9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0.0004635227730753725</v>
      </c>
      <c r="U218" s="9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0.046529102661710495</v>
      </c>
      <c r="V218" s="27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27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27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27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27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27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9.2704554615074609E-05</v>
      </c>
      <c r="AB218" s="27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27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27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27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27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ht="14.6">
      <c r="D219" t="s">
        <v>6</v>
      </c>
      <c r="E219" t="str">
        <f>DEMANDS!$E$24</f>
        <v>TAVIDOM</v>
      </c>
      <c r="F219">
        <v>2070</v>
      </c>
      <c r="G219" s="7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8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0.1339567726086057</v>
      </c>
      <c r="I219" s="28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28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28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28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28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28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28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28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28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28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8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0.046779068407982814</v>
      </c>
      <c r="T219" s="8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0.0004635227730753725</v>
      </c>
      <c r="U219" s="8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0.046529102661710495</v>
      </c>
      <c r="V219" s="28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28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28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28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28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28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9.2704554615074609E-05</v>
      </c>
      <c r="AB219" s="28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28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28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28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28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ht="14.6">
      <c r="D220" s="10" t="s">
        <v>6</v>
      </c>
      <c r="E220" s="10" t="str">
        <f>DEMANDS!$E$25</f>
        <v>TAVIINT</v>
      </c>
      <c r="F220" s="10">
        <v>2020</v>
      </c>
      <c r="G220" s="10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1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14.586505081244809</v>
      </c>
      <c r="I220" s="29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29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29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29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29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29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29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29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29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29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1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0.86368340775974861</v>
      </c>
      <c r="T220" s="11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0.79857800435837789</v>
      </c>
      <c r="U220" s="11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0.087025700566917441</v>
      </c>
      <c r="V220" s="29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29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29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29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29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1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0.24845129032760804</v>
      </c>
      <c r="AB220" s="29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29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29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29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29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ht="14.6">
      <c r="D221" t="s">
        <v>6</v>
      </c>
      <c r="E221" t="str">
        <f>DEMANDS!$E$25</f>
        <v>TAVIINT</v>
      </c>
      <c r="F221">
        <v>2021</v>
      </c>
      <c r="G221" s="27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9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16.341785735482766</v>
      </c>
      <c r="I221" s="27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27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27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27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27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27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27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27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27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27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9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0.96761555384841436</v>
      </c>
      <c r="T221" s="9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0.89467563118144355</v>
      </c>
      <c r="U221" s="9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0.09749801917756433</v>
      </c>
      <c r="V221" s="27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27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27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27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27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9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0.27834890740609824</v>
      </c>
      <c r="AB221" s="27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27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27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27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27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ht="14.6">
      <c r="D222" t="s">
        <v>6</v>
      </c>
      <c r="E222" t="str">
        <f>DEMANDS!$E$25</f>
        <v>TAVIINT</v>
      </c>
      <c r="F222">
        <v>2022</v>
      </c>
      <c r="G222" s="27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9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42.396731488180194</v>
      </c>
      <c r="I222" s="27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27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27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27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27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27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27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27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27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27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9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2.5103582609838977</v>
      </c>
      <c r="T222" s="9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2.3211246994787031</v>
      </c>
      <c r="U222" s="9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0.2529464898518034</v>
      </c>
      <c r="V222" s="27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27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27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27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27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9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0.72214163606986315</v>
      </c>
      <c r="AB222" s="27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27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27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27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27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ht="14.6">
      <c r="D223" t="s">
        <v>6</v>
      </c>
      <c r="E223" t="str">
        <f>DEMANDS!$E$25</f>
        <v>TAVIINT</v>
      </c>
      <c r="F223">
        <v>2023</v>
      </c>
      <c r="G223" s="27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9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42.984733567769489</v>
      </c>
      <c r="I223" s="27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27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27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27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27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27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27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27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27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27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9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2.5451745269119499</v>
      </c>
      <c r="T223" s="9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2.3533164770608987</v>
      </c>
      <c r="U223" s="9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0.25645461552180088</v>
      </c>
      <c r="V223" s="27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27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27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27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27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9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0.73215704926003977</v>
      </c>
      <c r="AB223" s="27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27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27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27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27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ht="14.6">
      <c r="D224" t="s">
        <v>6</v>
      </c>
      <c r="E224" t="str">
        <f>DEMANDS!$E$25</f>
        <v>TAVIINT</v>
      </c>
      <c r="F224">
        <v>2024</v>
      </c>
      <c r="G224" s="27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9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43.56097417900628</v>
      </c>
      <c r="I224" s="27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27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27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27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27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27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27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27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27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27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9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2.5792943830413302</v>
      </c>
      <c r="T224" s="9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2.3848643409795431</v>
      </c>
      <c r="U224" s="9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0.25989257016608847</v>
      </c>
      <c r="V224" s="27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27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27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27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27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9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0.74197212988446115</v>
      </c>
      <c r="AB224" s="27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27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27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27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27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ht="14.6">
      <c r="D225" t="s">
        <v>6</v>
      </c>
      <c r="E225" t="str">
        <f>DEMANDS!$E$25</f>
        <v>TAVIINT</v>
      </c>
      <c r="F225">
        <v>2025</v>
      </c>
      <c r="G225" s="27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9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44.125688599291351</v>
      </c>
      <c r="I225" s="27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27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27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27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27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27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27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27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27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27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9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2.6127317604121445</v>
      </c>
      <c r="T225" s="9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2.4157811721376459</v>
      </c>
      <c r="U225" s="9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0.26326175749175834</v>
      </c>
      <c r="V225" s="27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27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27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27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27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9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0.751590885412599</v>
      </c>
      <c r="AB225" s="27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27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27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27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27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ht="14.6">
      <c r="D226" t="s">
        <v>6</v>
      </c>
      <c r="E226" t="str">
        <f>DEMANDS!$E$25</f>
        <v>TAVIINT</v>
      </c>
      <c r="F226">
        <v>2026</v>
      </c>
      <c r="G226" s="27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9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44.679107364232252</v>
      </c>
      <c r="I226" s="27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27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27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27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27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27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27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27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27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27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9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2.6455003092975744</v>
      </c>
      <c r="T226" s="9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2.4460795918358111</v>
      </c>
      <c r="U226" s="9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0.26656355291551515</v>
      </c>
      <c r="V226" s="27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27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27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27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27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9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0.76101724254717196</v>
      </c>
      <c r="AB226" s="27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27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27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27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27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ht="14.6">
      <c r="D227" t="s">
        <v>6</v>
      </c>
      <c r="E227" t="str">
        <f>DEMANDS!$E$25</f>
        <v>TAVIINT</v>
      </c>
      <c r="F227">
        <v>2027</v>
      </c>
      <c r="G227" s="27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9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45.22145641719888</v>
      </c>
      <c r="I227" s="27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27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27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27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27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27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27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27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27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27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9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2.6776134080592362</v>
      </c>
      <c r="T227" s="9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2.4757719699600704</v>
      </c>
      <c r="U227" s="9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0.26979930445595185</v>
      </c>
      <c r="V227" s="27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27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27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27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27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9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0.77025504977152015</v>
      </c>
      <c r="AB227" s="27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27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27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27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27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ht="14.6">
      <c r="D228" t="s">
        <v>6</v>
      </c>
      <c r="E228" t="str">
        <f>DEMANDS!$E$25</f>
        <v>TAVIINT</v>
      </c>
      <c r="F228">
        <v>2028</v>
      </c>
      <c r="G228" s="27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9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45.752957179702634</v>
      </c>
      <c r="I228" s="27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27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27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27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27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27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27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27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27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27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9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2.7090841673144048</v>
      </c>
      <c r="T228" s="9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2.5048704288349763</v>
      </c>
      <c r="U228" s="9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0.27297033315344377</v>
      </c>
      <c r="V228" s="27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27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27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27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27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9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0.77930807854836925</v>
      </c>
      <c r="AB228" s="27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27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27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27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27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ht="14.6">
      <c r="D229" t="s">
        <v>6</v>
      </c>
      <c r="E229" t="str">
        <f>DEMANDS!$E$25</f>
        <v>TAVIINT</v>
      </c>
      <c r="F229">
        <v>2029</v>
      </c>
      <c r="G229" s="27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9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46.273826648167699</v>
      </c>
      <c r="I229" s="27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27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27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27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27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27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27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27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27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27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9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2.7399254356659539</v>
      </c>
      <c r="T229" s="9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2.5333868485216127</v>
      </c>
      <c r="U229" s="9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0.2760779336475041</v>
      </c>
      <c r="V229" s="27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27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27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27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27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9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0.78818002496813189</v>
      </c>
      <c r="AB229" s="27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27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27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27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27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ht="14.6">
      <c r="D230" t="s">
        <v>6</v>
      </c>
      <c r="E230" t="str">
        <f>DEMANDS!$E$25</f>
        <v>TAVIINT</v>
      </c>
      <c r="F230">
        <v>2030</v>
      </c>
      <c r="G230" s="27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9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46.784277464310122</v>
      </c>
      <c r="I230" s="27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27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27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27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27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27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27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27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27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27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9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2.7701498038695824</v>
      </c>
      <c r="T230" s="9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2.5613328706706926</v>
      </c>
      <c r="U230" s="9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0.27912337459667758</v>
      </c>
      <c r="V230" s="27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27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27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27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27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9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0.7968745109476717</v>
      </c>
      <c r="AB230" s="27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27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27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27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27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ht="14.6">
      <c r="D231" t="s">
        <v>6</v>
      </c>
      <c r="E231" t="str">
        <f>DEMANDS!$E$25</f>
        <v>TAVIINT</v>
      </c>
      <c r="F231">
        <v>2031</v>
      </c>
      <c r="G231" s="27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9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47.284518038301364</v>
      </c>
      <c r="I231" s="27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27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27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27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27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27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27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27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27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27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9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2.7997696121264606</v>
      </c>
      <c r="T231" s="9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2.5887199052654744</v>
      </c>
      <c r="U231" s="9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0.28210789941335629</v>
      </c>
      <c r="V231" s="27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27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27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27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27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9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0.80539508632814105</v>
      </c>
      <c r="AB231" s="27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27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27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27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27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ht="14.6">
      <c r="D232" t="s">
        <v>6</v>
      </c>
      <c r="E232" t="str">
        <f>DEMANDS!$E$25</f>
        <v>TAVIINT</v>
      </c>
      <c r="F232">
        <v>2032</v>
      </c>
      <c r="G232" s="27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9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47.774752592755178</v>
      </c>
      <c r="I232" s="27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27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27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27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27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27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27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27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27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27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9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2.8287969526877488</v>
      </c>
      <c r="T232" s="9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2.6155591330299526</v>
      </c>
      <c r="U232" s="9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0.28503272652621342</v>
      </c>
      <c r="V232" s="27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27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27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27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27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9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0.81374522962420992</v>
      </c>
      <c r="AB232" s="27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27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27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27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27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ht="14.6">
      <c r="D233" t="s">
        <v>6</v>
      </c>
      <c r="E233" t="str">
        <f>DEMANDS!$E$25</f>
        <v>TAVIINT</v>
      </c>
      <c r="F233">
        <v>2033</v>
      </c>
      <c r="G233" s="27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9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48.255181277093691</v>
      </c>
      <c r="I233" s="27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27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27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27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27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27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27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27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27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27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9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2.8572436766263394</v>
      </c>
      <c r="T233" s="9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2.6418615116901347</v>
      </c>
      <c r="U233" s="9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0.28789905006253197</v>
      </c>
      <c r="V233" s="27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27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27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27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27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9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0.82192834997205633</v>
      </c>
      <c r="AB233" s="27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27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27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27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27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ht="14.6">
      <c r="D234" t="s">
        <v>6</v>
      </c>
      <c r="E234" t="str">
        <f>DEMANDS!$E$25</f>
        <v>TAVIINT</v>
      </c>
      <c r="F234">
        <v>2034</v>
      </c>
      <c r="G234" s="27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9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48.726000220331784</v>
      </c>
      <c r="I234" s="27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27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27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27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27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27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27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27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27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27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9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2.8851213969622793</v>
      </c>
      <c r="T234" s="9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2.6676377788638681</v>
      </c>
      <c r="U234" s="9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0.29070804016312524</v>
      </c>
      <c r="V234" s="27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27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27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27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27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9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0.82994778802844094</v>
      </c>
      <c r="AB234" s="27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27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27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27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27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ht="14.6">
      <c r="D235" t="s">
        <v>6</v>
      </c>
      <c r="E235" t="str">
        <f>DEMANDS!$E$25</f>
        <v>TAVIINT</v>
      </c>
      <c r="F235">
        <v>2035</v>
      </c>
      <c r="G235" s="27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9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49.187401654240468</v>
      </c>
      <c r="I235" s="27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27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27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27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27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27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27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27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27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27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9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2.9124414959554157</v>
      </c>
      <c r="T235" s="9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2.6928984588037577</v>
      </c>
      <c r="U235" s="9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0.29346084371715225</v>
      </c>
      <c r="V235" s="27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27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27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27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27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9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0.83780681806854418</v>
      </c>
      <c r="AB235" s="27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27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27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27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27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ht="14.6">
      <c r="D236" t="s">
        <v>6</v>
      </c>
      <c r="E236" t="str">
        <f>DEMANDS!$E$25</f>
        <v>TAVIINT</v>
      </c>
      <c r="F236">
        <v>2036</v>
      </c>
      <c r="G236" s="27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9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49.639573939739165</v>
      </c>
      <c r="I236" s="27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27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27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27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27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27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27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27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27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27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9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2.9392151266681057</v>
      </c>
      <c r="T236" s="9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2.7176538638420773</v>
      </c>
      <c r="U236" s="9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0.29615858451957827</v>
      </c>
      <c r="V236" s="27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27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27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27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27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9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0.84550864843550355</v>
      </c>
      <c r="AB236" s="27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27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27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27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27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ht="14.6">
      <c r="D237" t="s">
        <v>6</v>
      </c>
      <c r="E237" t="str">
        <f>DEMANDS!$E$25</f>
        <v>TAVIINT</v>
      </c>
      <c r="F237">
        <v>2037</v>
      </c>
      <c r="G237" s="27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9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50.08270169005911</v>
      </c>
      <c r="I237" s="27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27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27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27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27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27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27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27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27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27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9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2.9654532202578681</v>
      </c>
      <c r="T237" s="9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2.7419141011336903</v>
      </c>
      <c r="U237" s="9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0.29880236400598997</v>
      </c>
      <c r="V237" s="27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27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27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27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27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9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0.85305642363825041</v>
      </c>
      <c r="AB237" s="27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27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27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27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27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ht="14.6">
      <c r="D238" t="s">
        <v>6</v>
      </c>
      <c r="E238" t="str">
        <f>DEMANDS!$E$25</f>
        <v>TAVIINT</v>
      </c>
      <c r="F238">
        <v>2038</v>
      </c>
      <c r="G238" s="27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9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50.516965823527663</v>
      </c>
      <c r="I238" s="27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27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27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27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27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27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27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27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27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27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9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2.9911664891027958</v>
      </c>
      <c r="T238" s="9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2.7656890755458705</v>
      </c>
      <c r="U238" s="9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0.30139326156751617</v>
      </c>
      <c r="V238" s="27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27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27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27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27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9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0.86045322525058388</v>
      </c>
      <c r="AB238" s="27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27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27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27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27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ht="14.6">
      <c r="D239" t="s">
        <v>6</v>
      </c>
      <c r="E239" t="str">
        <f>DEMANDS!$E$25</f>
        <v>TAVIINT</v>
      </c>
      <c r="F239">
        <v>2039</v>
      </c>
      <c r="G239" s="27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9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50.942543616352722</v>
      </c>
      <c r="I239" s="27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27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27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27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27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27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27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27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27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27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9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3.0163654299269842</v>
      </c>
      <c r="T239" s="9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2.7889884925481283</v>
      </c>
      <c r="U239" s="9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0.30393233486574872</v>
      </c>
      <c r="V239" s="27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27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27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27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27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9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0.86770207281024447</v>
      </c>
      <c r="AB239" s="27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27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27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27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27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ht="14.6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9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51.359608834583504</v>
      </c>
      <c r="I240" s="27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27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27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27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27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27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27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27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27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27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9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3.0410603316140774</v>
      </c>
      <c r="T240" s="9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2.8118218654367633</v>
      </c>
      <c r="U240" s="9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0.30642062062004477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9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0.87480592606659713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ht="14.6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9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53.323087905809672</v>
      </c>
      <c r="I241" s="27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27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27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27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27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27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27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27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27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27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9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3.1573201406537383</v>
      </c>
      <c r="T241" s="9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2.9193178824446582</v>
      </c>
      <c r="U241" s="9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0.31813508825778242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9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0.90824977749366997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ht="14.6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9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55.09789562412773</v>
      </c>
      <c r="I242" s="27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27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27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27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27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27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27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27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27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27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9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3.262408506217481</v>
      </c>
      <c r="T242" s="9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3.0164845716495079</v>
      </c>
      <c r="U242" s="9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0.32872390882843411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9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0.93847999818351091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ht="14.6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9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56.702161475105314</v>
      </c>
      <c r="I243" s="27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27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27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27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27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27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27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27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27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27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9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3.3573988955813094</v>
      </c>
      <c r="T243" s="9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3.104314481185634</v>
      </c>
      <c r="U243" s="9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0.33829524608840728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9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0.96580538685501605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ht="14.6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9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58.152272893920085</v>
      </c>
      <c r="I244" s="27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27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27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27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27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27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27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27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27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27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9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3.4432616272540013</v>
      </c>
      <c r="T244" s="9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3.1837047858874357</v>
      </c>
      <c r="U244" s="9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0.34694687040962358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9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0.99050506996050369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ht="14.6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9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59.463042626909044</v>
      </c>
      <c r="I245" s="27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27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27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27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27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27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27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27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27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27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9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3.5208737806430852</v>
      </c>
      <c r="T245" s="9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3.2554664499538735</v>
      </c>
      <c r="U245" s="9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0.35476715728848296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9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1.0128313523475172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ht="14.6">
      <c r="D246" s="7" t="s">
        <v>6</v>
      </c>
      <c r="E246" s="7" t="str">
        <f>DEMANDS!$E$25</f>
        <v>TAVIINT</v>
      </c>
      <c r="F246" s="7">
        <v>2070</v>
      </c>
      <c r="G246" s="7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8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60.647860055475491</v>
      </c>
      <c r="I246" s="28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28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28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28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28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28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28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28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28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28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8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3.5910281561139565</v>
      </c>
      <c r="T246" s="8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3.3203325115884863</v>
      </c>
      <c r="U246" s="8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0.36183599017138285</v>
      </c>
      <c r="V246" s="7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7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7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7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7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8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1.0330122947521834</v>
      </c>
      <c r="AB246" s="7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7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7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7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7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91"/>
  <sheetViews>
    <sheetView tabSelected="1" workbookViewId="0" topLeftCell="A5">
      <selection pane="topLeft" activeCell="L21" sqref="L21"/>
    </sheetView>
  </sheetViews>
  <sheetFormatPr defaultRowHeight="14.6"/>
  <cols>
    <col min="2" max="2" width="9.57142857142857" customWidth="1"/>
    <col min="3" max="4" width="10.7142857142857" bestFit="1" customWidth="1"/>
    <col min="5" max="5" width="11.4285714285714" bestFit="1" customWidth="1"/>
    <col min="6" max="6" width="48.5714285714286" bestFit="1" customWidth="1"/>
    <col min="7" max="89" width="8.71428571428571" customWidth="1"/>
  </cols>
  <sheetData>
    <row r="1" spans="2:10" ht="14.6">
      <c r="B1" t="s">
        <v>0</v>
      </c>
      <c r="C1" t="s">
        <v>1</v>
      </c>
      <c r="G1" s="24"/>
      <c r="H1" s="24"/>
      <c r="I1" s="24"/>
      <c r="J1" s="24"/>
    </row>
    <row r="2" spans="2:89" ht="15" thickBot="1">
      <c r="B2" s="47" t="s">
        <v>2</v>
      </c>
      <c r="C2" s="47" t="s">
        <v>3</v>
      </c>
      <c r="D2" s="47" t="s">
        <v>4</v>
      </c>
      <c r="E2" s="47" t="s">
        <v>5</v>
      </c>
      <c r="F2" s="47" t="s">
        <v>59</v>
      </c>
      <c r="G2" s="47">
        <v>2018</v>
      </c>
      <c r="H2" s="47">
        <v>2019</v>
      </c>
      <c r="I2" s="47">
        <v>2020</v>
      </c>
      <c r="J2" s="47">
        <v>2021</v>
      </c>
      <c r="K2" s="47">
        <v>2022</v>
      </c>
      <c r="L2" s="47">
        <v>2023</v>
      </c>
      <c r="M2" s="47">
        <v>2024</v>
      </c>
      <c r="N2" s="47">
        <v>2025</v>
      </c>
      <c r="O2" s="47">
        <v>2026</v>
      </c>
      <c r="P2" s="47">
        <v>2027</v>
      </c>
      <c r="Q2" s="47">
        <v>2028</v>
      </c>
      <c r="R2" s="47">
        <v>2029</v>
      </c>
      <c r="S2" s="47">
        <v>2030</v>
      </c>
      <c r="T2" s="47">
        <v>2031</v>
      </c>
      <c r="U2" s="47">
        <v>2032</v>
      </c>
      <c r="V2" s="47">
        <v>2033</v>
      </c>
      <c r="W2" s="47">
        <v>2034</v>
      </c>
      <c r="X2" s="47">
        <v>2035</v>
      </c>
      <c r="Y2" s="47">
        <v>2036</v>
      </c>
      <c r="Z2" s="47">
        <v>2037</v>
      </c>
      <c r="AA2" s="47">
        <v>2038</v>
      </c>
      <c r="AB2" s="47">
        <v>2039</v>
      </c>
      <c r="AC2" s="47">
        <v>2040</v>
      </c>
      <c r="AD2" s="47">
        <v>2041</v>
      </c>
      <c r="AE2" s="47">
        <v>2042</v>
      </c>
      <c r="AF2" s="47">
        <v>2043</v>
      </c>
      <c r="AG2" s="47">
        <v>2044</v>
      </c>
      <c r="AH2" s="47">
        <v>2045</v>
      </c>
      <c r="AI2" s="47">
        <v>2046</v>
      </c>
      <c r="AJ2" s="47">
        <v>2047</v>
      </c>
      <c r="AK2" s="47">
        <v>2048</v>
      </c>
      <c r="AL2" s="47">
        <v>2049</v>
      </c>
      <c r="AM2" s="47">
        <v>2050</v>
      </c>
      <c r="AN2" s="47">
        <v>2051</v>
      </c>
      <c r="AO2" s="47">
        <v>2052</v>
      </c>
      <c r="AP2" s="47">
        <v>2053</v>
      </c>
      <c r="AQ2" s="47">
        <v>2054</v>
      </c>
      <c r="AR2" s="47">
        <v>2055</v>
      </c>
      <c r="AS2" s="47">
        <v>2056</v>
      </c>
      <c r="AT2" s="47">
        <v>2057</v>
      </c>
      <c r="AU2" s="47">
        <v>2058</v>
      </c>
      <c r="AV2" s="47">
        <v>2059</v>
      </c>
      <c r="AW2" s="47">
        <v>2060</v>
      </c>
      <c r="AX2" s="47">
        <v>2061</v>
      </c>
      <c r="AY2" s="47">
        <v>2062</v>
      </c>
      <c r="AZ2" s="47">
        <v>2063</v>
      </c>
      <c r="BA2" s="47">
        <v>2064</v>
      </c>
      <c r="BB2" s="47">
        <v>2065</v>
      </c>
      <c r="BC2" s="47">
        <v>2066</v>
      </c>
      <c r="BD2" s="47">
        <v>2067</v>
      </c>
      <c r="BE2" s="47">
        <v>2068</v>
      </c>
      <c r="BF2" s="47">
        <v>2069</v>
      </c>
      <c r="BG2" s="47">
        <v>2070</v>
      </c>
      <c r="BH2" s="47">
        <v>2071</v>
      </c>
      <c r="BI2" s="47">
        <v>2072</v>
      </c>
      <c r="BJ2" s="47">
        <v>2073</v>
      </c>
      <c r="BK2" s="47">
        <v>2074</v>
      </c>
      <c r="BL2" s="47">
        <v>2075</v>
      </c>
      <c r="BM2" s="47">
        <v>2076</v>
      </c>
      <c r="BN2" s="47">
        <v>2077</v>
      </c>
      <c r="BO2" s="47">
        <v>2078</v>
      </c>
      <c r="BP2" s="47">
        <v>2079</v>
      </c>
      <c r="BQ2" s="47">
        <v>2080</v>
      </c>
      <c r="BR2" s="47">
        <v>2081</v>
      </c>
      <c r="BS2" s="47">
        <v>2082</v>
      </c>
      <c r="BT2" s="47">
        <v>2083</v>
      </c>
      <c r="BU2" s="47">
        <v>2084</v>
      </c>
      <c r="BV2" s="47">
        <v>2085</v>
      </c>
      <c r="BW2" s="47">
        <v>2086</v>
      </c>
      <c r="BX2" s="47">
        <v>2087</v>
      </c>
      <c r="BY2" s="47">
        <v>2088</v>
      </c>
      <c r="BZ2" s="47">
        <v>2089</v>
      </c>
      <c r="CA2" s="47">
        <v>2090</v>
      </c>
      <c r="CB2" s="47">
        <v>2091</v>
      </c>
      <c r="CC2" s="47">
        <v>2092</v>
      </c>
      <c r="CD2" s="47">
        <v>2093</v>
      </c>
      <c r="CE2" s="47">
        <v>2094</v>
      </c>
      <c r="CF2" s="47">
        <v>2095</v>
      </c>
      <c r="CG2" s="47">
        <v>2096</v>
      </c>
      <c r="CH2" s="47">
        <v>2097</v>
      </c>
      <c r="CI2" s="47">
        <v>2098</v>
      </c>
      <c r="CJ2" s="47">
        <v>2099</v>
      </c>
      <c r="CK2" s="47">
        <v>2100</v>
      </c>
    </row>
    <row r="3" spans="3:89" ht="14.6">
      <c r="C3" t="s">
        <v>6</v>
      </c>
      <c r="D3" t="str">
        <f>_xlfn.TEXTJOIN(",",TRUE,Regions!$C$3,Regions!$D$3)</f>
        <v>IE,National</v>
      </c>
      <c r="E3" t="s">
        <v>7</v>
      </c>
      <c r="F3" s="26" t="s">
        <v>8</v>
      </c>
      <c r="G3" s="45">
        <f>VLOOKUP(E3,'BY-Demands'!$I$6:$J$42,2,FALSE)</f>
        <v>1.8983540603270901</v>
      </c>
      <c r="H3" s="46">
        <v>2.9169885814082672</v>
      </c>
      <c r="I3" s="46">
        <v>2.9233084199020065</v>
      </c>
      <c r="J3" s="46">
        <v>2.9160581250770159</v>
      </c>
      <c r="K3" s="46">
        <v>1.7028384806625201</v>
      </c>
      <c r="L3" s="46">
        <v>1.6135753111997699</v>
      </c>
      <c r="M3" s="46">
        <v>1.5288879865599401</v>
      </c>
      <c r="N3" s="46">
        <v>1.4483402829919301</v>
      </c>
      <c r="O3" s="46">
        <v>1.37144186569114</v>
      </c>
      <c r="P3" s="46">
        <v>1.2980237760162101</v>
      </c>
      <c r="Q3" s="46">
        <v>1.2273645374545299</v>
      </c>
      <c r="R3" s="46">
        <v>1.1587398333279899</v>
      </c>
      <c r="S3" s="46">
        <v>1.0921851641664599</v>
      </c>
      <c r="T3" s="46">
        <v>1.0275875212951799</v>
      </c>
      <c r="U3" s="46">
        <v>0.96469052754222095</v>
      </c>
      <c r="V3" s="46">
        <v>0.90322534608371097</v>
      </c>
      <c r="W3" s="46">
        <v>0.843039934608244</v>
      </c>
      <c r="X3" s="46">
        <v>0.78430044562909396</v>
      </c>
      <c r="Y3" s="46">
        <v>0.72705781851404505</v>
      </c>
      <c r="Z3" s="46">
        <v>0.67137201355071097</v>
      </c>
      <c r="AA3" s="46">
        <v>0.617255006862235</v>
      </c>
      <c r="AB3" s="46">
        <v>0.56487434871240405</v>
      </c>
      <c r="AC3" s="46">
        <v>0.51429446227126696</v>
      </c>
      <c r="AD3" s="46">
        <v>0.46550862914181301</v>
      </c>
      <c r="AE3" s="46">
        <v>0.41860592138873198</v>
      </c>
      <c r="AF3" s="46">
        <v>0.37371559292088302</v>
      </c>
      <c r="AG3" s="46">
        <v>0.33115411651416998</v>
      </c>
      <c r="AH3" s="46">
        <v>0.29094856023906202</v>
      </c>
      <c r="AI3" s="46">
        <v>0.253074162053473</v>
      </c>
      <c r="AJ3" s="46">
        <v>0.21761723332759</v>
      </c>
      <c r="AK3" s="46">
        <v>0.18460518744999099</v>
      </c>
      <c r="AL3" s="46">
        <v>0.15423321177072899</v>
      </c>
      <c r="AM3" s="46">
        <v>0.126438626203419</v>
      </c>
      <c r="AN3" s="46">
        <v>0.101133681624652</v>
      </c>
      <c r="AO3" s="46">
        <v>0.076601909245921307</v>
      </c>
      <c r="AP3" s="46">
        <v>0.054036707950059</v>
      </c>
      <c r="AQ3" s="46">
        <v>0.033247281140058399</v>
      </c>
      <c r="AR3" s="46">
        <v>0.044351271770203302</v>
      </c>
      <c r="AS3" s="46">
        <v>0.0321049576711359</v>
      </c>
      <c r="AT3" s="46">
        <v>0.021294986799296499</v>
      </c>
      <c r="AU3" s="46">
        <v>0.011650272702401701</v>
      </c>
      <c r="AV3" s="46">
        <v>0.0029094437811055399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  <c r="BR3" s="46">
        <v>0</v>
      </c>
      <c r="BS3" s="46">
        <v>0</v>
      </c>
      <c r="BT3" s="46">
        <v>0</v>
      </c>
      <c r="BU3" s="46">
        <v>0</v>
      </c>
      <c r="BV3" s="46">
        <v>0</v>
      </c>
      <c r="BW3" s="46">
        <v>0</v>
      </c>
      <c r="BX3" s="46">
        <v>0</v>
      </c>
      <c r="BY3" s="46">
        <v>0</v>
      </c>
      <c r="BZ3" s="46">
        <v>0</v>
      </c>
      <c r="CA3" s="46">
        <v>0</v>
      </c>
      <c r="CB3" s="46">
        <v>0</v>
      </c>
      <c r="CC3" s="46">
        <v>0</v>
      </c>
      <c r="CD3" s="46">
        <v>0</v>
      </c>
      <c r="CE3" s="46">
        <v>0</v>
      </c>
      <c r="CF3" s="46">
        <v>0</v>
      </c>
      <c r="CG3" s="46">
        <v>0</v>
      </c>
      <c r="CH3" s="46">
        <v>0</v>
      </c>
      <c r="CI3" s="46">
        <v>0</v>
      </c>
      <c r="CJ3" s="46">
        <v>0</v>
      </c>
      <c r="CK3" s="46">
        <v>0</v>
      </c>
    </row>
    <row r="4" spans="3:89" ht="14.6">
      <c r="C4" t="s">
        <v>6</v>
      </c>
      <c r="D4" t="str">
        <f>_xlfn.TEXTJOIN(",",TRUE,Regions!$C$3,Regions!$D$3)</f>
        <v>IE,National</v>
      </c>
      <c r="E4" t="s">
        <v>9</v>
      </c>
      <c r="F4" s="26" t="s">
        <v>10</v>
      </c>
      <c r="G4" s="45">
        <f>VLOOKUP(E4,'BY-Demands'!$I$6:$J$42,2,FALSE)</f>
        <v>20.1128233846323</v>
      </c>
      <c r="H4" s="46">
        <v>20.829707214475608</v>
      </c>
      <c r="I4" s="46">
        <v>21.483394248547164</v>
      </c>
      <c r="J4" s="46">
        <v>20.570384916097975</v>
      </c>
      <c r="K4" s="45">
        <f>23.7380944118076*0.95</f>
        <v>22.551189691217221</v>
      </c>
      <c r="L4" s="46">
        <v>24.2477718451144</v>
      </c>
      <c r="M4" s="46">
        <v>24.737798032768101</v>
      </c>
      <c r="N4" s="46">
        <v>25.2100090945452</v>
      </c>
      <c r="O4" s="46">
        <v>25.666470943862102</v>
      </c>
      <c r="P4" s="46">
        <v>26.1078999635439</v>
      </c>
      <c r="Q4" s="46">
        <v>26.537329523433002</v>
      </c>
      <c r="R4" s="46">
        <v>26.957806654528799</v>
      </c>
      <c r="S4" s="46">
        <v>27.3691900664729</v>
      </c>
      <c r="T4" s="46">
        <v>27.7731438249603</v>
      </c>
      <c r="U4" s="46">
        <v>28.169463481332301</v>
      </c>
      <c r="V4" s="46">
        <v>28.559286276079199</v>
      </c>
      <c r="W4" s="46">
        <v>28.943262981163599</v>
      </c>
      <c r="X4" s="46">
        <v>29.320698163891301</v>
      </c>
      <c r="Y4" s="46">
        <v>29.691391884672999</v>
      </c>
      <c r="Z4" s="46">
        <v>30.0551037457994</v>
      </c>
      <c r="AA4" s="46">
        <v>30.411784324386399</v>
      </c>
      <c r="AB4" s="46">
        <v>30.760741657246101</v>
      </c>
      <c r="AC4" s="46">
        <v>31.101717485548001</v>
      </c>
      <c r="AD4" s="46">
        <v>31.434745464031</v>
      </c>
      <c r="AE4" s="46">
        <v>31.759461829300999</v>
      </c>
      <c r="AF4" s="46">
        <v>32.075337728167199</v>
      </c>
      <c r="AG4" s="46">
        <v>32.381048517803499</v>
      </c>
      <c r="AH4" s="46">
        <v>32.676490730910302</v>
      </c>
      <c r="AI4" s="46">
        <v>32.96178372955</v>
      </c>
      <c r="AJ4" s="46">
        <v>33.236573405433496</v>
      </c>
      <c r="AK4" s="46">
        <v>33.500754681233502</v>
      </c>
      <c r="AL4" s="46">
        <v>33.753517042278197</v>
      </c>
      <c r="AM4" s="46">
        <v>33.995140912459298</v>
      </c>
      <c r="AN4" s="46">
        <v>34.226004016156601</v>
      </c>
      <c r="AO4" s="46">
        <v>34.453321445381498</v>
      </c>
      <c r="AP4" s="46">
        <v>34.672097003056599</v>
      </c>
      <c r="AQ4" s="46">
        <v>34.8831490514305</v>
      </c>
      <c r="AR4" s="46">
        <v>35.098080661102799</v>
      </c>
      <c r="AS4" s="46">
        <v>35.298342688185102</v>
      </c>
      <c r="AT4" s="46">
        <v>35.492946965850798</v>
      </c>
      <c r="AU4" s="46">
        <v>35.682850643226999</v>
      </c>
      <c r="AV4" s="46">
        <v>35.8688936127066</v>
      </c>
      <c r="AW4" s="46">
        <v>36.051961075662497</v>
      </c>
      <c r="AX4" s="46">
        <v>36.202898052869202</v>
      </c>
      <c r="AY4" s="46">
        <v>36.377328397704503</v>
      </c>
      <c r="AZ4" s="46">
        <v>36.550434955163098</v>
      </c>
      <c r="BA4" s="46">
        <v>36.722831960254297</v>
      </c>
      <c r="BB4" s="46">
        <v>36.895040071422301</v>
      </c>
      <c r="BC4" s="46">
        <v>37.067574439939598</v>
      </c>
      <c r="BD4" s="46">
        <v>37.240854442640597</v>
      </c>
      <c r="BE4" s="46">
        <v>37.4154091329601</v>
      </c>
      <c r="BF4" s="46">
        <v>37.591724473496299</v>
      </c>
      <c r="BG4" s="46">
        <v>37.770232541040002</v>
      </c>
      <c r="BH4" s="46">
        <v>37.951127872546699</v>
      </c>
      <c r="BI4" s="46">
        <v>38.134589352570799</v>
      </c>
      <c r="BJ4" s="46">
        <v>38.320825775019102</v>
      </c>
      <c r="BK4" s="46">
        <v>38.510006353210102</v>
      </c>
      <c r="BL4" s="46">
        <v>38.702317592065498</v>
      </c>
      <c r="BM4" s="46">
        <v>38.897538020609502</v>
      </c>
      <c r="BN4" s="46">
        <v>39.0955759308967</v>
      </c>
      <c r="BO4" s="46">
        <v>39.296344496038301</v>
      </c>
      <c r="BP4" s="46">
        <v>39.499617681549097</v>
      </c>
      <c r="BQ4" s="46">
        <v>39.705069559544903</v>
      </c>
      <c r="BR4" s="46">
        <v>39.912551389144298</v>
      </c>
      <c r="BS4" s="46">
        <v>40.1215720911323</v>
      </c>
      <c r="BT4" s="46">
        <v>40.331628731446301</v>
      </c>
      <c r="BU4" s="46">
        <v>40.542087279449497</v>
      </c>
      <c r="BV4" s="46">
        <v>40.752255760679603</v>
      </c>
      <c r="BW4" s="46">
        <v>40.961945357892603</v>
      </c>
      <c r="BX4" s="46">
        <v>41.170882790517297</v>
      </c>
      <c r="BY4" s="46">
        <v>41.378387770374303</v>
      </c>
      <c r="BZ4" s="46">
        <v>41.583624671159797</v>
      </c>
      <c r="CA4" s="46">
        <v>41.786252291044597</v>
      </c>
      <c r="CB4" s="46">
        <v>41.985884485610299</v>
      </c>
      <c r="CC4" s="46">
        <v>42.1826182109941</v>
      </c>
      <c r="CD4" s="46">
        <v>42.376592734747099</v>
      </c>
      <c r="CE4" s="46">
        <v>42.568000902182298</v>
      </c>
      <c r="CF4" s="46">
        <v>42.7570997162086</v>
      </c>
      <c r="CG4" s="46">
        <v>42.944008037229402</v>
      </c>
      <c r="CH4" s="46">
        <v>43.128840498103202</v>
      </c>
      <c r="CI4" s="46">
        <v>43.311655703585899</v>
      </c>
      <c r="CJ4" s="46">
        <v>43.4924333415074</v>
      </c>
      <c r="CK4" s="46">
        <v>43.671154493917797</v>
      </c>
    </row>
    <row r="5" spans="3:89" ht="14.6">
      <c r="C5" t="s">
        <v>6</v>
      </c>
      <c r="D5" t="str">
        <f>_xlfn.TEXTJOIN(",",TRUE,Regions!$C$3,Regions!$D$3)</f>
        <v>IE,National</v>
      </c>
      <c r="E5" t="s">
        <v>11</v>
      </c>
      <c r="F5" s="26" t="s">
        <v>12</v>
      </c>
      <c r="G5" s="45">
        <f>VLOOKUP(E5,'BY-Demands'!$I$6:$J$42,2,FALSE)</f>
        <v>0.42769784899188301</v>
      </c>
      <c r="H5" s="46">
        <v>0.74181807651109255</v>
      </c>
      <c r="I5" s="46">
        <v>0.7440570217426532</v>
      </c>
      <c r="J5" s="46">
        <v>0.73064036372909791</v>
      </c>
      <c r="K5" s="46">
        <v>1.5478463345837199</v>
      </c>
      <c r="L5" s="46">
        <v>1.6648203937614301</v>
      </c>
      <c r="M5" s="46">
        <v>1.7809335626957301</v>
      </c>
      <c r="N5" s="46">
        <v>1.89639959071686</v>
      </c>
      <c r="O5" s="46">
        <v>2.0114820383474701</v>
      </c>
      <c r="P5" s="46">
        <v>2.1262543506531602</v>
      </c>
      <c r="Q5" s="46">
        <v>2.2411440385340899</v>
      </c>
      <c r="R5" s="46">
        <v>2.35659966296154</v>
      </c>
      <c r="S5" s="46">
        <v>2.4726017482570901</v>
      </c>
      <c r="T5" s="46">
        <v>2.5893767113569299</v>
      </c>
      <c r="U5" s="46">
        <v>2.70693447698793</v>
      </c>
      <c r="V5" s="46">
        <v>2.8254641527981499</v>
      </c>
      <c r="W5" s="46">
        <v>2.9450841852782901</v>
      </c>
      <c r="X5" s="46">
        <v>3.0657026736779498</v>
      </c>
      <c r="Y5" s="46">
        <v>3.1873040401010502</v>
      </c>
      <c r="Z5" s="46">
        <v>3.3098663768416698</v>
      </c>
      <c r="AA5" s="46">
        <v>3.4333973105618001</v>
      </c>
      <c r="AB5" s="46">
        <v>3.5578003130612501</v>
      </c>
      <c r="AC5" s="46">
        <v>3.6830492322219301</v>
      </c>
      <c r="AD5" s="46">
        <v>3.8091633839816499</v>
      </c>
      <c r="AE5" s="46">
        <v>3.9361003581391798</v>
      </c>
      <c r="AF5" s="46">
        <v>4.0637848223187998</v>
      </c>
      <c r="AG5" s="46">
        <v>4.1920058269306999</v>
      </c>
      <c r="AH5" s="46">
        <v>4.3207594675386503</v>
      </c>
      <c r="AI5" s="46">
        <v>4.4500790205684</v>
      </c>
      <c r="AJ5" s="46">
        <v>4.5799183003671899</v>
      </c>
      <c r="AK5" s="46">
        <v>4.7102769387463397</v>
      </c>
      <c r="AL5" s="46">
        <v>4.8410287526926199</v>
      </c>
      <c r="AM5" s="46">
        <v>4.9722422779080198</v>
      </c>
      <c r="AN5" s="46">
        <v>5.10400605847523</v>
      </c>
      <c r="AO5" s="46">
        <v>5.2376475062576997</v>
      </c>
      <c r="AP5" s="46">
        <v>5.3723080366466398</v>
      </c>
      <c r="AQ5" s="46">
        <v>5.5081721002243702</v>
      </c>
      <c r="AR5" s="46">
        <v>5.7536320603642102</v>
      </c>
      <c r="AS5" s="46">
        <v>5.91771852068229</v>
      </c>
      <c r="AT5" s="46">
        <v>6.0858137751161197</v>
      </c>
      <c r="AU5" s="46">
        <v>6.2581298578181599</v>
      </c>
      <c r="AV5" s="46">
        <v>6.4347728121144199</v>
      </c>
      <c r="AW5" s="46">
        <v>6.6159049949654802</v>
      </c>
      <c r="AX5" s="46">
        <v>6.4410183575128803</v>
      </c>
      <c r="AY5" s="46">
        <v>6.5667694565192498</v>
      </c>
      <c r="AZ5" s="46">
        <v>6.6930649255271897</v>
      </c>
      <c r="BA5" s="46">
        <v>6.8200941564967401</v>
      </c>
      <c r="BB5" s="46">
        <v>6.9480258124830696</v>
      </c>
      <c r="BC5" s="46">
        <v>7.0770346977925902</v>
      </c>
      <c r="BD5" s="46">
        <v>7.2072724856280699</v>
      </c>
      <c r="BE5" s="46">
        <v>7.3389339441913597</v>
      </c>
      <c r="BF5" s="46">
        <v>7.4722083885199204</v>
      </c>
      <c r="BG5" s="46">
        <v>7.6072755534850396</v>
      </c>
      <c r="BH5" s="46">
        <v>7.7442420139830404</v>
      </c>
      <c r="BI5" s="46">
        <v>7.8832134303584702</v>
      </c>
      <c r="BJ5" s="46">
        <v>8.0243104259637104</v>
      </c>
      <c r="BK5" s="46">
        <v>8.1676447841172202</v>
      </c>
      <c r="BL5" s="46">
        <v>8.3133392989814308</v>
      </c>
      <c r="BM5" s="46">
        <v>8.4613732966845596</v>
      </c>
      <c r="BN5" s="46">
        <v>8.6117718539441697</v>
      </c>
      <c r="BO5" s="46">
        <v>8.7645620523925292</v>
      </c>
      <c r="BP5" s="46">
        <v>8.9197183741778794</v>
      </c>
      <c r="BQ5" s="46">
        <v>9.0771742053503992</v>
      </c>
      <c r="BR5" s="46">
        <v>9.2369270895031192</v>
      </c>
      <c r="BS5" s="46">
        <v>9.3988377309754192</v>
      </c>
      <c r="BT5" s="46">
        <v>9.5627529670642097</v>
      </c>
      <c r="BU5" s="46">
        <v>9.7284564509783795</v>
      </c>
      <c r="BV5" s="46">
        <v>9.8956945758924508</v>
      </c>
      <c r="BW5" s="46">
        <v>10.0644087983831</v>
      </c>
      <c r="BX5" s="46">
        <v>10.2345006686581</v>
      </c>
      <c r="BY5" s="46">
        <v>10.405690477080601</v>
      </c>
      <c r="BZ5" s="46">
        <v>10.577614479007201</v>
      </c>
      <c r="CA5" s="46">
        <v>10.750106903643101</v>
      </c>
      <c r="CB5" s="46">
        <v>10.9229728964345</v>
      </c>
      <c r="CC5" s="46">
        <v>11.0962268357922</v>
      </c>
      <c r="CD5" s="46">
        <v>11.2699041649701</v>
      </c>
      <c r="CE5" s="46">
        <v>11.444068017832601</v>
      </c>
      <c r="CF5" s="46">
        <v>11.6188159789523</v>
      </c>
      <c r="CG5" s="46">
        <v>11.794185238650501</v>
      </c>
      <c r="CH5" s="46">
        <v>11.9702133548298</v>
      </c>
      <c r="CI5" s="46">
        <v>12.146912676997699</v>
      </c>
      <c r="CJ5" s="46">
        <v>12.3242571575918</v>
      </c>
      <c r="CK5" s="46">
        <v>12.5022203709298</v>
      </c>
    </row>
    <row r="6" spans="3:89" ht="14.6">
      <c r="C6" t="s">
        <v>6</v>
      </c>
      <c r="D6" t="str">
        <f>_xlfn.TEXTJOIN(",",TRUE,Regions!$C$3,Regions!$D$3)</f>
        <v>IE,National</v>
      </c>
      <c r="E6" t="s">
        <v>13</v>
      </c>
      <c r="F6" s="26" t="s">
        <v>14</v>
      </c>
      <c r="G6" s="45">
        <f>VLOOKUP(E6,'BY-Demands'!$I$6:$J$42,2,FALSE)</f>
        <v>6.9295287156334302</v>
      </c>
      <c r="H6" s="46">
        <v>6.5639975672352229</v>
      </c>
      <c r="I6" s="46">
        <v>5.780638065059601</v>
      </c>
      <c r="J6" s="46">
        <v>6.5949264310858817</v>
      </c>
      <c r="K6" s="46">
        <v>5.8166390635502099</v>
      </c>
      <c r="L6" s="46">
        <v>5.86289720148286</v>
      </c>
      <c r="M6" s="46">
        <v>5.9102964369672799</v>
      </c>
      <c r="N6" s="46">
        <v>5.9588634696265501</v>
      </c>
      <c r="O6" s="46">
        <v>6.0086282326853899</v>
      </c>
      <c r="P6" s="46">
        <v>6.0596206906641799</v>
      </c>
      <c r="Q6" s="46">
        <v>6.11187232558445</v>
      </c>
      <c r="R6" s="46">
        <v>6.1654122980366699</v>
      </c>
      <c r="S6" s="46">
        <v>6.2202749583689796</v>
      </c>
      <c r="T6" s="46">
        <v>6.2764914893167498</v>
      </c>
      <c r="U6" s="46">
        <v>6.3340965980484798</v>
      </c>
      <c r="V6" s="46">
        <v>6.3931254408430798</v>
      </c>
      <c r="W6" s="46">
        <v>6.4536142967308301</v>
      </c>
      <c r="X6" s="46">
        <v>6.5155983460895799</v>
      </c>
      <c r="Y6" s="46">
        <v>6.5791152322932502</v>
      </c>
      <c r="Z6" s="46">
        <v>6.6442042290564496</v>
      </c>
      <c r="AA6" s="46">
        <v>6.7109040474029102</v>
      </c>
      <c r="AB6" s="46">
        <v>6.7792549035251897</v>
      </c>
      <c r="AC6" s="46">
        <v>6.8492984254727203</v>
      </c>
      <c r="AD6" s="46">
        <v>6.9210768802457201</v>
      </c>
      <c r="AE6" s="46">
        <v>6.9946337892663699</v>
      </c>
      <c r="AF6" s="46">
        <v>7.07001384207258</v>
      </c>
      <c r="AG6" s="46">
        <v>7.1472628123994602</v>
      </c>
      <c r="AH6" s="46">
        <v>7.2264268158768896</v>
      </c>
      <c r="AI6" s="46">
        <v>7.3075548788843099</v>
      </c>
      <c r="AJ6" s="46">
        <v>7.3906955316739102</v>
      </c>
      <c r="AK6" s="46">
        <v>7.4759006566754698</v>
      </c>
      <c r="AL6" s="46">
        <v>7.5632208334368096</v>
      </c>
      <c r="AM6" s="46">
        <v>7.6527104252134697</v>
      </c>
      <c r="AN6" s="46">
        <v>7.7444229757368896</v>
      </c>
      <c r="AO6" s="46">
        <v>7.8384155692781903</v>
      </c>
      <c r="AP6" s="46">
        <v>7.93474554413518</v>
      </c>
      <c r="AQ6" s="46">
        <v>8.0334710485943308</v>
      </c>
      <c r="AR6" s="46">
        <v>8.2415571393629605</v>
      </c>
      <c r="AS6" s="46">
        <v>8.3701704130582808</v>
      </c>
      <c r="AT6" s="46">
        <v>8.5036429408802992</v>
      </c>
      <c r="AU6" s="46">
        <v>8.6420196447607207</v>
      </c>
      <c r="AV6" s="46">
        <v>8.7852572636336692</v>
      </c>
      <c r="AW6" s="46">
        <v>8.9333580699428108</v>
      </c>
      <c r="AX6" s="46">
        <v>8.7283877456001395</v>
      </c>
      <c r="AY6" s="46">
        <v>8.8220277008482597</v>
      </c>
      <c r="AZ6" s="46">
        <v>8.91629851707218</v>
      </c>
      <c r="BA6" s="46">
        <v>9.0112757518817403</v>
      </c>
      <c r="BB6" s="46">
        <v>9.1070300068461201</v>
      </c>
      <c r="BC6" s="46">
        <v>9.2036373060285701</v>
      </c>
      <c r="BD6" s="46">
        <v>9.3011671790246293</v>
      </c>
      <c r="BE6" s="46">
        <v>9.3997095579303593</v>
      </c>
      <c r="BF6" s="46">
        <v>9.4993553520367406</v>
      </c>
      <c r="BG6" s="46">
        <v>9.6001945451328599</v>
      </c>
      <c r="BH6" s="46">
        <v>9.7022887695026991</v>
      </c>
      <c r="BI6" s="46">
        <v>9.8057008993750205</v>
      </c>
      <c r="BJ6" s="46">
        <v>9.9105019459607995</v>
      </c>
      <c r="BK6" s="46">
        <v>10.016760882107</v>
      </c>
      <c r="BL6" s="46">
        <v>10.1245532731322</v>
      </c>
      <c r="BM6" s="46">
        <v>10.2338921030618</v>
      </c>
      <c r="BN6" s="46">
        <v>10.3448104985347</v>
      </c>
      <c r="BO6" s="46">
        <v>10.457342682637901</v>
      </c>
      <c r="BP6" s="46">
        <v>10.5714987772337</v>
      </c>
      <c r="BQ6" s="46">
        <v>10.6872690369098</v>
      </c>
      <c r="BR6" s="46">
        <v>10.8046725178105</v>
      </c>
      <c r="BS6" s="46">
        <v>10.923662975071901</v>
      </c>
      <c r="BT6" s="46">
        <v>11.0441848876776</v>
      </c>
      <c r="BU6" s="46">
        <v>11.166149339276499</v>
      </c>
      <c r="BV6" s="46">
        <v>11.289445357958099</v>
      </c>
      <c r="BW6" s="46">
        <v>11.4140534595926</v>
      </c>
      <c r="BX6" s="46">
        <v>11.5399332114135</v>
      </c>
      <c r="BY6" s="46">
        <v>11.666951726544101</v>
      </c>
      <c r="BZ6" s="46">
        <v>11.7949290118592</v>
      </c>
      <c r="CA6" s="46">
        <v>11.923779705671899</v>
      </c>
      <c r="CB6" s="46">
        <v>12.0534008653378</v>
      </c>
      <c r="CC6" s="46">
        <v>12.1837944903136</v>
      </c>
      <c r="CD6" s="46">
        <v>12.3149738252944</v>
      </c>
      <c r="CE6" s="46">
        <v>12.4469672351818</v>
      </c>
      <c r="CF6" s="46">
        <v>12.579822291050199</v>
      </c>
      <c r="CG6" s="46">
        <v>12.713555973494</v>
      </c>
      <c r="CH6" s="46">
        <v>12.8481860344111</v>
      </c>
      <c r="CI6" s="46">
        <v>12.983717201042101</v>
      </c>
      <c r="CJ6" s="46">
        <v>13.120133538145</v>
      </c>
      <c r="CK6" s="46">
        <v>13.257418520759799</v>
      </c>
    </row>
    <row r="7" spans="3:89" ht="14.6">
      <c r="C7" t="s">
        <v>6</v>
      </c>
      <c r="D7" t="str">
        <f>_xlfn.TEXTJOIN(",",TRUE,Regions!$C$3,Regions!$D$3)</f>
        <v>IE,National</v>
      </c>
      <c r="E7" t="s">
        <v>15</v>
      </c>
      <c r="F7" s="26" t="s">
        <v>16</v>
      </c>
      <c r="G7" s="45">
        <f>VLOOKUP(E7,'BY-Demands'!$I$6:$J$42,2,FALSE)</f>
        <v>1.09140526535876</v>
      </c>
      <c r="H7" s="46">
        <v>0.5707726774555677</v>
      </c>
      <c r="I7" s="46">
        <v>0.56119057639608538</v>
      </c>
      <c r="J7" s="46">
        <v>0.55161044480654198</v>
      </c>
      <c r="K7" s="46">
        <v>1.19927927754182</v>
      </c>
      <c r="L7" s="46">
        <v>1.22725991510956</v>
      </c>
      <c r="M7" s="46">
        <v>1.2559337577197001</v>
      </c>
      <c r="N7" s="46">
        <v>1.2853176351257101</v>
      </c>
      <c r="O7" s="46">
        <v>1.3154284460035299</v>
      </c>
      <c r="P7" s="46">
        <v>1.34628589537239</v>
      </c>
      <c r="Q7" s="46">
        <v>1.3779069025349999</v>
      </c>
      <c r="R7" s="46">
        <v>1.41031202122664</v>
      </c>
      <c r="S7" s="46">
        <v>1.44351990088433</v>
      </c>
      <c r="T7" s="46">
        <v>1.4775615762333201</v>
      </c>
      <c r="U7" s="46">
        <v>1.5124455456633801</v>
      </c>
      <c r="V7" s="46">
        <v>1.54819453277112</v>
      </c>
      <c r="W7" s="46">
        <v>1.5848284110095301</v>
      </c>
      <c r="X7" s="46">
        <v>1.62237119004269</v>
      </c>
      <c r="Y7" s="46">
        <v>1.6608431415137901</v>
      </c>
      <c r="Z7" s="46">
        <v>1.70026940648485</v>
      </c>
      <c r="AA7" s="46">
        <v>1.74067305443197</v>
      </c>
      <c r="AB7" s="46">
        <v>1.7820793168514899</v>
      </c>
      <c r="AC7" s="46">
        <v>1.8245113417944701</v>
      </c>
      <c r="AD7" s="46">
        <v>1.8679968256578099</v>
      </c>
      <c r="AE7" s="46">
        <v>1.9125604788494299</v>
      </c>
      <c r="AF7" s="46">
        <v>1.9582305876750901</v>
      </c>
      <c r="AG7" s="46">
        <v>2.0050340390722701</v>
      </c>
      <c r="AH7" s="46">
        <v>2.0530003298918298</v>
      </c>
      <c r="AI7" s="46">
        <v>2.1021574936170699</v>
      </c>
      <c r="AJ7" s="46">
        <v>2.1525360482102101</v>
      </c>
      <c r="AK7" s="46">
        <v>2.2041657659317799</v>
      </c>
      <c r="AL7" s="46">
        <v>2.25707952983301</v>
      </c>
      <c r="AM7" s="46">
        <v>2.3113093619058902</v>
      </c>
      <c r="AN7" s="46">
        <v>2.3668879460905301</v>
      </c>
      <c r="AO7" s="46">
        <v>2.4238500791586999</v>
      </c>
      <c r="AP7" s="46">
        <v>2.4822303192576198</v>
      </c>
      <c r="AQ7" s="46">
        <v>2.54206444661299</v>
      </c>
      <c r="AR7" s="46">
        <v>2.6685986405928799</v>
      </c>
      <c r="AS7" s="46">
        <v>2.7466198327775602</v>
      </c>
      <c r="AT7" s="46">
        <v>2.8275888140138701</v>
      </c>
      <c r="AU7" s="46">
        <v>2.9115328354755601</v>
      </c>
      <c r="AV7" s="46">
        <v>2.9984256535266498</v>
      </c>
      <c r="AW7" s="46">
        <v>3.08826864670888</v>
      </c>
      <c r="AX7" s="46">
        <v>2.96392666700326</v>
      </c>
      <c r="AY7" s="46">
        <v>3.0207318530829399</v>
      </c>
      <c r="AZ7" s="46">
        <v>3.0779197409166401</v>
      </c>
      <c r="BA7" s="46">
        <v>3.1355361663238699</v>
      </c>
      <c r="BB7" s="46">
        <v>3.1936239586210702</v>
      </c>
      <c r="BC7" s="46">
        <v>3.2522292365942702</v>
      </c>
      <c r="BD7" s="46">
        <v>3.3113941792641901</v>
      </c>
      <c r="BE7" s="46">
        <v>3.37117334250323</v>
      </c>
      <c r="BF7" s="46">
        <v>3.4316218749835299</v>
      </c>
      <c r="BG7" s="46">
        <v>3.49279436393625</v>
      </c>
      <c r="BH7" s="46">
        <v>3.5547281976039602</v>
      </c>
      <c r="BI7" s="46">
        <v>3.6174615176352098</v>
      </c>
      <c r="BJ7" s="46">
        <v>3.6810374018491201</v>
      </c>
      <c r="BK7" s="46">
        <v>3.7454976915237799</v>
      </c>
      <c r="BL7" s="46">
        <v>3.8108882271549902</v>
      </c>
      <c r="BM7" s="46">
        <v>3.8772168852948501</v>
      </c>
      <c r="BN7" s="46">
        <v>3.9445037616907501</v>
      </c>
      <c r="BO7" s="46">
        <v>4.0127696172328404</v>
      </c>
      <c r="BP7" s="46">
        <v>4.0820205921874697</v>
      </c>
      <c r="BQ7" s="46">
        <v>4.1522507746557098</v>
      </c>
      <c r="BR7" s="46">
        <v>4.2234717247436997</v>
      </c>
      <c r="BS7" s="46">
        <v>4.2956553887419</v>
      </c>
      <c r="BT7" s="46">
        <v>4.3687680857109097</v>
      </c>
      <c r="BU7" s="46">
        <v>4.4427558759637504</v>
      </c>
      <c r="BV7" s="46">
        <v>4.5175514401599104</v>
      </c>
      <c r="BW7" s="46">
        <v>4.5931429585627903</v>
      </c>
      <c r="BX7" s="46">
        <v>4.6695059032791004</v>
      </c>
      <c r="BY7" s="46">
        <v>4.7465596606035501</v>
      </c>
      <c r="BZ7" s="46">
        <v>4.8241950405760301</v>
      </c>
      <c r="CA7" s="46">
        <v>4.90236025989008</v>
      </c>
      <c r="CB7" s="46">
        <v>4.98099287003149</v>
      </c>
      <c r="CC7" s="46">
        <v>5.0600940839388002</v>
      </c>
      <c r="CD7" s="46">
        <v>5.1396719362951702</v>
      </c>
      <c r="CE7" s="46">
        <v>5.2197436342159804</v>
      </c>
      <c r="CF7" s="46">
        <v>5.3003380359351402</v>
      </c>
      <c r="CG7" s="46">
        <v>5.3814654424594899</v>
      </c>
      <c r="CH7" s="46">
        <v>5.4631366226950204</v>
      </c>
      <c r="CI7" s="46">
        <v>5.5453544443467804</v>
      </c>
      <c r="CJ7" s="46">
        <v>5.6281092405543003</v>
      </c>
      <c r="CK7" s="46">
        <v>5.7113909867139503</v>
      </c>
    </row>
    <row r="8" spans="3:89" ht="14.6">
      <c r="C8" t="s">
        <v>6</v>
      </c>
      <c r="D8" t="str">
        <f>_xlfn.TEXTJOIN(",",TRUE,Regions!$C$3,Regions!$D$3)</f>
        <v>IE,National</v>
      </c>
      <c r="E8" t="s">
        <v>17</v>
      </c>
      <c r="F8" s="26" t="s">
        <v>18</v>
      </c>
      <c r="G8" s="45">
        <f>VLOOKUP(E8,'BY-Demands'!$I$6:$J$42,2,FALSE)</f>
        <v>9.5100483128062994</v>
      </c>
      <c r="H8" s="46">
        <v>9.7037603897089575</v>
      </c>
      <c r="I8" s="46">
        <v>9.435975307949354</v>
      </c>
      <c r="J8" s="46">
        <v>9.2516395819175106</v>
      </c>
      <c r="K8" s="46">
        <v>10.6043548094603</v>
      </c>
      <c r="L8" s="46">
        <v>10.6673995636065</v>
      </c>
      <c r="M8" s="46">
        <v>10.732001173252501</v>
      </c>
      <c r="N8" s="46">
        <v>10.798198110701801</v>
      </c>
      <c r="O8" s="46">
        <v>10.8660297948596</v>
      </c>
      <c r="P8" s="46">
        <v>10.935536616854399</v>
      </c>
      <c r="Q8" s="46">
        <v>11.006759962605001</v>
      </c>
      <c r="R8" s="46">
        <v>11.079742239256101</v>
      </c>
      <c r="S8" s="46">
        <v>11.154526902334201</v>
      </c>
      <c r="T8" s="46">
        <v>11.2311257904034</v>
      </c>
      <c r="U8" s="46">
        <v>11.309621200733799</v>
      </c>
      <c r="V8" s="46">
        <v>11.3900603561419</v>
      </c>
      <c r="W8" s="46">
        <v>11.472491675352201</v>
      </c>
      <c r="X8" s="46">
        <v>11.5569648000664</v>
      </c>
      <c r="Y8" s="46">
        <v>11.6435306331609</v>
      </c>
      <c r="Z8" s="46">
        <v>11.732241372561599</v>
      </c>
      <c r="AA8" s="46">
        <v>11.8231505467745</v>
      </c>
      <c r="AB8" s="46">
        <v>11.9163130504629</v>
      </c>
      <c r="AC8" s="46">
        <v>12.011785185920299</v>
      </c>
      <c r="AD8" s="46">
        <v>12.1096247025261</v>
      </c>
      <c r="AE8" s="46">
        <v>12.2098908348107</v>
      </c>
      <c r="AF8" s="46">
        <v>12.3126443505064</v>
      </c>
      <c r="AG8" s="46">
        <v>12.417947591597301</v>
      </c>
      <c r="AH8" s="46">
        <v>12.5258645217293</v>
      </c>
      <c r="AI8" s="46">
        <v>12.636460775247</v>
      </c>
      <c r="AJ8" s="46">
        <v>12.749803703504501</v>
      </c>
      <c r="AK8" s="46">
        <v>12.8659624331831</v>
      </c>
      <c r="AL8" s="46">
        <v>12.985007915282401</v>
      </c>
      <c r="AM8" s="46">
        <v>13.107012983790201</v>
      </c>
      <c r="AN8" s="46">
        <v>13.232052413830999</v>
      </c>
      <c r="AO8" s="46">
        <v>13.3602029860774</v>
      </c>
      <c r="AP8" s="46">
        <v>13.4915435485643</v>
      </c>
      <c r="AQ8" s="46">
        <v>13.6261550853414</v>
      </c>
      <c r="AR8" s="46">
        <v>13.910806939651501</v>
      </c>
      <c r="AS8" s="46">
        <v>14.086333034610099</v>
      </c>
      <c r="AT8" s="46">
        <v>14.2684908393196</v>
      </c>
      <c r="AU8" s="46">
        <v>14.457341661380999</v>
      </c>
      <c r="AV8" s="46">
        <v>14.652826459874699</v>
      </c>
      <c r="AW8" s="46">
        <v>14.8549483361379</v>
      </c>
      <c r="AX8" s="46">
        <v>14.5752132856214</v>
      </c>
      <c r="AY8" s="46">
        <v>14.7030092370387</v>
      </c>
      <c r="AZ8" s="46">
        <v>14.8316661615141</v>
      </c>
      <c r="BA8" s="46">
        <v>14.961287176959001</v>
      </c>
      <c r="BB8" s="46">
        <v>15.0919686374852</v>
      </c>
      <c r="BC8" s="46">
        <v>15.223814297600899</v>
      </c>
      <c r="BD8" s="46">
        <v>15.356919048432101</v>
      </c>
      <c r="BE8" s="46">
        <v>15.491405625596901</v>
      </c>
      <c r="BF8" s="46">
        <v>15.627398098348801</v>
      </c>
      <c r="BG8" s="46">
        <v>15.7650192728542</v>
      </c>
      <c r="BH8" s="46">
        <v>15.9043532623141</v>
      </c>
      <c r="BI8" s="46">
        <v>16.045485874884299</v>
      </c>
      <c r="BJ8" s="46">
        <v>16.188514023739</v>
      </c>
      <c r="BK8" s="46">
        <v>16.3335318401767</v>
      </c>
      <c r="BL8" s="46">
        <v>16.480642452629599</v>
      </c>
      <c r="BM8" s="46">
        <v>16.629863581160599</v>
      </c>
      <c r="BN8" s="46">
        <v>16.781240435640999</v>
      </c>
      <c r="BO8" s="46">
        <v>16.9348197223295</v>
      </c>
      <c r="BP8" s="46">
        <v>17.090615255126401</v>
      </c>
      <c r="BQ8" s="46">
        <v>17.2486137338948</v>
      </c>
      <c r="BR8" s="46">
        <v>17.408841165675</v>
      </c>
      <c r="BS8" s="46">
        <v>17.571234437382799</v>
      </c>
      <c r="BT8" s="46">
        <v>17.7357177762233</v>
      </c>
      <c r="BU8" s="46">
        <v>17.9021698328255</v>
      </c>
      <c r="BV8" s="46">
        <v>18.0704391572995</v>
      </c>
      <c r="BW8" s="46">
        <v>18.240499158508399</v>
      </c>
      <c r="BX8" s="46">
        <v>18.412294655478799</v>
      </c>
      <c r="BY8" s="46">
        <v>18.585644289678601</v>
      </c>
      <c r="BZ8" s="46">
        <v>18.760302413908999</v>
      </c>
      <c r="CA8" s="46">
        <v>18.936152530058202</v>
      </c>
      <c r="CB8" s="46">
        <v>19.113054146247901</v>
      </c>
      <c r="CC8" s="46">
        <v>19.291009991254299</v>
      </c>
      <c r="CD8" s="46">
        <v>19.470038140891401</v>
      </c>
      <c r="CE8" s="46">
        <v>19.650177306407802</v>
      </c>
      <c r="CF8" s="46">
        <v>19.831492410845101</v>
      </c>
      <c r="CG8" s="46">
        <v>20.0140066286185</v>
      </c>
      <c r="CH8" s="46">
        <v>20.197744186786899</v>
      </c>
      <c r="CI8" s="46">
        <v>20.382711536893101</v>
      </c>
      <c r="CJ8" s="46">
        <v>20.568886931175999</v>
      </c>
      <c r="CK8" s="46">
        <v>20.756247817050799</v>
      </c>
    </row>
    <row r="9" spans="3:89" ht="14.6">
      <c r="C9" t="s">
        <v>6</v>
      </c>
      <c r="D9" t="str">
        <f>_xlfn.TEXTJOIN(",",TRUE,Regions!$C$3,Regions!$D$3)</f>
        <v>IE,National</v>
      </c>
      <c r="E9" t="s">
        <v>19</v>
      </c>
      <c r="F9" s="26" t="s">
        <v>20</v>
      </c>
      <c r="G9" s="45">
        <f>VLOOKUP(E9,'BY-Demands'!$I$6:$J$42,2,FALSE)</f>
        <v>1.9556249526505201</v>
      </c>
      <c r="H9" s="46">
        <v>1.5498072549825794</v>
      </c>
      <c r="I9" s="46">
        <v>1.5053268122598555</v>
      </c>
      <c r="J9" s="46">
        <v>1.4894503267095116</v>
      </c>
      <c r="K9" s="46">
        <v>1.0410295169864401</v>
      </c>
      <c r="L9" s="46">
        <v>1.0268975005260801</v>
      </c>
      <c r="M9" s="46">
        <v>1.0136280587395301</v>
      </c>
      <c r="N9" s="46">
        <v>1.0011741174269699</v>
      </c>
      <c r="O9" s="46">
        <v>0.98946802719486804</v>
      </c>
      <c r="P9" s="46">
        <v>0.97851389260134602</v>
      </c>
      <c r="Q9" s="46">
        <v>0.96817292950682998</v>
      </c>
      <c r="R9" s="46">
        <v>0.95829301017512603</v>
      </c>
      <c r="S9" s="46">
        <v>0.94891013502188304</v>
      </c>
      <c r="T9" s="46">
        <v>0.93995901525115499</v>
      </c>
      <c r="U9" s="46">
        <v>0.93146307008219298</v>
      </c>
      <c r="V9" s="46">
        <v>0.92337177940257198</v>
      </c>
      <c r="W9" s="46">
        <v>0.91566292726805898</v>
      </c>
      <c r="X9" s="46">
        <v>0.90840413726139602</v>
      </c>
      <c r="Y9" s="46">
        <v>0.90163209297057001</v>
      </c>
      <c r="Z9" s="46">
        <v>0.89538795586229403</v>
      </c>
      <c r="AA9" s="46">
        <v>0.88970072339962902</v>
      </c>
      <c r="AB9" s="46">
        <v>0.88464782396222197</v>
      </c>
      <c r="AC9" s="46">
        <v>0.88027755628668003</v>
      </c>
      <c r="AD9" s="46">
        <v>0.87661714743544505</v>
      </c>
      <c r="AE9" s="46">
        <v>0.87372587651921196</v>
      </c>
      <c r="AF9" s="46">
        <v>0.871678474453906</v>
      </c>
      <c r="AG9" s="46">
        <v>0.87061329234646201</v>
      </c>
      <c r="AH9" s="46">
        <v>0.87057814456459504</v>
      </c>
      <c r="AI9" s="46">
        <v>0.87160473874632205</v>
      </c>
      <c r="AJ9" s="46">
        <v>0.87376144176959103</v>
      </c>
      <c r="AK9" s="46">
        <v>0.87709870967996795</v>
      </c>
      <c r="AL9" s="46">
        <v>0.88172610377615801</v>
      </c>
      <c r="AM9" s="46">
        <v>0.88766424801056598</v>
      </c>
      <c r="AN9" s="46">
        <v>0.89492374172959599</v>
      </c>
      <c r="AO9" s="46">
        <v>0.90292229586267003</v>
      </c>
      <c r="AP9" s="46">
        <v>0.91212017147769098</v>
      </c>
      <c r="AQ9" s="46">
        <v>0.92247975800035098</v>
      </c>
      <c r="AR9" s="46">
        <v>0.96438298241374298</v>
      </c>
      <c r="AS9" s="46">
        <v>0.98405843425351902</v>
      </c>
      <c r="AT9" s="46">
        <v>1.0054714243049101</v>
      </c>
      <c r="AU9" s="46">
        <v>1.0285579541413199</v>
      </c>
      <c r="AV9" s="46">
        <v>1.05323600333759</v>
      </c>
      <c r="AW9" s="46">
        <v>1.07942999212263</v>
      </c>
      <c r="AX9" s="46">
        <v>1.0055395690453399</v>
      </c>
      <c r="AY9" s="46">
        <v>1.01640709883417</v>
      </c>
      <c r="AZ9" s="46">
        <v>1.0274348552081101</v>
      </c>
      <c r="BA9" s="46">
        <v>1.0385873775852399</v>
      </c>
      <c r="BB9" s="46">
        <v>1.0498348412993099</v>
      </c>
      <c r="BC9" s="46">
        <v>1.06114779514651</v>
      </c>
      <c r="BD9" s="46">
        <v>1.07250258158971</v>
      </c>
      <c r="BE9" s="46">
        <v>1.0838690311492301</v>
      </c>
      <c r="BF9" s="46">
        <v>1.0952196181139799</v>
      </c>
      <c r="BG9" s="46">
        <v>1.1065300957297199</v>
      </c>
      <c r="BH9" s="46">
        <v>1.1177904702068699</v>
      </c>
      <c r="BI9" s="46">
        <v>1.12899170259871</v>
      </c>
      <c r="BJ9" s="46">
        <v>1.1401229755018201</v>
      </c>
      <c r="BK9" s="46">
        <v>1.1511758433765</v>
      </c>
      <c r="BL9" s="46">
        <v>1.16214082080183</v>
      </c>
      <c r="BM9" s="46">
        <v>1.1730328376904999</v>
      </c>
      <c r="BN9" s="46">
        <v>1.1838590696589699</v>
      </c>
      <c r="BO9" s="46">
        <v>1.1946264179488999</v>
      </c>
      <c r="BP9" s="46">
        <v>1.2053501578605601</v>
      </c>
      <c r="BQ9" s="46">
        <v>1.21605161491949</v>
      </c>
      <c r="BR9" s="46">
        <v>1.22674155787113</v>
      </c>
      <c r="BS9" s="46">
        <v>1.2374513973643999</v>
      </c>
      <c r="BT9" s="46">
        <v>1.2482133938957001</v>
      </c>
      <c r="BU9" s="46">
        <v>1.25906784410668</v>
      </c>
      <c r="BV9" s="46">
        <v>1.2700586976260899</v>
      </c>
      <c r="BW9" s="46">
        <v>1.2811997333873999</v>
      </c>
      <c r="BX9" s="46">
        <v>1.29250988473567</v>
      </c>
      <c r="BY9" s="46">
        <v>1.3040326888067399</v>
      </c>
      <c r="BZ9" s="46">
        <v>1.31582110374115</v>
      </c>
      <c r="CA9" s="46">
        <v>1.32789824806908</v>
      </c>
      <c r="CB9" s="46">
        <v>1.3402898584777101</v>
      </c>
      <c r="CC9" s="46">
        <v>1.3529924179930899</v>
      </c>
      <c r="CD9" s="46">
        <v>1.3659997525804299</v>
      </c>
      <c r="CE9" s="46">
        <v>1.3793023776958999</v>
      </c>
      <c r="CF9" s="46">
        <v>1.39288690060809</v>
      </c>
      <c r="CG9" s="46">
        <v>1.4067482020267199</v>
      </c>
      <c r="CH9" s="46">
        <v>1.42088137975269</v>
      </c>
      <c r="CI9" s="46">
        <v>1.4352848529597</v>
      </c>
      <c r="CJ9" s="46">
        <v>1.44996170148635</v>
      </c>
      <c r="CK9" s="46">
        <v>1.46491483901718</v>
      </c>
    </row>
    <row r="10" spans="3:89" ht="14.6">
      <c r="C10" t="s">
        <v>6</v>
      </c>
      <c r="D10" t="str">
        <f>_xlfn.TEXTJOIN(",",TRUE,Regions!$C$3,Regions!$D$3)</f>
        <v>IE,National</v>
      </c>
      <c r="E10" t="s">
        <v>21</v>
      </c>
      <c r="F10" s="26" t="s">
        <v>22</v>
      </c>
      <c r="G10" s="45">
        <f>VLOOKUP(E10,'BY-Demands'!$I$6:$J$42,2,FALSE)</f>
        <v>19.482476804508799</v>
      </c>
      <c r="H10" s="46">
        <v>17.613308735917627</v>
      </c>
      <c r="I10" s="46">
        <v>17.067480468046199</v>
      </c>
      <c r="J10" s="46">
        <v>18.473544022536192</v>
      </c>
      <c r="K10" s="45">
        <f>0.95*18.7523486820087</f>
        <v>17.814731247908266</v>
      </c>
      <c r="L10" s="46">
        <v>19.494109366820016</v>
      </c>
      <c r="M10" s="46">
        <v>20.265210851701845</v>
      </c>
      <c r="N10" s="46">
        <v>21.066813730045585</v>
      </c>
      <c r="O10" s="46">
        <v>21.900124503227982</v>
      </c>
      <c r="P10" s="46">
        <v>21.903403629125965</v>
      </c>
      <c r="Q10" s="46">
        <v>21.906683246010498</v>
      </c>
      <c r="R10" s="46">
        <v>21.909963353955103</v>
      </c>
      <c r="S10" s="46">
        <v>21.913243953033305</v>
      </c>
      <c r="T10" s="46">
        <v>21.916525043318639</v>
      </c>
      <c r="U10" s="46">
        <v>22.110531640458859</v>
      </c>
      <c r="V10" s="46">
        <v>22.306255597429594</v>
      </c>
      <c r="W10" s="46">
        <v>22.503712116418974</v>
      </c>
      <c r="X10" s="46">
        <v>22.702916534185945</v>
      </c>
      <c r="Y10" s="46">
        <v>22.903884323251511</v>
      </c>
      <c r="Z10" s="46">
        <v>23.057513384534978</v>
      </c>
      <c r="AA10" s="46">
        <v>23.212172921179643</v>
      </c>
      <c r="AB10" s="46">
        <v>23.367869845155557</v>
      </c>
      <c r="AC10" s="46">
        <v>23.524611114795182</v>
      </c>
      <c r="AD10" s="46">
        <v>23.68240373510438</v>
      </c>
      <c r="AE10" s="46">
        <v>23.806316159658131</v>
      </c>
      <c r="AF10" s="46">
        <v>23.930876925872237</v>
      </c>
      <c r="AG10" s="46">
        <v>24.056089426036937</v>
      </c>
      <c r="AH10" s="46">
        <v>24.18195707019181</v>
      </c>
      <c r="AI10" s="46">
        <v>24.308483286218632</v>
      </c>
      <c r="AJ10" s="46">
        <v>24.436054231032401</v>
      </c>
      <c r="AK10" s="46">
        <v>24.564294668293275</v>
      </c>
      <c r="AL10" s="46">
        <v>24.69320811149829</v>
      </c>
      <c r="AM10" s="46">
        <v>24.822798092583323</v>
      </c>
      <c r="AN10" s="46">
        <v>24.953068162019846</v>
      </c>
      <c r="AO10" s="46">
        <v>25.114582809575673</v>
      </c>
      <c r="AP10" s="46">
        <v>25.277142898966776</v>
      </c>
      <c r="AQ10" s="46">
        <v>25.440755197063204</v>
      </c>
      <c r="AR10" s="46">
        <v>25.605426514535175</v>
      </c>
      <c r="AS10" s="46">
        <v>25.771163706136587</v>
      </c>
      <c r="AT10" s="46">
        <v>25.937973670990353</v>
      </c>
      <c r="AU10" s="46">
        <v>26.105863352875595</v>
      </c>
      <c r="AV10" s="46">
        <v>26.274839740516697</v>
      </c>
      <c r="AW10" s="46">
        <v>26.444909867874209</v>
      </c>
      <c r="AX10" s="46">
        <v>26.616080814437662</v>
      </c>
      <c r="AY10" s="46">
        <v>26.788359705520261</v>
      </c>
      <c r="AZ10" s="46">
        <v>26.961753712555488</v>
      </c>
      <c r="BA10" s="46">
        <v>27.136270053395631</v>
      </c>
      <c r="BB10" s="46">
        <v>27.311915992612235</v>
      </c>
      <c r="BC10" s="46">
        <v>27.488698841798506</v>
      </c>
      <c r="BD10" s="46">
        <v>27.66662595987367</v>
      </c>
      <c r="BE10" s="46">
        <v>27.845704753389303</v>
      </c>
      <c r="BF10" s="46">
        <v>28.025942676837641</v>
      </c>
      <c r="BG10" s="46">
        <v>28.207347232961887</v>
      </c>
      <c r="BH10" s="46">
        <v>28.389925973068525</v>
      </c>
      <c r="BI10" s="46">
        <v>28.573686497341665</v>
      </c>
      <c r="BJ10" s="46">
        <v>28.758636455159408</v>
      </c>
      <c r="BK10" s="46">
        <v>28.944783545412268</v>
      </c>
      <c r="BL10" s="46">
        <v>29.132135516823649</v>
      </c>
      <c r="BM10" s="46">
        <v>29.320700168272406</v>
      </c>
      <c r="BN10" s="46">
        <v>29.510485349117488</v>
      </c>
      <c r="BO10" s="46">
        <v>29.701498959524677</v>
      </c>
      <c r="BP10" s="46">
        <v>29.893748950795452</v>
      </c>
      <c r="BQ10" s="46">
        <v>30.087243325697976</v>
      </c>
      <c r="BR10" s="46">
        <v>30.281990138800222</v>
      </c>
      <c r="BS10" s="46">
        <v>30.477997496805266</v>
      </c>
      <c r="BT10" s="46">
        <v>30.675273558888744</v>
      </c>
      <c r="BU10" s="46">
        <v>30.873826537038482</v>
      </c>
      <c r="BV10" s="46">
        <v>31.073664696396353</v>
      </c>
      <c r="BW10" s="46">
        <v>31.274796355602309</v>
      </c>
      <c r="BX10" s="46">
        <v>31.47722988714068</v>
      </c>
      <c r="BY10" s="46">
        <v>31.68097371768868</v>
      </c>
      <c r="BZ10" s="46">
        <v>31.886036328467188</v>
      </c>
      <c r="CA10" s="46">
        <v>32.0924262555938</v>
      </c>
      <c r="CB10" s="46">
        <v>32.300152090438154</v>
      </c>
      <c r="CC10" s="46">
        <v>32.509222479979556</v>
      </c>
      <c r="CD10" s="46">
        <v>32.719646127166946</v>
      </c>
      <c r="CE10" s="46">
        <v>32.931431791281163</v>
      </c>
      <c r="CF10" s="46">
        <v>33.144588288299566</v>
      </c>
      <c r="CG10" s="46">
        <v>33.35912449126301</v>
      </c>
      <c r="CH10" s="46">
        <v>33.575049330645214</v>
      </c>
      <c r="CI10" s="46">
        <v>33.792371794724502</v>
      </c>
      <c r="CJ10" s="46">
        <v>34.011100929957969</v>
      </c>
      <c r="CK10" s="46">
        <v>34.231245841358039</v>
      </c>
    </row>
    <row r="11" spans="3:89" ht="14.6">
      <c r="C11" t="s">
        <v>6</v>
      </c>
      <c r="D11" t="str">
        <f>_xlfn.TEXTJOIN(",",TRUE,Regions!$C$3,Regions!$D$3)</f>
        <v>IE,National</v>
      </c>
      <c r="E11" t="s">
        <v>23</v>
      </c>
      <c r="F11" s="26" t="s">
        <v>24</v>
      </c>
      <c r="G11" s="45">
        <f>VLOOKUP(E11,'BY-Demands'!$I$6:$J$42,2,FALSE)</f>
        <v>20.3153817696899</v>
      </c>
      <c r="H11" s="46">
        <v>20.746846228178715</v>
      </c>
      <c r="I11" s="46">
        <v>18.66727780331064</v>
      </c>
      <c r="J11" s="46">
        <v>19.411458005544933</v>
      </c>
      <c r="K11" s="45">
        <f>0.95*18.0956372085896</f>
        <v>17.19085534816012</v>
      </c>
      <c r="L11" s="46">
        <v>18.186023945506999</v>
      </c>
      <c r="M11" s="46">
        <v>18.278689472237598</v>
      </c>
      <c r="N11" s="46">
        <v>18.373693111883199</v>
      </c>
      <c r="O11" s="46">
        <v>18.471095819568198</v>
      </c>
      <c r="P11" s="46">
        <v>18.570960267466798</v>
      </c>
      <c r="Q11" s="46">
        <v>18.673350891417002</v>
      </c>
      <c r="R11" s="46">
        <v>18.778333987021998</v>
      </c>
      <c r="S11" s="46">
        <v>18.885977786093299</v>
      </c>
      <c r="T11" s="46">
        <v>18.9974247611427</v>
      </c>
      <c r="U11" s="46">
        <v>19.111640916040798</v>
      </c>
      <c r="V11" s="46">
        <v>19.228697712637999</v>
      </c>
      <c r="W11" s="46">
        <v>19.3486686950076</v>
      </c>
      <c r="X11" s="46">
        <v>19.471629567058098</v>
      </c>
      <c r="Y11" s="46">
        <v>19.597658281637901</v>
      </c>
      <c r="Z11" s="46">
        <v>19.726835155271502</v>
      </c>
      <c r="AA11" s="46">
        <v>19.859242953619699</v>
      </c>
      <c r="AB11" s="46">
        <v>19.994967022548</v>
      </c>
      <c r="AC11" s="46">
        <v>20.134095389223202</v>
      </c>
      <c r="AD11" s="46">
        <v>20.276718915650601</v>
      </c>
      <c r="AE11" s="46">
        <v>20.422931438425099</v>
      </c>
      <c r="AF11" s="46">
        <v>20.572829906585099</v>
      </c>
      <c r="AG11" s="46">
        <v>20.726514576720799</v>
      </c>
      <c r="AH11" s="46">
        <v>20.884089183472401</v>
      </c>
      <c r="AI11" s="46">
        <v>21.045661133700101</v>
      </c>
      <c r="AJ11" s="46">
        <v>21.211341747524401</v>
      </c>
      <c r="AK11" s="46">
        <v>21.3812464803915</v>
      </c>
      <c r="AL11" s="46">
        <v>21.555495197365399</v>
      </c>
      <c r="AM11" s="46">
        <v>21.7342124559874</v>
      </c>
      <c r="AN11" s="46">
        <v>21.917527828819999</v>
      </c>
      <c r="AO11" s="46">
        <v>22.105576255051002</v>
      </c>
      <c r="AP11" s="46">
        <v>22.298498426901698</v>
      </c>
      <c r="AQ11" s="46">
        <v>22.4964412083296</v>
      </c>
      <c r="AR11" s="46">
        <v>22.934400388746901</v>
      </c>
      <c r="AS11" s="46">
        <v>23.195616486982399</v>
      </c>
      <c r="AT11" s="46">
        <v>23.4667018262911</v>
      </c>
      <c r="AU11" s="46">
        <v>23.747747644003201</v>
      </c>
      <c r="AV11" s="46">
        <v>24.038666076039799</v>
      </c>
      <c r="AW11" s="46">
        <v>24.339461737778901</v>
      </c>
      <c r="AX11" s="46">
        <v>23.923162962073199</v>
      </c>
      <c r="AY11" s="46">
        <v>24.1133475600239</v>
      </c>
      <c r="AZ11" s="46">
        <v>24.304813449072199</v>
      </c>
      <c r="BA11" s="46">
        <v>24.497714088215599</v>
      </c>
      <c r="BB11" s="46">
        <v>24.692192870635001</v>
      </c>
      <c r="BC11" s="46">
        <v>24.888404202703999</v>
      </c>
      <c r="BD11" s="46">
        <v>25.086489300403802</v>
      </c>
      <c r="BE11" s="46">
        <v>25.286630817597299</v>
      </c>
      <c r="BF11" s="46">
        <v>25.489013392849301</v>
      </c>
      <c r="BG11" s="46">
        <v>25.693819785012099</v>
      </c>
      <c r="BH11" s="46">
        <v>25.901175170471301</v>
      </c>
      <c r="BI11" s="46">
        <v>26.1112072480271</v>
      </c>
      <c r="BJ11" s="46">
        <v>26.324060242850798</v>
      </c>
      <c r="BK11" s="46">
        <v>26.5398742401566</v>
      </c>
      <c r="BL11" s="46">
        <v>26.758802714598399</v>
      </c>
      <c r="BM11" s="46">
        <v>26.980872036988099</v>
      </c>
      <c r="BN11" s="46">
        <v>27.206149488183499</v>
      </c>
      <c r="BO11" s="46">
        <v>27.434704575949901</v>
      </c>
      <c r="BP11" s="46">
        <v>27.6665578579894</v>
      </c>
      <c r="BQ11" s="46">
        <v>27.901689541177401</v>
      </c>
      <c r="BR11" s="46">
        <v>28.140138328919299</v>
      </c>
      <c r="BS11" s="46">
        <v>28.381810296983002</v>
      </c>
      <c r="BT11" s="46">
        <v>28.6265926810885</v>
      </c>
      <c r="BU11" s="46">
        <v>28.874304890370901</v>
      </c>
      <c r="BV11" s="46">
        <v>29.1247215386887</v>
      </c>
      <c r="BW11" s="46">
        <v>29.377803053389901</v>
      </c>
      <c r="BX11" s="46">
        <v>29.633467314727401</v>
      </c>
      <c r="BY11" s="46">
        <v>29.891444426831001</v>
      </c>
      <c r="BZ11" s="46">
        <v>30.151368820109099</v>
      </c>
      <c r="CA11" s="46">
        <v>30.413067123290698</v>
      </c>
      <c r="CB11" s="46">
        <v>30.676330257832301</v>
      </c>
      <c r="CC11" s="46">
        <v>30.94116228467</v>
      </c>
      <c r="CD11" s="46">
        <v>31.207590104041</v>
      </c>
      <c r="CE11" s="46">
        <v>31.475671325620599</v>
      </c>
      <c r="CF11" s="46">
        <v>31.745502567200099</v>
      </c>
      <c r="CG11" s="46">
        <v>32.017118316701698</v>
      </c>
      <c r="CH11" s="46">
        <v>32.290554628581098</v>
      </c>
      <c r="CI11" s="46">
        <v>32.5658211039569</v>
      </c>
      <c r="CJ11" s="46">
        <v>32.842885378038197</v>
      </c>
      <c r="CK11" s="46">
        <v>33.121713888304598</v>
      </c>
    </row>
    <row r="12" spans="3:89" ht="14.6">
      <c r="C12" t="s">
        <v>6</v>
      </c>
      <c r="D12" t="str">
        <f>_xlfn.TEXTJOIN(",",TRUE,Regions!$C$3,Regions!$D$3)</f>
        <v>IE,National</v>
      </c>
      <c r="E12" t="s">
        <v>25</v>
      </c>
      <c r="F12" s="26" t="s">
        <v>26</v>
      </c>
      <c r="G12" s="45">
        <f>VLOOKUP(E12,'BY-Demands'!$I$6:$J$42,2,FALSE)</f>
        <v>1.4729468330623701</v>
      </c>
      <c r="H12" s="46">
        <v>1.4943226387301358</v>
      </c>
      <c r="I12" s="46">
        <v>1.4634791461847667</v>
      </c>
      <c r="J12" s="46">
        <v>1.4446377495642824</v>
      </c>
      <c r="K12" s="46">
        <v>2.2584342466232901</v>
      </c>
      <c r="L12" s="46">
        <v>2.2440383485186102</v>
      </c>
      <c r="M12" s="46">
        <v>2.2292869402784299</v>
      </c>
      <c r="N12" s="46">
        <v>2.2141712863233001</v>
      </c>
      <c r="O12" s="46">
        <v>2.1986822220428399</v>
      </c>
      <c r="P12" s="46">
        <v>2.18281056279984</v>
      </c>
      <c r="Q12" s="46">
        <v>2.1665466359489498</v>
      </c>
      <c r="R12" s="46">
        <v>2.1498806864914299</v>
      </c>
      <c r="S12" s="46">
        <v>2.1328027010175301</v>
      </c>
      <c r="T12" s="46">
        <v>2.1153100593115699</v>
      </c>
      <c r="U12" s="46">
        <v>2.0973839785641601</v>
      </c>
      <c r="V12" s="46">
        <v>2.0790137032465301</v>
      </c>
      <c r="W12" s="46">
        <v>2.0601879302496702</v>
      </c>
      <c r="X12" s="46">
        <v>2.0408952907455502</v>
      </c>
      <c r="Y12" s="46">
        <v>2.0211240941678401</v>
      </c>
      <c r="Z12" s="46">
        <v>2.0008621733278402</v>
      </c>
      <c r="AA12" s="46">
        <v>1.98009726556077</v>
      </c>
      <c r="AB12" s="46">
        <v>1.9588167649709201</v>
      </c>
      <c r="AC12" s="46">
        <v>1.9370068802203699</v>
      </c>
      <c r="AD12" s="46">
        <v>1.9146550132369899</v>
      </c>
      <c r="AE12" s="46">
        <v>1.8917470801090901</v>
      </c>
      <c r="AF12" s="46">
        <v>1.86826969597866</v>
      </c>
      <c r="AG12" s="46">
        <v>1.84420680235752</v>
      </c>
      <c r="AH12" s="46">
        <v>1.81954394783379</v>
      </c>
      <c r="AI12" s="46">
        <v>1.7942674117666799</v>
      </c>
      <c r="AJ12" s="46">
        <v>1.7683592712790901</v>
      </c>
      <c r="AK12" s="46">
        <v>1.74180408351433</v>
      </c>
      <c r="AL12" s="46">
        <v>1.71458476976422</v>
      </c>
      <c r="AM12" s="46">
        <v>1.6866850940022</v>
      </c>
      <c r="AN12" s="46">
        <v>1.65808726283177</v>
      </c>
      <c r="AO12" s="46">
        <v>1.6287720013943401</v>
      </c>
      <c r="AP12" s="46">
        <v>1.59872097084561</v>
      </c>
      <c r="AQ12" s="46">
        <v>1.56791519749516</v>
      </c>
      <c r="AR12" s="46">
        <v>1.4910041768010101</v>
      </c>
      <c r="AS12" s="46">
        <v>1.4504614989054501</v>
      </c>
      <c r="AT12" s="46">
        <v>1.4083870415192401</v>
      </c>
      <c r="AU12" s="46">
        <v>1.36476664393132</v>
      </c>
      <c r="AV12" s="46">
        <v>1.3196139432991101</v>
      </c>
      <c r="AW12" s="46">
        <v>1.2729282232816801</v>
      </c>
      <c r="AX12" s="46">
        <v>1.3375408841619301</v>
      </c>
      <c r="AY12" s="46">
        <v>1.30802282249768</v>
      </c>
      <c r="AZ12" s="46">
        <v>1.27830589494188</v>
      </c>
      <c r="BA12" s="46">
        <v>1.2483662835187399</v>
      </c>
      <c r="BB12" s="46">
        <v>1.21818173254193</v>
      </c>
      <c r="BC12" s="46">
        <v>1.1877282769958699</v>
      </c>
      <c r="BD12" s="46">
        <v>1.1569839991117501</v>
      </c>
      <c r="BE12" s="46">
        <v>1.1259205496539499</v>
      </c>
      <c r="BF12" s="46">
        <v>1.0945092713462901</v>
      </c>
      <c r="BG12" s="46">
        <v>1.06272179865798</v>
      </c>
      <c r="BH12" s="46">
        <v>1.0305387032845601</v>
      </c>
      <c r="BI12" s="46">
        <v>0.99794016542415798</v>
      </c>
      <c r="BJ12" s="46">
        <v>0.96490380025931</v>
      </c>
      <c r="BK12" s="46">
        <v>0.931407865524705</v>
      </c>
      <c r="BL12" s="46">
        <v>0.89742854081457502</v>
      </c>
      <c r="BM12" s="46">
        <v>0.862961733183086</v>
      </c>
      <c r="BN12" s="46">
        <v>0.82799700014157995</v>
      </c>
      <c r="BO12" s="46">
        <v>0.7925235535688</v>
      </c>
      <c r="BP12" s="46">
        <v>0.75653820275675998</v>
      </c>
      <c r="BQ12" s="46">
        <v>0.72004401974534704</v>
      </c>
      <c r="BR12" s="46">
        <v>0.6830349974787</v>
      </c>
      <c r="BS12" s="46">
        <v>0.64552571369496303</v>
      </c>
      <c r="BT12" s="46">
        <v>0.60753367024767002</v>
      </c>
      <c r="BU12" s="46">
        <v>0.56908689617986397</v>
      </c>
      <c r="BV12" s="46">
        <v>0.53022037309413395</v>
      </c>
      <c r="BW12" s="46">
        <v>0.49094024295987798</v>
      </c>
      <c r="BX12" s="46">
        <v>0.45125925137157102</v>
      </c>
      <c r="BY12" s="46">
        <v>0.41121928817217102</v>
      </c>
      <c r="BZ12" s="46">
        <v>0.37087709247650102</v>
      </c>
      <c r="CA12" s="46">
        <v>0.33025957279307899</v>
      </c>
      <c r="CB12" s="46">
        <v>0.28939917966419199</v>
      </c>
      <c r="CC12" s="46">
        <v>0.248295282802415</v>
      </c>
      <c r="CD12" s="46">
        <v>0.206943707091192</v>
      </c>
      <c r="CE12" s="46">
        <v>0.16533551108118899</v>
      </c>
      <c r="CF12" s="46">
        <v>0.12345569897384701</v>
      </c>
      <c r="CG12" s="46">
        <v>0.081298917987554495</v>
      </c>
      <c r="CH12" s="46">
        <v>0.038859572203120099</v>
      </c>
      <c r="CI12" s="46">
        <v>0</v>
      </c>
      <c r="CJ12" s="46">
        <v>0</v>
      </c>
      <c r="CK12" s="46">
        <v>0</v>
      </c>
    </row>
    <row r="13" spans="3:89" ht="14.6">
      <c r="C13" t="s">
        <v>6</v>
      </c>
      <c r="D13" t="str">
        <f>_xlfn.TEXTJOIN(",",TRUE,Regions!$C$3,Regions!$D$3)</f>
        <v>IE,National</v>
      </c>
      <c r="E13" t="s">
        <v>27</v>
      </c>
      <c r="F13" s="26" t="s">
        <v>28</v>
      </c>
      <c r="G13" s="45">
        <f>VLOOKUP(E13,'BY-Demands'!$I$6:$J$42,2,FALSE)</f>
        <v>4.65085642477431</v>
      </c>
      <c r="H13" s="46">
        <v>5.007589393109674</v>
      </c>
      <c r="I13" s="46">
        <v>4.7554316434518897</v>
      </c>
      <c r="J13" s="46">
        <v>4.7269471440454405</v>
      </c>
      <c r="K13" s="46">
        <v>6.2862087424890802</v>
      </c>
      <c r="L13" s="46">
        <v>6.5400995969117703</v>
      </c>
      <c r="M13" s="46">
        <v>6.80026034650888</v>
      </c>
      <c r="N13" s="46">
        <v>7.06684505486934</v>
      </c>
      <c r="O13" s="46">
        <v>7.3400153521151399</v>
      </c>
      <c r="P13" s="46">
        <v>7.6199332215672202</v>
      </c>
      <c r="Q13" s="46">
        <v>7.9067692532211096</v>
      </c>
      <c r="R13" s="46">
        <v>8.20069548948406</v>
      </c>
      <c r="S13" s="46">
        <v>8.5018885301861395</v>
      </c>
      <c r="T13" s="46">
        <v>8.8103945863239996</v>
      </c>
      <c r="U13" s="46">
        <v>9.1265449177806008</v>
      </c>
      <c r="V13" s="46">
        <v>9.4505292126441294</v>
      </c>
      <c r="W13" s="46">
        <v>9.7825468163104592</v>
      </c>
      <c r="X13" s="46">
        <v>10.122798233217701</v>
      </c>
      <c r="Y13" s="46">
        <v>10.4714896420878</v>
      </c>
      <c r="Z13" s="46">
        <v>10.8288356275142</v>
      </c>
      <c r="AA13" s="46">
        <v>11.1950524579371</v>
      </c>
      <c r="AB13" s="46">
        <v>11.5703624551331</v>
      </c>
      <c r="AC13" s="46">
        <v>11.9550088477313</v>
      </c>
      <c r="AD13" s="46">
        <v>12.349213819528501</v>
      </c>
      <c r="AE13" s="46">
        <v>12.753225759083101</v>
      </c>
      <c r="AF13" s="46">
        <v>13.1672807262091</v>
      </c>
      <c r="AG13" s="46">
        <v>13.5916619337538</v>
      </c>
      <c r="AH13" s="46">
        <v>14.0266242516308</v>
      </c>
      <c r="AI13" s="46">
        <v>14.4724096616316</v>
      </c>
      <c r="AJ13" s="46">
        <v>14.9293342575869</v>
      </c>
      <c r="AK13" s="46">
        <v>15.397670394861899</v>
      </c>
      <c r="AL13" s="46">
        <v>15.8777192792428</v>
      </c>
      <c r="AM13" s="46">
        <v>16.369767254702801</v>
      </c>
      <c r="AN13" s="46">
        <v>16.874128131509401</v>
      </c>
      <c r="AO13" s="46">
        <v>17.391141847489699</v>
      </c>
      <c r="AP13" s="46">
        <v>17.921131832610399</v>
      </c>
      <c r="AQ13" s="46">
        <v>18.464432713196398</v>
      </c>
      <c r="AR13" s="46">
        <v>19.8208610941535</v>
      </c>
      <c r="AS13" s="46">
        <v>20.535885266778301</v>
      </c>
      <c r="AT13" s="46">
        <v>21.277924412754299</v>
      </c>
      <c r="AU13" s="46">
        <v>22.047228275099201</v>
      </c>
      <c r="AV13" s="46">
        <v>22.8435563443619</v>
      </c>
      <c r="AW13" s="46">
        <v>23.6669212541698</v>
      </c>
      <c r="AX13" s="46">
        <v>22.5273908436235</v>
      </c>
      <c r="AY13" s="46">
        <v>23.047981211959101</v>
      </c>
      <c r="AZ13" s="46">
        <v>23.5720788454028</v>
      </c>
      <c r="BA13" s="46">
        <v>24.100103805709502</v>
      </c>
      <c r="BB13" s="46">
        <v>24.632448601577</v>
      </c>
      <c r="BC13" s="46">
        <v>25.169535888003502</v>
      </c>
      <c r="BD13" s="46">
        <v>25.711752214060098</v>
      </c>
      <c r="BE13" s="46">
        <v>26.2595975563104</v>
      </c>
      <c r="BF13" s="46">
        <v>26.813577324022599</v>
      </c>
      <c r="BG13" s="46">
        <v>27.374191781146902</v>
      </c>
      <c r="BH13" s="46">
        <v>27.9417835717325</v>
      </c>
      <c r="BI13" s="46">
        <v>28.5167022444076</v>
      </c>
      <c r="BJ13" s="46">
        <v>29.099342585269401</v>
      </c>
      <c r="BK13" s="46">
        <v>29.690088048151701</v>
      </c>
      <c r="BL13" s="46">
        <v>30.289358737665399</v>
      </c>
      <c r="BM13" s="46">
        <v>30.897226838366599</v>
      </c>
      <c r="BN13" s="46">
        <v>31.513876517463999</v>
      </c>
      <c r="BO13" s="46">
        <v>32.1394980378575</v>
      </c>
      <c r="BP13" s="46">
        <v>32.774147671936099</v>
      </c>
      <c r="BQ13" s="46">
        <v>33.417771240181096</v>
      </c>
      <c r="BR13" s="46">
        <v>34.070474685030597</v>
      </c>
      <c r="BS13" s="46">
        <v>34.732000908638597</v>
      </c>
      <c r="BT13" s="46">
        <v>35.402041242486298</v>
      </c>
      <c r="BU13" s="46">
        <v>36.080101357033598</v>
      </c>
      <c r="BV13" s="46">
        <v>36.765564305084503</v>
      </c>
      <c r="BW13" s="46">
        <v>37.458321764820802</v>
      </c>
      <c r="BX13" s="46">
        <v>38.1581489506925</v>
      </c>
      <c r="BY13" s="46">
        <v>38.864307079475203</v>
      </c>
      <c r="BZ13" s="46">
        <v>39.575795481239503</v>
      </c>
      <c r="CA13" s="46">
        <v>40.292139588565597</v>
      </c>
      <c r="CB13" s="46">
        <v>41.012767092879997</v>
      </c>
      <c r="CC13" s="46">
        <v>41.737689110141602</v>
      </c>
      <c r="CD13" s="46">
        <v>42.466979274097</v>
      </c>
      <c r="CE13" s="46">
        <v>43.200795279124897</v>
      </c>
      <c r="CF13" s="46">
        <v>43.9394015961241</v>
      </c>
      <c r="CG13" s="46">
        <v>44.682892628534297</v>
      </c>
      <c r="CH13" s="46">
        <v>45.431367067850204</v>
      </c>
      <c r="CI13" s="46">
        <v>46.184851195116501</v>
      </c>
      <c r="CJ13" s="46">
        <v>46.943256418519603</v>
      </c>
      <c r="CK13" s="46">
        <v>47.706490867713597</v>
      </c>
    </row>
    <row r="14" spans="3:89" ht="14.6">
      <c r="C14" t="s">
        <v>6</v>
      </c>
      <c r="D14" t="str">
        <f>_xlfn.TEXTJOIN(",",TRUE,Regions!$C$3,Regions!$D$3)</f>
        <v>IE,National</v>
      </c>
      <c r="E14" t="s">
        <v>29</v>
      </c>
      <c r="F14" s="26" t="s">
        <v>30</v>
      </c>
      <c r="G14" s="45">
        <f>VLOOKUP(E14,'BY-Demands'!$I$6:$J$42,2,FALSE)</f>
        <v>0.1947788154134</v>
      </c>
      <c r="H14" s="46">
        <v>0.26558264395501924</v>
      </c>
      <c r="I14" s="46">
        <v>0.2542796677646712</v>
      </c>
      <c r="J14" s="46">
        <v>0.25565928356184919</v>
      </c>
      <c r="K14" s="46">
        <v>0.187409320968947</v>
      </c>
      <c r="L14" s="46">
        <v>0.183760340162684</v>
      </c>
      <c r="M14" s="46">
        <v>0.180020695810443</v>
      </c>
      <c r="N14" s="46">
        <v>0.176188162290734</v>
      </c>
      <c r="O14" s="46">
        <v>0.172260396740049</v>
      </c>
      <c r="P14" s="46">
        <v>0.16823499128140601</v>
      </c>
      <c r="Q14" s="46">
        <v>0.16410947762331099</v>
      </c>
      <c r="R14" s="46">
        <v>0.159881376453122</v>
      </c>
      <c r="S14" s="46">
        <v>0.155548066302856</v>
      </c>
      <c r="T14" s="46">
        <v>0.151102458553911</v>
      </c>
      <c r="U14" s="46">
        <v>0.14654642303453499</v>
      </c>
      <c r="V14" s="46">
        <v>0.141877166116048</v>
      </c>
      <c r="W14" s="46">
        <v>0.137091861523011</v>
      </c>
      <c r="X14" s="46">
        <v>0.132187568383999</v>
      </c>
      <c r="Y14" s="46">
        <v>0.12716128070673</v>
      </c>
      <c r="Z14" s="46">
        <v>0.122009932493332</v>
      </c>
      <c r="AA14" s="46">
        <v>0.116730402710794</v>
      </c>
      <c r="AB14" s="46">
        <v>0.111319395674383</v>
      </c>
      <c r="AC14" s="46">
        <v>0.10577357413291499</v>
      </c>
      <c r="AD14" s="46">
        <v>0.10008956374365301</v>
      </c>
      <c r="AE14" s="46">
        <v>0.094263835909375995</v>
      </c>
      <c r="AF14" s="46">
        <v>0.088292756993632301</v>
      </c>
      <c r="AG14" s="46">
        <v>0.082172675242513593</v>
      </c>
      <c r="AH14" s="46">
        <v>0.075899726894954</v>
      </c>
      <c r="AI14" s="46">
        <v>0.069470043902089093</v>
      </c>
      <c r="AJ14" s="46">
        <v>0.062879562802237499</v>
      </c>
      <c r="AK14" s="46">
        <v>0.056124190249462698</v>
      </c>
      <c r="AL14" s="46">
        <v>0.049199654456357898</v>
      </c>
      <c r="AM14" s="46">
        <v>0.042101591794206403</v>
      </c>
      <c r="AN14" s="46">
        <v>0.034825478693541002</v>
      </c>
      <c r="AO14" s="46">
        <v>0.0273667165275009</v>
      </c>
      <c r="AP14" s="46">
        <v>0.019720490041187401</v>
      </c>
      <c r="AQ14" s="46">
        <v>0.0118819271187025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</row>
    <row r="15" spans="3:89" ht="14.6">
      <c r="C15" t="s">
        <v>6</v>
      </c>
      <c r="D15" t="str">
        <f>_xlfn.TEXTJOIN(",",TRUE,Regions!$C$3,Regions!$D$3)</f>
        <v>IE,National</v>
      </c>
      <c r="E15" t="s">
        <v>31</v>
      </c>
      <c r="F15" s="26" t="s">
        <v>32</v>
      </c>
      <c r="G15" s="45">
        <f>VLOOKUP(E15,'BY-Demands'!$I$6:$J$42,2,FALSE)</f>
        <v>4.6984287524850101</v>
      </c>
      <c r="H15" s="46">
        <v>4.3090308460490396</v>
      </c>
      <c r="I15" s="46">
        <v>4.2602225832464828</v>
      </c>
      <c r="J15" s="46">
        <v>4.1432118323518896</v>
      </c>
      <c r="K15" s="46">
        <v>4.6924479738735299</v>
      </c>
      <c r="L15" s="46">
        <v>4.7901185272083104</v>
      </c>
      <c r="M15" s="46">
        <v>4.8829228192853602</v>
      </c>
      <c r="N15" s="46">
        <v>4.9711499271716901</v>
      </c>
      <c r="O15" s="46">
        <v>5.0552149707402201</v>
      </c>
      <c r="P15" s="46">
        <v>5.1350981335844903</v>
      </c>
      <c r="Q15" s="46">
        <v>5.2116410128509898</v>
      </c>
      <c r="R15" s="46">
        <v>5.28576383279011</v>
      </c>
      <c r="S15" s="46">
        <v>5.3572580748783203</v>
      </c>
      <c r="T15" s="46">
        <v>5.4265836170263899</v>
      </c>
      <c r="U15" s="46">
        <v>5.4935445318690403</v>
      </c>
      <c r="V15" s="46">
        <v>5.5584520588616799</v>
      </c>
      <c r="W15" s="46">
        <v>5.6214471437282398</v>
      </c>
      <c r="X15" s="46">
        <v>5.6821326145758499</v>
      </c>
      <c r="Y15" s="46">
        <v>5.7402950823595598</v>
      </c>
      <c r="Z15" s="46">
        <v>5.7956952167198796</v>
      </c>
      <c r="AA15" s="46">
        <v>5.8481657572732599</v>
      </c>
      <c r="AB15" s="46">
        <v>5.8972542057881201</v>
      </c>
      <c r="AC15" s="46">
        <v>5.9426773610342796</v>
      </c>
      <c r="AD15" s="46">
        <v>5.9842736265587799</v>
      </c>
      <c r="AE15" s="46">
        <v>6.0216974894712001</v>
      </c>
      <c r="AF15" s="46">
        <v>6.0545109941189699</v>
      </c>
      <c r="AG15" s="46">
        <v>6.0818857495341696</v>
      </c>
      <c r="AH15" s="46">
        <v>6.1035439649586296</v>
      </c>
      <c r="AI15" s="46">
        <v>6.1193038824130799</v>
      </c>
      <c r="AJ15" s="46">
        <v>6.1287591141733397</v>
      </c>
      <c r="AK15" s="46">
        <v>6.1316061110561701</v>
      </c>
      <c r="AL15" s="46">
        <v>6.1271988867674398</v>
      </c>
      <c r="AM15" s="46">
        <v>6.1154162083419301</v>
      </c>
      <c r="AN15" s="46">
        <v>6.0961966453306102</v>
      </c>
      <c r="AO15" s="46">
        <v>6.07303585504574</v>
      </c>
      <c r="AP15" s="46">
        <v>6.0431775828935299</v>
      </c>
      <c r="AQ15" s="46">
        <v>6.0068406186869296</v>
      </c>
      <c r="AR15" s="46">
        <v>5.8068458552473601</v>
      </c>
      <c r="AS15" s="46">
        <v>5.7221896916494304</v>
      </c>
      <c r="AT15" s="46">
        <v>5.6283699250419996</v>
      </c>
      <c r="AU15" s="46">
        <v>5.5257822220239996</v>
      </c>
      <c r="AV15" s="46">
        <v>5.4149074837468802</v>
      </c>
      <c r="AW15" s="46">
        <v>5.2961997910447502</v>
      </c>
      <c r="AX15" s="46">
        <v>5.6863252158649802</v>
      </c>
      <c r="AY15" s="46">
        <v>5.6454357408203899</v>
      </c>
      <c r="AZ15" s="46">
        <v>5.6037487094924296</v>
      </c>
      <c r="BA15" s="46">
        <v>5.5614965126579001</v>
      </c>
      <c r="BB15" s="46">
        <v>5.5188764376609996</v>
      </c>
      <c r="BC15" s="46">
        <v>5.4760849391836404</v>
      </c>
      <c r="BD15" s="46">
        <v>5.4332820224280702</v>
      </c>
      <c r="BE15" s="46">
        <v>5.3906720636350496</v>
      </c>
      <c r="BF15" s="46">
        <v>5.3484438297801304</v>
      </c>
      <c r="BG15" s="46">
        <v>5.3067661732293896</v>
      </c>
      <c r="BH15" s="46">
        <v>5.2657150636572796</v>
      </c>
      <c r="BI15" s="46">
        <v>5.2253610640504302</v>
      </c>
      <c r="BJ15" s="46">
        <v>5.1857875215194396</v>
      </c>
      <c r="BK15" s="46">
        <v>5.1470630222693901</v>
      </c>
      <c r="BL15" s="46">
        <v>5.1092641039632198</v>
      </c>
      <c r="BM15" s="46">
        <v>5.0723045565721803</v>
      </c>
      <c r="BN15" s="46">
        <v>5.0361499279362896</v>
      </c>
      <c r="BO15" s="46">
        <v>5.0007676969257302</v>
      </c>
      <c r="BP15" s="46">
        <v>4.9660688378534603</v>
      </c>
      <c r="BQ15" s="46">
        <v>4.9319228633648997</v>
      </c>
      <c r="BR15" s="46">
        <v>4.8982701079733504</v>
      </c>
      <c r="BS15" s="46">
        <v>4.8649100933988301</v>
      </c>
      <c r="BT15" s="46">
        <v>4.8316348332089198</v>
      </c>
      <c r="BU15" s="46">
        <v>4.7981794503526896</v>
      </c>
      <c r="BV15" s="46">
        <v>4.7642514216461302</v>
      </c>
      <c r="BW15" s="46">
        <v>4.7297630114367299</v>
      </c>
      <c r="BX15" s="46">
        <v>4.6945901166097102</v>
      </c>
      <c r="BY15" s="46">
        <v>4.6584369978880096</v>
      </c>
      <c r="BZ15" s="46">
        <v>4.6209391553994799</v>
      </c>
      <c r="CA15" s="46">
        <v>4.5819357066202997</v>
      </c>
      <c r="CB15" s="46">
        <v>4.5412454940523901</v>
      </c>
      <c r="CC15" s="46">
        <v>4.49889013934198</v>
      </c>
      <c r="CD15" s="46">
        <v>4.4549101272103497</v>
      </c>
      <c r="CE15" s="46">
        <v>4.40936973254128</v>
      </c>
      <c r="CF15" s="46">
        <v>4.3623616676357599</v>
      </c>
      <c r="CG15" s="46">
        <v>4.3139210587583801</v>
      </c>
      <c r="CH15" s="46">
        <v>4.2640819298924697</v>
      </c>
      <c r="CI15" s="46">
        <v>4.2128549938695299</v>
      </c>
      <c r="CJ15" s="46">
        <v>4.1602176329292604</v>
      </c>
      <c r="CK15" s="46">
        <v>4.10614807311799</v>
      </c>
    </row>
    <row r="16" spans="3:89" ht="14.6">
      <c r="C16" t="s">
        <v>6</v>
      </c>
      <c r="D16" t="str">
        <f>_xlfn.TEXTJOIN(",",TRUE,Regions!$C$3,Regions!$D$3)</f>
        <v>IE,National</v>
      </c>
      <c r="E16" t="s">
        <v>33</v>
      </c>
      <c r="F16" s="26" t="s">
        <v>34</v>
      </c>
      <c r="G16" s="45">
        <f>VLOOKUP(E16,'BY-Demands'!$I$6:$J$42,2,FALSE)</f>
        <v>1.9571195447376</v>
      </c>
      <c r="H16" s="46">
        <v>2.1699504611733866</v>
      </c>
      <c r="I16" s="46">
        <v>1.9706387130131231</v>
      </c>
      <c r="J16" s="46">
        <v>1.9076981609625141</v>
      </c>
      <c r="K16" s="46">
        <v>3.6347440465271599</v>
      </c>
      <c r="L16" s="46">
        <v>3.6916038137219598</v>
      </c>
      <c r="M16" s="46">
        <v>3.7498762646317298</v>
      </c>
      <c r="N16" s="46">
        <v>3.8095966725724399</v>
      </c>
      <c r="O16" s="46">
        <v>3.87080120517194</v>
      </c>
      <c r="P16" s="46">
        <v>3.9335269498690502</v>
      </c>
      <c r="Q16" s="46">
        <v>3.99781193956562</v>
      </c>
      <c r="R16" s="46">
        <v>4.0636951786608897</v>
      </c>
      <c r="S16" s="46">
        <v>4.1312166725908099</v>
      </c>
      <c r="T16" s="46">
        <v>4.2004619284425901</v>
      </c>
      <c r="U16" s="46">
        <v>4.2714281477145999</v>
      </c>
      <c r="V16" s="46">
        <v>4.34415864415723</v>
      </c>
      <c r="W16" s="46">
        <v>4.4186978527861198</v>
      </c>
      <c r="X16" s="46">
        <v>4.4950913648886699</v>
      </c>
      <c r="Y16" s="46">
        <v>4.5733859614187704</v>
      </c>
      <c r="Z16" s="46">
        <v>4.6536296502986696</v>
      </c>
      <c r="AA16" s="46">
        <v>4.7358717002425896</v>
      </c>
      <c r="AB16" s="46">
        <v>4.8201626793407</v>
      </c>
      <c r="AC16" s="46">
        <v>4.9065544953786002</v>
      </c>
      <c r="AD16" s="46">
        <v>4.9951004377148998</v>
      </c>
      <c r="AE16" s="46">
        <v>5.0858552152583103</v>
      </c>
      <c r="AF16" s="46">
        <v>5.1788750090331401</v>
      </c>
      <c r="AG16" s="46">
        <v>5.2742175124200301</v>
      </c>
      <c r="AH16" s="46">
        <v>5.3719419803036397</v>
      </c>
      <c r="AI16" s="46">
        <v>5.47210928142293</v>
      </c>
      <c r="AJ16" s="46">
        <v>5.5747819561854302</v>
      </c>
      <c r="AK16" s="46">
        <v>5.68002426189347</v>
      </c>
      <c r="AL16" s="46">
        <v>5.7879022434721996</v>
      </c>
      <c r="AM16" s="46">
        <v>5.8984837835342203</v>
      </c>
      <c r="AN16" s="46">
        <v>6.0118386844719502</v>
      </c>
      <c r="AO16" s="46">
        <v>6.1280387196580097</v>
      </c>
      <c r="AP16" s="46">
        <v>6.2471577182876601</v>
      </c>
      <c r="AQ16" s="46">
        <v>6.3692716458412502</v>
      </c>
      <c r="AR16" s="46">
        <v>6.6241165841179601</v>
      </c>
      <c r="AS16" s="46">
        <v>6.7826491452828801</v>
      </c>
      <c r="AT16" s="46">
        <v>6.9471713681671696</v>
      </c>
      <c r="AU16" s="46">
        <v>7.1177386248850896</v>
      </c>
      <c r="AV16" s="46">
        <v>7.2942975905551997</v>
      </c>
      <c r="AW16" s="46">
        <v>7.4768510662594103</v>
      </c>
      <c r="AX16" s="46">
        <v>7.2241985246731799</v>
      </c>
      <c r="AY16" s="46">
        <v>7.3396219293213001</v>
      </c>
      <c r="AZ16" s="46">
        <v>7.4558229520437997</v>
      </c>
      <c r="BA16" s="46">
        <v>7.5728947274065002</v>
      </c>
      <c r="BB16" s="46">
        <v>7.6909242810115401</v>
      </c>
      <c r="BC16" s="46">
        <v>7.8100053223891202</v>
      </c>
      <c r="BD16" s="46">
        <v>7.9302235557946599</v>
      </c>
      <c r="BE16" s="46">
        <v>8.0516898342148604</v>
      </c>
      <c r="BF16" s="46">
        <v>8.1745162151560606</v>
      </c>
      <c r="BG16" s="46">
        <v>8.2988136153233292</v>
      </c>
      <c r="BH16" s="46">
        <v>8.4246580045100803</v>
      </c>
      <c r="BI16" s="46">
        <v>8.5521268833679098</v>
      </c>
      <c r="BJ16" s="46">
        <v>8.6813077824356508</v>
      </c>
      <c r="BK16" s="46">
        <v>8.8122857197038496</v>
      </c>
      <c r="BL16" s="46">
        <v>8.9451538392402004</v>
      </c>
      <c r="BM16" s="46">
        <v>9.0799281455421603</v>
      </c>
      <c r="BN16" s="46">
        <v>9.2166494714939393</v>
      </c>
      <c r="BO16" s="46">
        <v>9.3553600014943505</v>
      </c>
      <c r="BP16" s="46">
        <v>9.4960722120529706</v>
      </c>
      <c r="BQ16" s="46">
        <v>9.6387740906837696</v>
      </c>
      <c r="BR16" s="46">
        <v>9.7834891265591608</v>
      </c>
      <c r="BS16" s="46">
        <v>9.9301603168790393</v>
      </c>
      <c r="BT16" s="46">
        <v>10.0787192247811</v>
      </c>
      <c r="BU16" s="46">
        <v>10.229056249316001</v>
      </c>
      <c r="BV16" s="46">
        <v>10.3810346031936</v>
      </c>
      <c r="BW16" s="46">
        <v>10.5346302696938</v>
      </c>
      <c r="BX16" s="46">
        <v>10.689793410181601</v>
      </c>
      <c r="BY16" s="46">
        <v>10.846360224325</v>
      </c>
      <c r="BZ16" s="46">
        <v>11.0041088472236</v>
      </c>
      <c r="CA16" s="46">
        <v>11.162934059513899</v>
      </c>
      <c r="CB16" s="46">
        <v>11.322708971018599</v>
      </c>
      <c r="CC16" s="46">
        <v>11.4834360463278</v>
      </c>
      <c r="CD16" s="46">
        <v>11.6451316112481</v>
      </c>
      <c r="CE16" s="46">
        <v>11.807830629204201</v>
      </c>
      <c r="CF16" s="46">
        <v>11.9715917377226</v>
      </c>
      <c r="CG16" s="46">
        <v>12.136435867590899</v>
      </c>
      <c r="CH16" s="46">
        <v>12.3023849003287</v>
      </c>
      <c r="CI16" s="46">
        <v>12.4694446628738</v>
      </c>
      <c r="CJ16" s="46">
        <v>12.6375955129711</v>
      </c>
      <c r="CK16" s="46">
        <v>12.8068170814614</v>
      </c>
    </row>
    <row r="17" spans="3:89" ht="14.6">
      <c r="C17" t="s">
        <v>6</v>
      </c>
      <c r="D17" t="str">
        <f>_xlfn.TEXTJOIN(",",TRUE,Regions!$C$3)</f>
        <v>IE</v>
      </c>
      <c r="E17" t="s">
        <v>35</v>
      </c>
      <c r="F17" s="26" t="s">
        <v>36</v>
      </c>
      <c r="G17" s="45">
        <f>VLOOKUP(E17,'BY-Demands'!$I$6:$J$42,2,FALSE)</f>
        <v>14.5565610923972</v>
      </c>
      <c r="H17" s="46">
        <v>14.87639834</v>
      </c>
      <c r="I17" s="46">
        <v>10.76129175</v>
      </c>
      <c r="J17" s="45">
        <f>G17*'TRA-2021'!$C$13</f>
        <v>13.57251588540027</v>
      </c>
      <c r="K17" s="45">
        <f>G17*'TRA-2021'!$C$15</f>
        <v>14.05673907080137</v>
      </c>
      <c r="L17" s="45">
        <f>K17*'TRA-2021'!$C$16</f>
        <v>14.319533770324417</v>
      </c>
      <c r="M17" s="46">
        <v>16.1309905363224</v>
      </c>
      <c r="N17" s="46">
        <v>16.342066199565998</v>
      </c>
      <c r="O17" s="46">
        <v>16.5525371199803</v>
      </c>
      <c r="P17" s="46">
        <v>16.762873144864798</v>
      </c>
      <c r="Q17" s="46">
        <v>16.9735493176352</v>
      </c>
      <c r="R17" s="46">
        <v>17.185101002764601</v>
      </c>
      <c r="S17" s="46">
        <v>17.397907082319101</v>
      </c>
      <c r="T17" s="46">
        <v>17.573631069165</v>
      </c>
      <c r="U17" s="46">
        <v>17.750699613408099</v>
      </c>
      <c r="V17" s="46">
        <v>17.9287698006939</v>
      </c>
      <c r="W17" s="46">
        <v>18.107282811433901</v>
      </c>
      <c r="X17" s="46">
        <v>18.285863815295301</v>
      </c>
      <c r="Y17" s="46">
        <v>18.464233900038099</v>
      </c>
      <c r="Z17" s="46">
        <v>18.642440853889099</v>
      </c>
      <c r="AA17" s="46">
        <v>18.820520174091701</v>
      </c>
      <c r="AB17" s="46">
        <v>18.9985074379602</v>
      </c>
      <c r="AC17" s="46">
        <v>19.176378957028898</v>
      </c>
      <c r="AD17" s="46"/>
      <c r="AE17" s="46"/>
      <c r="AF17" s="46"/>
      <c r="AG17" s="46"/>
      <c r="AH17" s="46">
        <v>20.150385797853598</v>
      </c>
      <c r="AI17" s="46"/>
      <c r="AJ17" s="46"/>
      <c r="AK17" s="46"/>
      <c r="AL17" s="46"/>
      <c r="AM17" s="46">
        <v>21.065548257939199</v>
      </c>
      <c r="AN17" s="46"/>
      <c r="AO17" s="46"/>
      <c r="AP17" s="46"/>
      <c r="AQ17" s="46"/>
      <c r="AR17" s="46">
        <v>21.708902826056999</v>
      </c>
      <c r="AS17" s="46"/>
      <c r="AT17" s="46"/>
      <c r="AU17" s="46"/>
      <c r="AV17" s="46"/>
      <c r="AW17" s="46">
        <v>22.294296983465198</v>
      </c>
      <c r="AX17" s="46"/>
      <c r="AY17" s="46"/>
      <c r="AZ17" s="46"/>
      <c r="BA17" s="46"/>
      <c r="BB17" s="46">
        <v>22.633963522387901</v>
      </c>
      <c r="BC17" s="46"/>
      <c r="BD17" s="46"/>
      <c r="BE17" s="46"/>
      <c r="BF17" s="46"/>
      <c r="BG17" s="46">
        <v>22.998525615910701</v>
      </c>
      <c r="BH17" s="46"/>
      <c r="BI17" s="46"/>
      <c r="BJ17" s="46"/>
      <c r="BK17" s="46"/>
      <c r="BL17" s="46">
        <v>23.420163469983802</v>
      </c>
      <c r="BM17" s="46"/>
      <c r="BN17" s="46"/>
      <c r="BO17" s="46"/>
      <c r="BP17" s="46"/>
      <c r="BQ17" s="46">
        <v>23.915804444215802</v>
      </c>
      <c r="BR17" s="46"/>
      <c r="BS17" s="46"/>
      <c r="BT17" s="46"/>
      <c r="BU17" s="46"/>
      <c r="BV17" s="46">
        <v>24.479480525906901</v>
      </c>
      <c r="BW17" s="46"/>
      <c r="BX17" s="46"/>
      <c r="BY17" s="46"/>
      <c r="BZ17" s="46"/>
      <c r="CA17" s="46">
        <v>25.0796251155347</v>
      </c>
      <c r="CB17" s="46"/>
      <c r="CC17" s="46"/>
      <c r="CD17" s="46"/>
      <c r="CE17" s="46"/>
      <c r="CF17" s="46">
        <v>25.6801225927071</v>
      </c>
      <c r="CG17" s="46"/>
      <c r="CH17" s="46"/>
      <c r="CI17" s="46"/>
      <c r="CJ17" s="46"/>
      <c r="CK17" s="46">
        <v>26.281462653597</v>
      </c>
    </row>
    <row r="18" spans="3:89" ht="14.6">
      <c r="C18" t="s">
        <v>6</v>
      </c>
      <c r="D18" t="str">
        <f>_xlfn.TEXTJOIN(",",TRUE,Regions!$C$3)</f>
        <v>IE</v>
      </c>
      <c r="E18" t="s">
        <v>37</v>
      </c>
      <c r="F18" s="26" t="s">
        <v>38</v>
      </c>
      <c r="G18" s="45">
        <f>VLOOKUP(E18,'BY-Demands'!$I$6:$J$42,2,FALSE)</f>
        <v>31.276118540281001</v>
      </c>
      <c r="H18" s="46">
        <f>31.98425643</f>
        <v>31.984256429999999</v>
      </c>
      <c r="I18" s="46">
        <f>23.13677727</f>
        <v>23.13677727</v>
      </c>
      <c r="J18" s="45">
        <f>0.95*G18*'TRA-2021'!$C$13</f>
        <v>27.703716034013713</v>
      </c>
      <c r="K18" s="45">
        <f>G18*'TRA-2021'!$C$15</f>
        <v>30.202204674413409</v>
      </c>
      <c r="L18" s="45">
        <f>K18*'TRA-2021'!$C$16</f>
        <v>30.766843404802358</v>
      </c>
      <c r="M18" s="46">
        <v>34.681629653093196</v>
      </c>
      <c r="N18" s="46">
        <v>35.135442329066798</v>
      </c>
      <c r="O18" s="46">
        <v>35.587954807957701</v>
      </c>
      <c r="P18" s="46">
        <v>36.040177261459398</v>
      </c>
      <c r="Q18" s="46">
        <v>36.493131032915699</v>
      </c>
      <c r="R18" s="46">
        <v>36.9479671559439</v>
      </c>
      <c r="S18" s="46">
        <v>37.405500226986099</v>
      </c>
      <c r="T18" s="46">
        <v>37.7833067987047</v>
      </c>
      <c r="U18" s="46">
        <v>38.164004168827503</v>
      </c>
      <c r="V18" s="46">
        <v>38.546855071491898</v>
      </c>
      <c r="W18" s="46">
        <v>38.930658044582898</v>
      </c>
      <c r="X18" s="46">
        <v>39.314607202884801</v>
      </c>
      <c r="Y18" s="46">
        <v>39.698102885082001</v>
      </c>
      <c r="Z18" s="46">
        <v>40.081247835861703</v>
      </c>
      <c r="AA18" s="46">
        <v>40.464118374297101</v>
      </c>
      <c r="AB18" s="46">
        <v>40.846790991614398</v>
      </c>
      <c r="AC18" s="46">
        <v>41.229214757611999</v>
      </c>
      <c r="AD18" s="46"/>
      <c r="AE18" s="46"/>
      <c r="AF18" s="46"/>
      <c r="AG18" s="46"/>
      <c r="AH18" s="46">
        <v>43.3233294653852</v>
      </c>
      <c r="AI18" s="46"/>
      <c r="AJ18" s="46"/>
      <c r="AK18" s="46"/>
      <c r="AL18" s="46"/>
      <c r="AM18" s="46">
        <v>45.290928754569201</v>
      </c>
      <c r="AN18" s="46"/>
      <c r="AO18" s="46"/>
      <c r="AP18" s="46"/>
      <c r="AQ18" s="46"/>
      <c r="AR18" s="46">
        <v>46.674141076022501</v>
      </c>
      <c r="AS18" s="46"/>
      <c r="AT18" s="46"/>
      <c r="AU18" s="46"/>
      <c r="AV18" s="46"/>
      <c r="AW18" s="46">
        <v>47.932738514450101</v>
      </c>
      <c r="AX18" s="46"/>
      <c r="AY18" s="46"/>
      <c r="AZ18" s="46"/>
      <c r="BA18" s="46"/>
      <c r="BB18" s="46">
        <v>48.663021573133904</v>
      </c>
      <c r="BC18" s="46"/>
      <c r="BD18" s="46"/>
      <c r="BE18" s="46"/>
      <c r="BF18" s="46"/>
      <c r="BG18" s="46">
        <v>49.446830074208002</v>
      </c>
      <c r="BH18" s="46"/>
      <c r="BI18" s="46"/>
      <c r="BJ18" s="46"/>
      <c r="BK18" s="46"/>
      <c r="BL18" s="46">
        <v>50.353351460465198</v>
      </c>
      <c r="BM18" s="46"/>
      <c r="BN18" s="46"/>
      <c r="BO18" s="46"/>
      <c r="BP18" s="46"/>
      <c r="BQ18" s="46">
        <v>51.418979555063999</v>
      </c>
      <c r="BR18" s="46"/>
      <c r="BS18" s="46"/>
      <c r="BT18" s="46"/>
      <c r="BU18" s="46"/>
      <c r="BV18" s="46">
        <v>52.6308831306999</v>
      </c>
      <c r="BW18" s="46"/>
      <c r="BX18" s="46"/>
      <c r="BY18" s="46"/>
      <c r="BZ18" s="46"/>
      <c r="CA18" s="46">
        <v>53.921193998399701</v>
      </c>
      <c r="CB18" s="46"/>
      <c r="CC18" s="46"/>
      <c r="CD18" s="46"/>
      <c r="CE18" s="46"/>
      <c r="CF18" s="46">
        <v>55.212263574320303</v>
      </c>
      <c r="CG18" s="46"/>
      <c r="CH18" s="46"/>
      <c r="CI18" s="46"/>
      <c r="CJ18" s="46"/>
      <c r="CK18" s="46">
        <v>56.505144705233697</v>
      </c>
    </row>
    <row r="19" spans="3:89" ht="14.6">
      <c r="C19" t="s">
        <v>6</v>
      </c>
      <c r="D19" t="str">
        <f>_xlfn.TEXTJOIN(",",TRUE,Regions!$C$3)</f>
        <v>IE</v>
      </c>
      <c r="E19" t="s">
        <v>39</v>
      </c>
      <c r="F19" s="26" t="s">
        <v>40</v>
      </c>
      <c r="G19" s="45">
        <f>VLOOKUP(E19,'BY-Demands'!$I$6:$J$42,2,FALSE)</f>
        <v>27.131577542973599</v>
      </c>
      <c r="H19" s="45">
        <f>0.9*27.52133693</f>
        <v>24.769203236999999</v>
      </c>
      <c r="I19" s="45">
        <f>0.9*19.90838974</f>
        <v>17.917550766000002</v>
      </c>
      <c r="J19" s="45">
        <f>I19*'TRA-2021'!$C$14</f>
        <v>18.200537756613475</v>
      </c>
      <c r="K19" s="45">
        <f>J19*'TRA-2021'!$C$17</f>
        <v>18.849873697196202</v>
      </c>
      <c r="L19" s="45">
        <f>K19*'TRA-2021'!$C$16</f>
        <v>19.20227739974424</v>
      </c>
      <c r="M19" s="46">
        <v>29.842332492196501</v>
      </c>
      <c r="N19" s="46">
        <v>30.232822469197</v>
      </c>
      <c r="O19" s="46">
        <v>30.622193671963601</v>
      </c>
      <c r="P19" s="46">
        <v>31.011315318000001</v>
      </c>
      <c r="Q19" s="46">
        <v>31.401066237625098</v>
      </c>
      <c r="R19" s="46">
        <v>31.792436855114499</v>
      </c>
      <c r="S19" s="46">
        <v>32.186128102290397</v>
      </c>
      <c r="T19" s="46">
        <v>32.511217477955199</v>
      </c>
      <c r="U19" s="46">
        <v>32.838794284805097</v>
      </c>
      <c r="V19" s="46">
        <v>33.168224131283701</v>
      </c>
      <c r="W19" s="46">
        <v>33.498473201152699</v>
      </c>
      <c r="X19" s="46">
        <v>33.828848058296202</v>
      </c>
      <c r="Y19" s="46">
        <v>34.158832715070602</v>
      </c>
      <c r="Z19" s="46">
        <v>34.488515579694898</v>
      </c>
      <c r="AA19" s="46">
        <v>34.817962322069597</v>
      </c>
      <c r="AB19" s="46">
        <v>35.147238760226301</v>
      </c>
      <c r="AC19" s="46">
        <v>35.476301070503403</v>
      </c>
      <c r="AD19" s="46"/>
      <c r="AE19" s="46"/>
      <c r="AF19" s="46"/>
      <c r="AG19" s="46"/>
      <c r="AH19" s="46">
        <v>37.278213726029101</v>
      </c>
      <c r="AI19" s="46"/>
      <c r="AJ19" s="46"/>
      <c r="AK19" s="46"/>
      <c r="AL19" s="46"/>
      <c r="AM19" s="46">
        <v>38.971264277187501</v>
      </c>
      <c r="AN19" s="46"/>
      <c r="AO19" s="46"/>
      <c r="AP19" s="46"/>
      <c r="AQ19" s="46"/>
      <c r="AR19" s="46">
        <v>40.161470228205403</v>
      </c>
      <c r="AS19" s="46"/>
      <c r="AT19" s="46"/>
      <c r="AU19" s="46"/>
      <c r="AV19" s="46"/>
      <c r="AW19" s="46">
        <v>41.2444494194106</v>
      </c>
      <c r="AX19" s="46"/>
      <c r="AY19" s="46"/>
      <c r="AZ19" s="46"/>
      <c r="BA19" s="46"/>
      <c r="BB19" s="46">
        <v>41.872832516417603</v>
      </c>
      <c r="BC19" s="46"/>
      <c r="BD19" s="46"/>
      <c r="BE19" s="46"/>
      <c r="BF19" s="46"/>
      <c r="BG19" s="46">
        <v>42.547272389434802</v>
      </c>
      <c r="BH19" s="46"/>
      <c r="BI19" s="46"/>
      <c r="BJ19" s="46"/>
      <c r="BK19" s="46"/>
      <c r="BL19" s="46">
        <v>43.327302419470001</v>
      </c>
      <c r="BM19" s="46"/>
      <c r="BN19" s="46"/>
      <c r="BO19" s="46"/>
      <c r="BP19" s="46"/>
      <c r="BQ19" s="46">
        <v>44.244238221799201</v>
      </c>
      <c r="BR19" s="46"/>
      <c r="BS19" s="46"/>
      <c r="BT19" s="46"/>
      <c r="BU19" s="46"/>
      <c r="BV19" s="46">
        <v>45.287038972927803</v>
      </c>
      <c r="BW19" s="46"/>
      <c r="BX19" s="46"/>
      <c r="BY19" s="46"/>
      <c r="BZ19" s="46"/>
      <c r="CA19" s="46">
        <v>46.397306463739199</v>
      </c>
      <c r="CB19" s="46"/>
      <c r="CC19" s="46"/>
      <c r="CD19" s="46"/>
      <c r="CE19" s="46"/>
      <c r="CF19" s="46">
        <v>47.508226796508197</v>
      </c>
      <c r="CG19" s="46"/>
      <c r="CH19" s="46"/>
      <c r="CI19" s="46"/>
      <c r="CJ19" s="46"/>
      <c r="CK19" s="46">
        <v>48.620705909154502</v>
      </c>
    </row>
    <row r="20" spans="3:89" ht="14.6">
      <c r="C20" t="s">
        <v>6</v>
      </c>
      <c r="D20" t="str">
        <f>_xlfn.TEXTJOIN(",",TRUE,Regions!$C$3)</f>
        <v>IE</v>
      </c>
      <c r="E20" t="s">
        <v>41</v>
      </c>
      <c r="F20" s="26" t="s">
        <v>42</v>
      </c>
      <c r="G20" s="45">
        <f>VLOOKUP(E20,'BY-Demands'!$I$6:$J$42,2,FALSE)</f>
        <v>10.702591</v>
      </c>
      <c r="H20" s="45">
        <f>0.85*(12444+72)/1000</f>
        <v>10.6386</v>
      </c>
      <c r="I20" s="45">
        <f>0.9*(11424+74)/1000</f>
        <v>10.3482</v>
      </c>
      <c r="J20" s="45">
        <f>0.85*(12493+70)/1000</f>
        <v>10.67855</v>
      </c>
      <c r="K20" s="45">
        <f>J20*'TRA-2021'!C16</f>
        <v>10.878188502532995</v>
      </c>
      <c r="L20" s="45">
        <f>0.9*13.592606346773</f>
        <v>12.2333457120957</v>
      </c>
      <c r="M20" s="46">
        <v>14.013977143522958</v>
      </c>
      <c r="N20" s="46">
        <v>14.448410434972168</v>
      </c>
      <c r="O20" s="46">
        <v>14.737378643671612</v>
      </c>
      <c r="P20" s="46">
        <v>15.032126216545043</v>
      </c>
      <c r="Q20" s="46">
        <v>15.332768740875943</v>
      </c>
      <c r="R20" s="46">
        <v>15.639424115693462</v>
      </c>
      <c r="S20" s="46">
        <v>15.952212598007332</v>
      </c>
      <c r="T20" s="46">
        <v>16.319113487761502</v>
      </c>
      <c r="U20" s="46">
        <v>16.694453097980016</v>
      </c>
      <c r="V20" s="46">
        <v>17.078425519233555</v>
      </c>
      <c r="W20" s="46">
        <v>17.471229306175925</v>
      </c>
      <c r="X20" s="46">
        <v>17.87306758021797</v>
      </c>
      <c r="Y20" s="46">
        <v>18.284148134562983</v>
      </c>
      <c r="Z20" s="46">
        <v>18.704683541657932</v>
      </c>
      <c r="AA20" s="46">
        <v>19.13489126311606</v>
      </c>
      <c r="AB20" s="46">
        <v>19.574993762167729</v>
      </c>
      <c r="AC20" s="46">
        <v>20.025218618697583</v>
      </c>
      <c r="AD20" s="46">
        <v>20.485798646927627</v>
      </c>
      <c r="AE20" s="46">
        <v>20.956972015806958</v>
      </c>
      <c r="AF20" s="46">
        <v>21.438982372170514</v>
      </c>
      <c r="AG20" s="46">
        <v>21.932078966730433</v>
      </c>
      <c r="AH20" s="46">
        <v>22.436516782965231</v>
      </c>
      <c r="AI20" s="46">
        <v>22.952556668973429</v>
      </c>
      <c r="AJ20" s="46">
        <v>23.480465472359818</v>
      </c>
      <c r="AK20" s="46">
        <v>24.020516178224089</v>
      </c>
      <c r="AL20" s="46">
        <v>24.572988050323243</v>
      </c>
      <c r="AM20" s="46">
        <v>25.138166775480673</v>
      </c>
      <c r="AN20" s="46">
        <v>25.716344611316728</v>
      </c>
      <c r="AO20" s="46">
        <v>26.307820537377012</v>
      </c>
      <c r="AP20" s="46">
        <v>26.912900409736679</v>
      </c>
      <c r="AQ20" s="46">
        <v>27.531897119160618</v>
      </c>
      <c r="AR20" s="46">
        <v>28.165130752901309</v>
      </c>
      <c r="AS20" s="46">
        <v>28.812928760218039</v>
      </c>
      <c r="AT20" s="46">
        <v>29.475626121703051</v>
      </c>
      <c r="AU20" s="46">
        <v>30.15356552250222</v>
      </c>
      <c r="AV20" s="46">
        <v>30.847097529519768</v>
      </c>
      <c r="AW20" s="46">
        <v>31.55658077269872</v>
      </c>
      <c r="AX20" s="46">
        <v>32.282382130470786</v>
      </c>
      <c r="AY20" s="46">
        <v>33.024876919471609</v>
      </c>
      <c r="AZ20" s="46">
        <v>33.784449088619454</v>
      </c>
      <c r="BA20" s="46">
        <v>34.561491417657699</v>
      </c>
      <c r="BB20" s="46">
        <v>35.356405720263822</v>
      </c>
      <c r="BC20" s="46">
        <v>36.169603051829888</v>
      </c>
      <c r="BD20" s="46">
        <v>37.001503922021968</v>
      </c>
      <c r="BE20" s="46">
        <v>37.85253851222847</v>
      </c>
      <c r="BF20" s="46">
        <v>38.723146898009716</v>
      </c>
      <c r="BG20" s="46">
        <v>39.613779276663941</v>
      </c>
      <c r="BH20" s="46">
        <v>40.524896200027207</v>
      </c>
      <c r="BI20" s="46">
        <v>41.456968812627828</v>
      </c>
      <c r="BJ20" s="46">
        <v>42.410479095318259</v>
      </c>
      <c r="BK20" s="46">
        <v>43.385920114510576</v>
      </c>
      <c r="BL20" s="46">
        <v>44.383796277144313</v>
      </c>
      <c r="BM20" s="46">
        <v>45.404623591518629</v>
      </c>
      <c r="BN20" s="46">
        <v>46.448929934123555</v>
      </c>
      <c r="BO20" s="46">
        <v>47.517255322608392</v>
      </c>
      <c r="BP20" s="46">
        <v>48.610152195028377</v>
      </c>
      <c r="BQ20" s="46">
        <v>49.728185695514021</v>
      </c>
      <c r="BR20" s="46">
        <v>50.871933966510845</v>
      </c>
      <c r="BS20" s="46">
        <v>52.041988447740586</v>
      </c>
      <c r="BT20" s="46">
        <v>53.238954182038611</v>
      </c>
      <c r="BU20" s="46">
        <v>54.463450128225503</v>
      </c>
      <c r="BV20" s="46">
        <v>55.716109481174684</v>
      </c>
      <c r="BW20" s="46">
        <v>56.997579999241694</v>
      </c>
      <c r="BX20" s="46">
        <v>58.308524339224249</v>
      </c>
      <c r="BY20" s="46">
        <v>59.649620399026404</v>
      </c>
      <c r="BZ20" s="46">
        <v>61.021561668204008</v>
      </c>
      <c r="CA20" s="46">
        <v>62.425057586572692</v>
      </c>
      <c r="CB20" s="46">
        <v>63.860833911063864</v>
      </c>
      <c r="CC20" s="46">
        <v>65.329633091018323</v>
      </c>
      <c r="CD20" s="46">
        <v>66.832214652111745</v>
      </c>
      <c r="CE20" s="46">
        <v>68.369355589110299</v>
      </c>
      <c r="CF20" s="46">
        <v>69.941850767659844</v>
      </c>
      <c r="CG20" s="46">
        <v>71.550513335316012</v>
      </c>
      <c r="CH20" s="46">
        <v>73.196175142028267</v>
      </c>
      <c r="CI20" s="46">
        <v>74.879687170294915</v>
      </c>
      <c r="CJ20" s="46">
        <v>76.601919975211686</v>
      </c>
      <c r="CK20" s="46">
        <v>78.363764134641542</v>
      </c>
    </row>
    <row r="21" spans="3:89" ht="14.6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45">
        <f>VLOOKUP(E21,'BY-Demands'!$I$6:$J$42,2,FALSE)</f>
        <v>7.7228855314519702</v>
      </c>
      <c r="H21" s="46">
        <v>10.277153740875089</v>
      </c>
      <c r="I21" s="46">
        <v>3.3705919303064187</v>
      </c>
      <c r="J21" s="46">
        <v>8.6157094085103783</v>
      </c>
      <c r="K21" s="46">
        <v>7.6814227047944605</v>
      </c>
      <c r="L21" s="46">
        <f t="shared" si="0" ref="L21:R21">K21-($H$21/11)</f>
        <v>6.7471360010785428</v>
      </c>
      <c r="M21" s="46">
        <f t="shared" si="0"/>
        <v>5.8128492973626251</v>
      </c>
      <c r="N21" s="46">
        <f t="shared" si="0"/>
        <v>4.8785625936467074</v>
      </c>
      <c r="O21" s="46">
        <f t="shared" si="0"/>
        <v>3.9442758899307901</v>
      </c>
      <c r="P21" s="46">
        <f t="shared" si="0"/>
        <v>3.0099891862148729</v>
      </c>
      <c r="Q21" s="46">
        <f t="shared" si="0"/>
        <v>2.0757024824989556</v>
      </c>
      <c r="R21" s="46">
        <f t="shared" si="0"/>
        <v>1.1414157787830383</v>
      </c>
      <c r="S21" s="46">
        <v>0</v>
      </c>
      <c r="T21" s="46"/>
      <c r="U21" s="46"/>
      <c r="V21" s="46"/>
      <c r="W21" s="46"/>
      <c r="X21" s="46">
        <v>0</v>
      </c>
      <c r="Y21" s="46"/>
      <c r="Z21" s="46"/>
      <c r="AA21" s="46"/>
      <c r="AB21" s="46"/>
      <c r="AC21" s="46">
        <v>0</v>
      </c>
      <c r="AD21" s="46"/>
      <c r="AE21" s="46"/>
      <c r="AF21" s="46"/>
      <c r="AG21" s="46"/>
      <c r="AH21" s="46">
        <v>0</v>
      </c>
      <c r="AI21" s="46"/>
      <c r="AJ21" s="46"/>
      <c r="AK21" s="46"/>
      <c r="AL21" s="46"/>
      <c r="AM21" s="46">
        <v>0</v>
      </c>
      <c r="AN21" s="46"/>
      <c r="AO21" s="46"/>
      <c r="AP21" s="46"/>
      <c r="AQ21" s="46"/>
      <c r="AR21" s="46">
        <v>0</v>
      </c>
      <c r="AS21" s="46"/>
      <c r="AT21" s="46"/>
      <c r="AU21" s="46"/>
      <c r="AV21" s="46"/>
      <c r="AW21" s="46">
        <v>0</v>
      </c>
      <c r="AX21" s="46"/>
      <c r="AY21" s="46"/>
      <c r="AZ21" s="46"/>
      <c r="BA21" s="46"/>
      <c r="BB21" s="46">
        <v>0</v>
      </c>
      <c r="BC21" s="46"/>
      <c r="BD21" s="46"/>
      <c r="BE21" s="46"/>
      <c r="BF21" s="46"/>
      <c r="BG21" s="46">
        <v>0</v>
      </c>
      <c r="BH21" s="46"/>
      <c r="BI21" s="46"/>
      <c r="BJ21" s="46"/>
      <c r="BK21" s="46"/>
      <c r="BL21" s="46">
        <v>0</v>
      </c>
      <c r="BM21" s="46"/>
      <c r="BN21" s="46"/>
      <c r="BO21" s="46"/>
      <c r="BP21" s="46"/>
      <c r="BQ21" s="46">
        <v>0</v>
      </c>
      <c r="BR21" s="46"/>
      <c r="BS21" s="46"/>
      <c r="BT21" s="46"/>
      <c r="BU21" s="46"/>
      <c r="BV21" s="46">
        <v>0</v>
      </c>
      <c r="BW21" s="46"/>
      <c r="BX21" s="46"/>
      <c r="BY21" s="46"/>
      <c r="BZ21" s="46"/>
      <c r="CA21" s="46">
        <v>0</v>
      </c>
      <c r="CB21" s="46"/>
      <c r="CC21" s="46"/>
      <c r="CD21" s="46"/>
      <c r="CE21" s="46"/>
      <c r="CF21" s="46">
        <v>0</v>
      </c>
      <c r="CG21" s="46"/>
      <c r="CH21" s="46"/>
      <c r="CI21" s="46"/>
      <c r="CJ21" s="46"/>
      <c r="CK21" s="46">
        <v>0</v>
      </c>
    </row>
    <row r="22" spans="3:89" ht="14.6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45">
        <f>VLOOKUP(E22,'BY-Demands'!$I$6:$J$42,2,FALSE)</f>
        <v>3.5132998087277101</v>
      </c>
      <c r="H22" s="46">
        <v>3.7418117054559139</v>
      </c>
      <c r="I22" s="46">
        <v>4.5759806863218264</v>
      </c>
      <c r="J22" s="46">
        <v>5.0500849492972852</v>
      </c>
      <c r="K22" s="46">
        <v>4.6611834502685596</v>
      </c>
      <c r="L22" s="46">
        <v>4.8042664418927696</v>
      </c>
      <c r="M22" s="46">
        <v>4.9555896582088499</v>
      </c>
      <c r="N22" s="46">
        <v>5.1129502074838999</v>
      </c>
      <c r="O22" s="46">
        <v>5.2752039056523996</v>
      </c>
      <c r="P22" s="46">
        <v>5.4414060135777298</v>
      </c>
      <c r="Q22" s="46">
        <v>5.6117259844700902</v>
      </c>
      <c r="R22" s="46">
        <v>5.7862882839617802</v>
      </c>
      <c r="S22" s="46">
        <v>5.9645530611175701</v>
      </c>
      <c r="T22" s="46">
        <v>6.1457480291828999</v>
      </c>
      <c r="U22" s="46">
        <v>6.3299271732513001</v>
      </c>
      <c r="V22" s="46">
        <v>6.5164111808959202</v>
      </c>
      <c r="W22" s="46">
        <v>6.7046092152599002</v>
      </c>
      <c r="X22" s="46">
        <v>6.8941328835870399</v>
      </c>
      <c r="Y22" s="46">
        <v>7.0848817136199704</v>
      </c>
      <c r="Z22" s="46">
        <v>7.2761374036976303</v>
      </c>
      <c r="AA22" s="46">
        <v>7.4682763498887699</v>
      </c>
      <c r="AB22" s="46">
        <v>7.6618204080974204</v>
      </c>
      <c r="AC22" s="46">
        <v>7.8573484184930402</v>
      </c>
      <c r="AD22" s="46">
        <v>8.0554527175184294</v>
      </c>
      <c r="AE22" s="46">
        <v>8.2566896515540797</v>
      </c>
      <c r="AF22" s="46">
        <v>8.4615630814728604</v>
      </c>
      <c r="AG22" s="46">
        <v>8.6705693702179794</v>
      </c>
      <c r="AH22" s="46">
        <v>8.8842603654121408</v>
      </c>
      <c r="AI22" s="46">
        <v>9.1033168790680801</v>
      </c>
      <c r="AJ22" s="46">
        <v>9.3273565167733494</v>
      </c>
      <c r="AK22" s="46">
        <v>9.5573045230475095</v>
      </c>
      <c r="AL22" s="46">
        <v>9.7942615939640305</v>
      </c>
      <c r="AM22" s="46">
        <v>10.039412402408599</v>
      </c>
      <c r="AN22" s="46">
        <v>10.293860643626401</v>
      </c>
      <c r="AO22" s="46">
        <v>10.5584100956768</v>
      </c>
      <c r="AP22" s="46">
        <v>10.833663592103999</v>
      </c>
      <c r="AQ22" s="46">
        <v>11.1201369904683</v>
      </c>
      <c r="AR22" s="46">
        <v>11.4183281532989</v>
      </c>
      <c r="AS22" s="46">
        <v>11.7286584642425</v>
      </c>
      <c r="AT22" s="46">
        <v>12.051195404665901</v>
      </c>
      <c r="AU22" s="46">
        <v>12.3857005404062</v>
      </c>
      <c r="AV22" s="46">
        <v>12.7317569865743</v>
      </c>
      <c r="AW22" s="46">
        <v>13.088970352070501</v>
      </c>
      <c r="AX22" s="46">
        <v>12.461582160250099</v>
      </c>
      <c r="AY22" s="46">
        <v>12.666563648039499</v>
      </c>
      <c r="AZ22" s="46">
        <v>12.871545135828899</v>
      </c>
      <c r="BA22" s="46">
        <v>13.0765266236182</v>
      </c>
      <c r="BB22" s="46">
        <v>13.281508111407501</v>
      </c>
      <c r="BC22" s="46">
        <v>13.486489599196901</v>
      </c>
      <c r="BD22" s="46">
        <v>13.6914710869862</v>
      </c>
      <c r="BE22" s="46">
        <v>13.8964525747756</v>
      </c>
      <c r="BF22" s="46">
        <v>14.101434062565</v>
      </c>
      <c r="BG22" s="46">
        <v>14.3064155503543</v>
      </c>
      <c r="BH22" s="46">
        <v>14.511397038143601</v>
      </c>
      <c r="BI22" s="46">
        <v>14.716378525933001</v>
      </c>
      <c r="BJ22" s="46">
        <v>14.921360013722399</v>
      </c>
      <c r="BK22" s="46">
        <v>15.1263415015117</v>
      </c>
      <c r="BL22" s="46">
        <v>15.3313229893011</v>
      </c>
      <c r="BM22" s="46">
        <v>15.5363044770905</v>
      </c>
      <c r="BN22" s="46">
        <v>15.7412859648798</v>
      </c>
      <c r="BO22" s="46">
        <v>15.946267452669099</v>
      </c>
      <c r="BP22" s="46">
        <v>16.151248940458501</v>
      </c>
      <c r="BQ22" s="46">
        <v>16.356230428247802</v>
      </c>
      <c r="BR22" s="46">
        <v>16.561211916037202</v>
      </c>
      <c r="BS22" s="46">
        <v>16.766193403826598</v>
      </c>
      <c r="BT22" s="46">
        <v>16.971174891615899</v>
      </c>
      <c r="BU22" s="46">
        <v>17.176156379405199</v>
      </c>
      <c r="BV22" s="46">
        <v>17.3811378671946</v>
      </c>
      <c r="BW22" s="46">
        <v>17.586119354984</v>
      </c>
      <c r="BX22" s="46">
        <v>17.7911008427733</v>
      </c>
      <c r="BY22" s="46">
        <v>17.9960823305627</v>
      </c>
      <c r="BZ22" s="46">
        <v>18.201063818352001</v>
      </c>
      <c r="CA22" s="46">
        <v>18.406045306141401</v>
      </c>
      <c r="CB22" s="46">
        <v>18.611026793930701</v>
      </c>
      <c r="CC22" s="46">
        <v>18.816008281720102</v>
      </c>
      <c r="CD22" s="46">
        <v>19.020989769509399</v>
      </c>
      <c r="CE22" s="46">
        <v>19.225971257298799</v>
      </c>
      <c r="CF22" s="46">
        <v>19.430952745088199</v>
      </c>
      <c r="CG22" s="46">
        <v>19.635934232877499</v>
      </c>
      <c r="CH22" s="46">
        <v>19.8409157206668</v>
      </c>
      <c r="CI22" s="46">
        <v>20.0458972084562</v>
      </c>
      <c r="CJ22" s="46">
        <v>20.2508786962456</v>
      </c>
      <c r="CK22" s="46">
        <v>20.455860184034901</v>
      </c>
    </row>
    <row r="23" spans="3:89" ht="14.6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45">
        <f>VLOOKUP(E23,'BY-Demands'!$I$6:$J$42,2,FALSE)</f>
        <v>22.3015410636262</v>
      </c>
      <c r="H23" s="46">
        <v>16.657128777768676</v>
      </c>
      <c r="I23" s="46">
        <v>22.750457116443403</v>
      </c>
      <c r="J23" s="46">
        <v>15.130660002348661</v>
      </c>
      <c r="K23" s="46">
        <v>13.161374650000001</v>
      </c>
      <c r="L23" s="46">
        <v>12.48596777</v>
      </c>
      <c r="M23" s="46">
        <v>11.082962500000001</v>
      </c>
      <c r="N23" s="46">
        <v>8.6768985000000001</v>
      </c>
      <c r="O23" s="46">
        <v>5.6468117209999997</v>
      </c>
      <c r="P23" s="46">
        <v>3.024291002</v>
      </c>
      <c r="Q23" s="46">
        <v>1.39538575</v>
      </c>
      <c r="R23" s="46">
        <v>0.58209679999999997</v>
      </c>
      <c r="S23" s="46">
        <v>0</v>
      </c>
      <c r="T23" s="46"/>
      <c r="U23" s="46"/>
      <c r="V23" s="46"/>
      <c r="W23" s="46"/>
      <c r="X23" s="46">
        <v>0</v>
      </c>
      <c r="Y23" s="46"/>
      <c r="Z23" s="46"/>
      <c r="AA23" s="46"/>
      <c r="AB23" s="46"/>
      <c r="AC23" s="46">
        <v>0</v>
      </c>
      <c r="AD23" s="46"/>
      <c r="AE23" s="46"/>
      <c r="AF23" s="46"/>
      <c r="AG23" s="46"/>
      <c r="AH23" s="46">
        <v>0</v>
      </c>
      <c r="AI23" s="46"/>
      <c r="AJ23" s="46"/>
      <c r="AK23" s="46"/>
      <c r="AL23" s="46"/>
      <c r="AM23" s="46">
        <v>0</v>
      </c>
      <c r="AN23" s="46"/>
      <c r="AO23" s="46"/>
      <c r="AP23" s="46"/>
      <c r="AQ23" s="46"/>
      <c r="AR23" s="46">
        <v>0</v>
      </c>
      <c r="AS23" s="46"/>
      <c r="AT23" s="46"/>
      <c r="AU23" s="46"/>
      <c r="AV23" s="46"/>
      <c r="AW23" s="46">
        <v>0</v>
      </c>
      <c r="AX23" s="46"/>
      <c r="AY23" s="46"/>
      <c r="AZ23" s="46"/>
      <c r="BA23" s="46"/>
      <c r="BB23" s="46">
        <v>0</v>
      </c>
      <c r="BC23" s="46"/>
      <c r="BD23" s="46"/>
      <c r="BE23" s="46"/>
      <c r="BF23" s="46"/>
      <c r="BG23" s="46">
        <v>0</v>
      </c>
      <c r="BH23" s="46"/>
      <c r="BI23" s="46"/>
      <c r="BJ23" s="46"/>
      <c r="BK23" s="46"/>
      <c r="BL23" s="46">
        <v>0</v>
      </c>
      <c r="BM23" s="46"/>
      <c r="BN23" s="46"/>
      <c r="BO23" s="46"/>
      <c r="BP23" s="46"/>
      <c r="BQ23" s="46">
        <v>0</v>
      </c>
      <c r="BR23" s="46"/>
      <c r="BS23" s="46"/>
      <c r="BT23" s="46"/>
      <c r="BU23" s="46"/>
      <c r="BV23" s="46">
        <v>0</v>
      </c>
      <c r="BW23" s="46"/>
      <c r="BX23" s="46"/>
      <c r="BY23" s="46"/>
      <c r="BZ23" s="46"/>
      <c r="CA23" s="46">
        <v>0</v>
      </c>
      <c r="CB23" s="46"/>
      <c r="CC23" s="46"/>
      <c r="CD23" s="46"/>
      <c r="CE23" s="46"/>
      <c r="CF23" s="46">
        <v>0</v>
      </c>
      <c r="CG23" s="46"/>
      <c r="CH23" s="46"/>
      <c r="CI23" s="46"/>
      <c r="CJ23" s="46"/>
      <c r="CK23" s="46">
        <v>0</v>
      </c>
    </row>
    <row r="24" spans="3:89" ht="14.6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45">
        <f>VLOOKUP(E24,'BY-Demands'!$I$6:$J$42,2,FALSE)</f>
        <v>0.23248774512946799</v>
      </c>
      <c r="H24" s="46">
        <v>0.25090920347352241</v>
      </c>
      <c r="I24" s="46">
        <v>0.11004689080374389</v>
      </c>
      <c r="J24" s="46">
        <v>0.12006442123265494</v>
      </c>
      <c r="K24" s="46">
        <v>0.23</v>
      </c>
      <c r="L24" s="46">
        <v>0.23</v>
      </c>
      <c r="M24" s="46">
        <v>0.23</v>
      </c>
      <c r="N24" s="46">
        <v>0.23</v>
      </c>
      <c r="O24" s="46">
        <v>0.23</v>
      </c>
      <c r="P24" s="46">
        <v>0.23</v>
      </c>
      <c r="Q24" s="46">
        <v>0.23</v>
      </c>
      <c r="R24" s="46">
        <v>0.23</v>
      </c>
      <c r="S24" s="46">
        <v>0.23</v>
      </c>
      <c r="T24" s="46">
        <v>0.23</v>
      </c>
      <c r="U24" s="46">
        <v>0.23</v>
      </c>
      <c r="V24" s="46">
        <v>0.23</v>
      </c>
      <c r="W24" s="46">
        <v>0.23</v>
      </c>
      <c r="X24" s="46">
        <v>0.23</v>
      </c>
      <c r="Y24" s="46">
        <v>0.23</v>
      </c>
      <c r="Z24" s="46">
        <v>0.23</v>
      </c>
      <c r="AA24" s="46">
        <v>0.23</v>
      </c>
      <c r="AB24" s="46">
        <v>0.23</v>
      </c>
      <c r="AC24" s="46">
        <v>0.23</v>
      </c>
      <c r="AD24" s="46">
        <v>0.23</v>
      </c>
      <c r="AE24" s="46">
        <v>0.23</v>
      </c>
      <c r="AF24" s="46">
        <v>0.23</v>
      </c>
      <c r="AG24" s="46">
        <v>0.23</v>
      </c>
      <c r="AH24" s="46">
        <v>0.23</v>
      </c>
      <c r="AI24" s="46">
        <v>0.23</v>
      </c>
      <c r="AJ24" s="46">
        <v>0.23</v>
      </c>
      <c r="AK24" s="46">
        <v>0.23</v>
      </c>
      <c r="AL24" s="46">
        <v>0.23</v>
      </c>
      <c r="AM24" s="46">
        <v>0.23</v>
      </c>
      <c r="AN24" s="46">
        <v>0.23</v>
      </c>
      <c r="AO24" s="46">
        <v>0.23</v>
      </c>
      <c r="AP24" s="46">
        <v>0.23</v>
      </c>
      <c r="AQ24" s="46">
        <v>0.23</v>
      </c>
      <c r="AR24" s="46">
        <v>0.23</v>
      </c>
      <c r="AS24" s="46">
        <v>0.23</v>
      </c>
      <c r="AT24" s="46">
        <v>0.23</v>
      </c>
      <c r="AU24" s="46">
        <v>0.23</v>
      </c>
      <c r="AV24" s="46">
        <v>0.23</v>
      </c>
      <c r="AW24" s="46">
        <v>0.23</v>
      </c>
      <c r="AX24" s="46">
        <v>0.23</v>
      </c>
      <c r="AY24" s="46">
        <v>0.23</v>
      </c>
      <c r="AZ24" s="46">
        <v>0.23</v>
      </c>
      <c r="BA24" s="46">
        <v>0.23</v>
      </c>
      <c r="BB24" s="46">
        <v>0.23</v>
      </c>
      <c r="BC24" s="46">
        <v>0.23</v>
      </c>
      <c r="BD24" s="46">
        <v>0.23</v>
      </c>
      <c r="BE24" s="46">
        <v>0.23</v>
      </c>
      <c r="BF24" s="46">
        <v>0.23</v>
      </c>
      <c r="BG24" s="46">
        <v>0.23</v>
      </c>
      <c r="BH24" s="46">
        <v>0.23</v>
      </c>
      <c r="BI24" s="46">
        <v>0.23</v>
      </c>
      <c r="BJ24" s="46">
        <v>0.23</v>
      </c>
      <c r="BK24" s="46">
        <v>0.23</v>
      </c>
      <c r="BL24" s="46">
        <v>0.23</v>
      </c>
      <c r="BM24" s="46">
        <v>0.23</v>
      </c>
      <c r="BN24" s="46">
        <v>0.23</v>
      </c>
      <c r="BO24" s="46">
        <v>0.23</v>
      </c>
      <c r="BP24" s="46">
        <v>0.23</v>
      </c>
      <c r="BQ24" s="46">
        <v>0.23</v>
      </c>
      <c r="BR24" s="46">
        <v>0.23</v>
      </c>
      <c r="BS24" s="46">
        <v>0.23</v>
      </c>
      <c r="BT24" s="46">
        <v>0.23</v>
      </c>
      <c r="BU24" s="46">
        <v>0.23</v>
      </c>
      <c r="BV24" s="46">
        <v>0.23</v>
      </c>
      <c r="BW24" s="46">
        <v>0.23</v>
      </c>
      <c r="BX24" s="46">
        <v>0.23</v>
      </c>
      <c r="BY24" s="46">
        <v>0.23</v>
      </c>
      <c r="BZ24" s="46">
        <v>0.23</v>
      </c>
      <c r="CA24" s="46">
        <v>0.23</v>
      </c>
      <c r="CB24" s="46">
        <v>0.23</v>
      </c>
      <c r="CC24" s="46">
        <v>0.23</v>
      </c>
      <c r="CD24" s="46">
        <v>0.23</v>
      </c>
      <c r="CE24" s="46">
        <v>0.23</v>
      </c>
      <c r="CF24" s="46">
        <v>0.23</v>
      </c>
      <c r="CG24" s="46">
        <v>0.23</v>
      </c>
      <c r="CH24" s="46">
        <v>0.23</v>
      </c>
      <c r="CI24" s="46">
        <v>0.23</v>
      </c>
      <c r="CJ24" s="46">
        <v>0.23</v>
      </c>
      <c r="CK24" s="46">
        <v>0.23</v>
      </c>
    </row>
    <row r="25" spans="3:89" ht="14.6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45">
        <f>VLOOKUP(E25,'BY-Demands'!$I$6:$J$42,2,FALSE)</f>
        <v>45.969369207417898</v>
      </c>
      <c r="H25" s="46">
        <v>46.490627829341264</v>
      </c>
      <c r="I25" s="46">
        <v>16.580491392971403</v>
      </c>
      <c r="J25" s="46">
        <v>18.575720244415919</v>
      </c>
      <c r="K25" s="46">
        <v>48.192396850000002</v>
      </c>
      <c r="L25" s="46">
        <v>48.860779260000001</v>
      </c>
      <c r="M25" s="46">
        <v>49.515792400000002</v>
      </c>
      <c r="N25" s="46">
        <v>50.15770371</v>
      </c>
      <c r="O25" s="46">
        <v>50.786775239999997</v>
      </c>
      <c r="P25" s="46">
        <v>51.403263819999999</v>
      </c>
      <c r="Q25" s="46">
        <v>52.007421139999998</v>
      </c>
      <c r="R25" s="46">
        <v>52.599493860000003</v>
      </c>
      <c r="S25" s="46">
        <v>53.179723690000003</v>
      </c>
      <c r="T25" s="46">
        <v>53.748347529999997</v>
      </c>
      <c r="U25" s="46">
        <v>54.305597519999999</v>
      </c>
      <c r="V25" s="46">
        <v>54.851701169999998</v>
      </c>
      <c r="W25" s="46">
        <v>55.386881420000002</v>
      </c>
      <c r="X25" s="46">
        <v>55.911356779999998</v>
      </c>
      <c r="Y25" s="46">
        <v>56.425341359999997</v>
      </c>
      <c r="Z25" s="46">
        <v>56.929045010000003</v>
      </c>
      <c r="AA25" s="46">
        <v>57.422673379999999</v>
      </c>
      <c r="AB25" s="46">
        <v>57.906427979999997</v>
      </c>
      <c r="AC25" s="46">
        <v>58.380506330000003</v>
      </c>
      <c r="AD25" s="46">
        <v>58.845101960000001</v>
      </c>
      <c r="AE25" s="46">
        <v>59.300404559999997</v>
      </c>
      <c r="AF25" s="46">
        <v>59.746600020000002</v>
      </c>
      <c r="AG25" s="46">
        <v>60.183870480000003</v>
      </c>
      <c r="AH25" s="46">
        <v>60.612394479999999</v>
      </c>
      <c r="AI25" s="46">
        <v>61.032346969999999</v>
      </c>
      <c r="AJ25" s="46">
        <v>61.443899389999999</v>
      </c>
      <c r="AK25" s="46">
        <v>61.847219770000002</v>
      </c>
      <c r="AL25" s="46">
        <v>62.242472769999999</v>
      </c>
      <c r="AM25" s="46">
        <v>62.629819759999997</v>
      </c>
      <c r="AN25" s="46">
        <v>63.009418869999998</v>
      </c>
      <c r="AO25" s="46">
        <v>63.38142509</v>
      </c>
      <c r="AP25" s="46">
        <v>63.745990280000001</v>
      </c>
      <c r="AQ25" s="46">
        <v>64.103263290000001</v>
      </c>
      <c r="AR25" s="46">
        <v>64.453389970000003</v>
      </c>
      <c r="AS25" s="46">
        <v>64.796513279999999</v>
      </c>
      <c r="AT25" s="46">
        <v>65.132773299999997</v>
      </c>
      <c r="AU25" s="46">
        <v>65.462307300000006</v>
      </c>
      <c r="AV25" s="46">
        <v>65.785249820000004</v>
      </c>
      <c r="AW25" s="46">
        <v>66.101732720000001</v>
      </c>
      <c r="AX25" s="46">
        <v>66.4118852</v>
      </c>
      <c r="AY25" s="46">
        <v>66.715833869999997</v>
      </c>
      <c r="AZ25" s="46">
        <v>67.013702850000001</v>
      </c>
      <c r="BA25" s="46">
        <v>67.305613719999997</v>
      </c>
      <c r="BB25" s="46">
        <v>67.591685670000004</v>
      </c>
      <c r="BC25" s="46">
        <v>67.872035490000002</v>
      </c>
      <c r="BD25" s="46">
        <v>68.146777639999996</v>
      </c>
      <c r="BE25" s="46">
        <v>68.416024280000002</v>
      </c>
      <c r="BF25" s="46">
        <v>68.679885339999998</v>
      </c>
      <c r="BG25" s="46">
        <v>68.938468540000002</v>
      </c>
      <c r="BH25" s="46">
        <v>69.191879450000002</v>
      </c>
      <c r="BI25" s="46">
        <v>69.440221539999996</v>
      </c>
      <c r="BJ25" s="46">
        <v>69.683596179999995</v>
      </c>
      <c r="BK25" s="46">
        <v>69.92210274</v>
      </c>
      <c r="BL25" s="46">
        <v>70.155838599999996</v>
      </c>
      <c r="BM25" s="46">
        <v>70.384899169999997</v>
      </c>
      <c r="BN25" s="46">
        <v>70.609377989999999</v>
      </c>
      <c r="BO25" s="46">
        <v>70.829366680000007</v>
      </c>
      <c r="BP25" s="46">
        <v>71.04495507</v>
      </c>
      <c r="BQ25" s="46">
        <v>71.256231170000007</v>
      </c>
      <c r="BR25" s="46">
        <v>71.463281230000007</v>
      </c>
      <c r="BS25" s="46">
        <v>71.666189799999998</v>
      </c>
      <c r="BT25" s="46">
        <v>71.865039710000005</v>
      </c>
      <c r="BU25" s="46">
        <v>72.059912139999994</v>
      </c>
      <c r="BV25" s="46">
        <v>72.250886649999998</v>
      </c>
      <c r="BW25" s="46">
        <v>72.438041200000001</v>
      </c>
      <c r="BX25" s="46">
        <v>72.621452219999995</v>
      </c>
      <c r="BY25" s="46">
        <v>72.801194570000007</v>
      </c>
      <c r="BZ25" s="46">
        <v>72.977341640000006</v>
      </c>
      <c r="CA25" s="46">
        <v>73.149965350000002</v>
      </c>
      <c r="CB25" s="46">
        <v>73.319136159999999</v>
      </c>
      <c r="CC25" s="46">
        <v>73.48492315</v>
      </c>
      <c r="CD25" s="46">
        <v>73.647394009999999</v>
      </c>
      <c r="CE25" s="46">
        <v>73.806615050000005</v>
      </c>
      <c r="CF25" s="46">
        <v>73.962651280000003</v>
      </c>
      <c r="CG25" s="46">
        <v>74.115566419999993</v>
      </c>
      <c r="CH25" s="46">
        <v>74.265422880000003</v>
      </c>
      <c r="CI25" s="46">
        <v>74.412281849999999</v>
      </c>
      <c r="CJ25" s="46">
        <v>74.556203289999999</v>
      </c>
      <c r="CK25" s="46">
        <v>74.697245960000004</v>
      </c>
    </row>
    <row r="26" spans="3:89" ht="14.6">
      <c r="C26" t="s">
        <v>6</v>
      </c>
      <c r="D26" t="str">
        <f>_xlfn.TEXTJOIN(",",TRUE,Regions!$C$3,Regions!$D$3)</f>
        <v>IE,National</v>
      </c>
      <c r="E26" t="s">
        <v>53</v>
      </c>
      <c r="F26" s="26" t="s">
        <v>54</v>
      </c>
      <c r="G26" s="45">
        <f>VLOOKUP(E26,'BY-Demands'!$I$6:$J$42,2,FALSE)</f>
        <v>211.819885</v>
      </c>
      <c r="H26" s="46">
        <v>227.33367966704699</v>
      </c>
      <c r="I26" s="46">
        <v>234.01489904006499</v>
      </c>
      <c r="J26" s="46">
        <v>250.52243040236399</v>
      </c>
      <c r="K26" s="46">
        <v>265.47273899323898</v>
      </c>
      <c r="L26" s="46">
        <v>279.23643876610601</v>
      </c>
      <c r="M26" s="46">
        <v>291.97758934464099</v>
      </c>
      <c r="N26" s="46">
        <v>303.745747309416</v>
      </c>
      <c r="O26" s="46">
        <v>314.88867210903697</v>
      </c>
      <c r="P26" s="46">
        <v>325.448418136599</v>
      </c>
      <c r="Q26" s="46">
        <v>335.72138230120601</v>
      </c>
      <c r="R26" s="46">
        <v>345.60194314472</v>
      </c>
      <c r="S26" s="46">
        <v>355.09166996739799</v>
      </c>
      <c r="T26" s="46">
        <v>372.33998569365798</v>
      </c>
      <c r="U26" s="46">
        <v>385.16674421872602</v>
      </c>
      <c r="V26" s="46">
        <v>398.22461473825501</v>
      </c>
      <c r="W26" s="46">
        <v>411.45770972769901</v>
      </c>
      <c r="X26" s="46">
        <v>424.76161479887702</v>
      </c>
      <c r="Y26" s="46">
        <v>438.12862011422999</v>
      </c>
      <c r="Z26" s="46">
        <v>451.68804802308699</v>
      </c>
      <c r="AA26" s="46">
        <v>465.40875684082903</v>
      </c>
      <c r="AB26" s="46">
        <v>479.13103817121703</v>
      </c>
      <c r="AC26" s="46">
        <v>492.828423833106</v>
      </c>
      <c r="AD26" s="46">
        <v>496.36472594874499</v>
      </c>
      <c r="AE26" s="46">
        <v>514.52001380752995</v>
      </c>
      <c r="AF26" s="46">
        <v>530.17405404626902</v>
      </c>
      <c r="AG26" s="46">
        <v>544.19495314722303</v>
      </c>
      <c r="AH26" s="46">
        <v>558.26962802562196</v>
      </c>
      <c r="AI26" s="46">
        <v>572.38852326507094</v>
      </c>
      <c r="AJ26" s="46">
        <v>586.53294139438299</v>
      </c>
      <c r="AK26" s="46">
        <v>600.68795864299398</v>
      </c>
      <c r="AL26" s="46">
        <v>614.82387830734103</v>
      </c>
      <c r="AM26" s="46">
        <v>628.93152164032301</v>
      </c>
      <c r="AN26" s="46">
        <v>643.00410262211005</v>
      </c>
      <c r="AO26" s="46">
        <v>657.18423969818502</v>
      </c>
      <c r="AP26" s="46">
        <v>671.35750183642006</v>
      </c>
      <c r="AQ26" s="46">
        <v>685.53131059817395</v>
      </c>
      <c r="AR26" s="46">
        <v>699.71894911636105</v>
      </c>
      <c r="AS26" s="46">
        <v>713.92554497696096</v>
      </c>
      <c r="AT26" s="46">
        <v>728.15328995631603</v>
      </c>
      <c r="AU26" s="46">
        <v>742.41918629131999</v>
      </c>
      <c r="AV26" s="46">
        <v>756.73941793789504</v>
      </c>
      <c r="AW26" s="46">
        <v>771.13301065931898</v>
      </c>
      <c r="AX26" s="46">
        <v>785.61008636003203</v>
      </c>
      <c r="AY26" s="46">
        <v>800.18796720256296</v>
      </c>
      <c r="AZ26" s="46">
        <v>814.88079785717798</v>
      </c>
      <c r="BA26" s="46">
        <v>829.70553008510103</v>
      </c>
      <c r="BB26" s="46">
        <v>844.67783543635301</v>
      </c>
      <c r="BC26" s="46">
        <v>859.81446282352397</v>
      </c>
      <c r="BD26" s="46">
        <v>875.13056019295698</v>
      </c>
      <c r="BE26" s="46">
        <v>890.64572032533204</v>
      </c>
      <c r="BF26" s="46">
        <v>906.37959967599397</v>
      </c>
      <c r="BG26" s="46">
        <v>922.351501384161</v>
      </c>
      <c r="BH26" s="46">
        <v>938.57428710989598</v>
      </c>
      <c r="BI26" s="46">
        <v>955.06101749023901</v>
      </c>
      <c r="BJ26" s="46">
        <v>971.82648073088797</v>
      </c>
      <c r="BK26" s="46">
        <v>988.88492973635402</v>
      </c>
      <c r="BL26" s="46">
        <v>1006.25199511415</v>
      </c>
      <c r="BM26" s="46">
        <v>1023.9294437559601</v>
      </c>
      <c r="BN26" s="46">
        <v>1041.9234925855201</v>
      </c>
      <c r="BO26" s="46">
        <v>1060.2405883066299</v>
      </c>
      <c r="BP26" s="46">
        <v>1078.8818873924599</v>
      </c>
      <c r="BQ26" s="46">
        <v>1097.8442281866401</v>
      </c>
      <c r="BR26" s="46">
        <v>1117.1307879379599</v>
      </c>
      <c r="BS26" s="46">
        <v>1136.7305247628501</v>
      </c>
      <c r="BT26" s="46">
        <v>1156.6304804608301</v>
      </c>
      <c r="BU26" s="46">
        <v>1176.8105538985999</v>
      </c>
      <c r="BV26" s="46">
        <v>1197.24601175004</v>
      </c>
      <c r="BW26" s="46">
        <v>1217.9320975815699</v>
      </c>
      <c r="BX26" s="46">
        <v>1238.85956925292</v>
      </c>
      <c r="BY26" s="46">
        <v>1259.9992990129099</v>
      </c>
      <c r="BZ26" s="46">
        <v>1281.3121904680099</v>
      </c>
      <c r="CA26" s="46">
        <v>1302.7797433738299</v>
      </c>
      <c r="CB26" s="46">
        <v>1324.3797857046</v>
      </c>
      <c r="CC26" s="46">
        <v>1346.1127852668701</v>
      </c>
      <c r="CD26" s="46">
        <v>1367.9816115507199</v>
      </c>
      <c r="CE26" s="46">
        <v>1389.99234883894</v>
      </c>
      <c r="CF26" s="46">
        <v>1412.15514854653</v>
      </c>
      <c r="CG26" s="46">
        <v>1434.4735766251099</v>
      </c>
      <c r="CH26" s="46">
        <v>1456.9513426687799</v>
      </c>
      <c r="CI26" s="46">
        <v>1479.5893631530801</v>
      </c>
      <c r="CJ26" s="46">
        <v>1502.3841560784799</v>
      </c>
      <c r="CK26" s="46">
        <v>1525.3321304907599</v>
      </c>
    </row>
    <row r="27" spans="3:89" ht="14.6">
      <c r="C27" t="s">
        <v>6</v>
      </c>
      <c r="D27" t="str">
        <f>_xlfn.TEXTJOIN(",",TRUE,Regions!$C$3,Regions!$D$3)</f>
        <v>IE,National</v>
      </c>
      <c r="E27" t="s">
        <v>55</v>
      </c>
      <c r="F27" s="26" t="s">
        <v>56</v>
      </c>
      <c r="G27" s="45">
        <f>VLOOKUP(E27,'BY-Demands'!$I$6:$J$42,2,FALSE)</f>
        <v>788.06472099999996</v>
      </c>
      <c r="H27" s="46">
        <v>805.70916346620595</v>
      </c>
      <c r="I27" s="46">
        <v>818.79213614191099</v>
      </c>
      <c r="J27" s="46">
        <v>828.23348265178799</v>
      </c>
      <c r="K27" s="46">
        <v>837.71211748108306</v>
      </c>
      <c r="L27" s="46">
        <v>847.44596259241098</v>
      </c>
      <c r="M27" s="46">
        <v>857.22660991181897</v>
      </c>
      <c r="N27" s="46">
        <v>866.69288183161598</v>
      </c>
      <c r="O27" s="46">
        <v>876.45317782380505</v>
      </c>
      <c r="P27" s="46">
        <v>886.30184769788696</v>
      </c>
      <c r="Q27" s="46">
        <v>896.78868422421601</v>
      </c>
      <c r="R27" s="46">
        <v>907.41397234982298</v>
      </c>
      <c r="S27" s="46">
        <v>918.02415110284801</v>
      </c>
      <c r="T27" s="46">
        <v>926.06233489012698</v>
      </c>
      <c r="U27" s="46">
        <v>935.42249419952896</v>
      </c>
      <c r="V27" s="46">
        <v>944.78624082315798</v>
      </c>
      <c r="W27" s="46">
        <v>954.01952778809903</v>
      </c>
      <c r="X27" s="46">
        <v>962.89022086688499</v>
      </c>
      <c r="Y27" s="46">
        <v>971.40101477560995</v>
      </c>
      <c r="Z27" s="46">
        <v>979.85184308314797</v>
      </c>
      <c r="AA27" s="46">
        <v>988.17666058914301</v>
      </c>
      <c r="AB27" s="46">
        <v>996.04767237168198</v>
      </c>
      <c r="AC27" s="46">
        <v>1003.43540212397</v>
      </c>
      <c r="AD27" s="46">
        <v>1003.61497030569</v>
      </c>
      <c r="AE27" s="46">
        <v>1009.1830944926101</v>
      </c>
      <c r="AF27" s="46">
        <v>1016.05596064786</v>
      </c>
      <c r="AG27" s="46">
        <v>1022.6819321704</v>
      </c>
      <c r="AH27" s="46">
        <v>1029.0480878439801</v>
      </c>
      <c r="AI27" s="46">
        <v>1035.14898193112</v>
      </c>
      <c r="AJ27" s="46">
        <v>1040.9634765099099</v>
      </c>
      <c r="AK27" s="46">
        <v>1046.47869262623</v>
      </c>
      <c r="AL27" s="46">
        <v>1051.6575592105</v>
      </c>
      <c r="AM27" s="46">
        <v>1056.50027926231</v>
      </c>
      <c r="AN27" s="46">
        <v>1061.0111593090801</v>
      </c>
      <c r="AO27" s="46">
        <v>1065.4365901041699</v>
      </c>
      <c r="AP27" s="46">
        <v>1069.59656124649</v>
      </c>
      <c r="AQ27" s="46">
        <v>1073.5142082482701</v>
      </c>
      <c r="AR27" s="46">
        <v>1077.2202537226899</v>
      </c>
      <c r="AS27" s="46">
        <v>1080.73113493408</v>
      </c>
      <c r="AT27" s="46">
        <v>1084.05792806455</v>
      </c>
      <c r="AU27" s="46">
        <v>1087.23276101281</v>
      </c>
      <c r="AV27" s="46">
        <v>1090.2845851591101</v>
      </c>
      <c r="AW27" s="46">
        <v>1093.2445905786401</v>
      </c>
      <c r="AX27" s="46">
        <v>1096.1296154561301</v>
      </c>
      <c r="AY27" s="46">
        <v>1098.965361194</v>
      </c>
      <c r="AZ27" s="46">
        <v>1101.7716586537499</v>
      </c>
      <c r="BA27" s="46">
        <v>1104.57086428804</v>
      </c>
      <c r="BB27" s="46">
        <v>1107.3822922085999</v>
      </c>
      <c r="BC27" s="46">
        <v>1110.22546841332</v>
      </c>
      <c r="BD27" s="46">
        <v>1113.1166914575999</v>
      </c>
      <c r="BE27" s="46">
        <v>1116.07683041511</v>
      </c>
      <c r="BF27" s="46">
        <v>1119.12556567467</v>
      </c>
      <c r="BG27" s="46">
        <v>1122.2809497759499</v>
      </c>
      <c r="BH27" s="46">
        <v>1125.55220646883</v>
      </c>
      <c r="BI27" s="46">
        <v>1128.94819534782</v>
      </c>
      <c r="BJ27" s="46">
        <v>1132.47921024225</v>
      </c>
      <c r="BK27" s="46">
        <v>1136.1542700791199</v>
      </c>
      <c r="BL27" s="46">
        <v>1139.98336538635</v>
      </c>
      <c r="BM27" s="46">
        <v>1143.960354332</v>
      </c>
      <c r="BN27" s="46">
        <v>1148.0842402544699</v>
      </c>
      <c r="BO27" s="46">
        <v>1152.3542378964</v>
      </c>
      <c r="BP27" s="46">
        <v>1156.7638400583701</v>
      </c>
      <c r="BQ27" s="46">
        <v>1161.3022289970399</v>
      </c>
      <c r="BR27" s="46">
        <v>1165.9656901927401</v>
      </c>
      <c r="BS27" s="46">
        <v>1170.73597701472</v>
      </c>
      <c r="BT27" s="46">
        <v>1175.5937707523899</v>
      </c>
      <c r="BU27" s="46">
        <v>1180.51352058507</v>
      </c>
      <c r="BV27" s="46">
        <v>1185.4663470582</v>
      </c>
      <c r="BW27" s="46">
        <v>1190.4443287644699</v>
      </c>
      <c r="BX27" s="46">
        <v>1195.4355806927799</v>
      </c>
      <c r="BY27" s="46">
        <v>1200.40983960672</v>
      </c>
      <c r="BZ27" s="46">
        <v>1205.32895977314</v>
      </c>
      <c r="CA27" s="46">
        <v>1210.17582163213</v>
      </c>
      <c r="CB27" s="46">
        <v>1214.9307902206201</v>
      </c>
      <c r="CC27" s="46">
        <v>1219.59572253295</v>
      </c>
      <c r="CD27" s="46">
        <v>1224.17455115915</v>
      </c>
      <c r="CE27" s="46">
        <v>1228.67387508767</v>
      </c>
      <c r="CF27" s="46">
        <v>1233.10353931955</v>
      </c>
      <c r="CG27" s="46">
        <v>1237.46724452222</v>
      </c>
      <c r="CH27" s="46">
        <v>1241.76864386036</v>
      </c>
      <c r="CI27" s="46">
        <v>1246.0088700209601</v>
      </c>
      <c r="CJ27" s="46">
        <v>1250.1853462941101</v>
      </c>
      <c r="CK27" s="46">
        <v>1254.2955320809799</v>
      </c>
    </row>
    <row r="28" spans="3:89" ht="14.6">
      <c r="C28" t="s">
        <v>6</v>
      </c>
      <c r="D28" t="str">
        <f>_xlfn.TEXTJOIN(",",TRUE,Regions!$C$3,Regions!$D$3)</f>
        <v>IE,National</v>
      </c>
      <c r="E28" t="s">
        <v>57</v>
      </c>
      <c r="F28" s="26" t="s">
        <v>58</v>
      </c>
      <c r="G28" s="45">
        <f>VLOOKUP(E28,'BY-Demands'!$I$6:$J$42,2,FALSE)</f>
        <v>735.40672900000004</v>
      </c>
      <c r="H28" s="46">
        <v>756.93265686674704</v>
      </c>
      <c r="I28" s="46">
        <v>768.29446481802404</v>
      </c>
      <c r="J28" s="46">
        <v>772.86208694584798</v>
      </c>
      <c r="K28" s="46">
        <v>777.95194352567796</v>
      </c>
      <c r="L28" s="46">
        <v>783.67269864148204</v>
      </c>
      <c r="M28" s="46">
        <v>789.75930268250397</v>
      </c>
      <c r="N28" s="46">
        <v>795.82537085896797</v>
      </c>
      <c r="O28" s="46">
        <v>802.38775006715798</v>
      </c>
      <c r="P28" s="46">
        <v>809.22213416551403</v>
      </c>
      <c r="Q28" s="46">
        <v>816.80113347457802</v>
      </c>
      <c r="R28" s="46">
        <v>824.64428658311704</v>
      </c>
      <c r="S28" s="46">
        <v>832.59337892975498</v>
      </c>
      <c r="T28" s="46">
        <v>835.494721776652</v>
      </c>
      <c r="U28" s="46">
        <v>841.12386901591697</v>
      </c>
      <c r="V28" s="46">
        <v>846.68490394820003</v>
      </c>
      <c r="W28" s="46">
        <v>852.05750789504805</v>
      </c>
      <c r="X28" s="46">
        <v>857.03569133233998</v>
      </c>
      <c r="Y28" s="46">
        <v>861.62461714738197</v>
      </c>
      <c r="Z28" s="46">
        <v>866.09217418652202</v>
      </c>
      <c r="AA28" s="46">
        <v>870.38020137632998</v>
      </c>
      <c r="AB28" s="46">
        <v>874.20163295403097</v>
      </c>
      <c r="AC28" s="46">
        <v>877.53441615506995</v>
      </c>
      <c r="AD28" s="46">
        <v>877.71565965240802</v>
      </c>
      <c r="AE28" s="46">
        <v>877.87112006521807</v>
      </c>
      <c r="AF28" s="46">
        <v>878.89535131181003</v>
      </c>
      <c r="AG28" s="46">
        <v>881.34522505719599</v>
      </c>
      <c r="AH28" s="46">
        <v>883.51153419697505</v>
      </c>
      <c r="AI28" s="46">
        <v>885.39165384489604</v>
      </c>
      <c r="AJ28" s="46">
        <v>886.96968161539996</v>
      </c>
      <c r="AK28" s="46">
        <v>888.23702563617996</v>
      </c>
      <c r="AL28" s="46">
        <v>889.16483547498206</v>
      </c>
      <c r="AM28" s="46">
        <v>889.75617108824804</v>
      </c>
      <c r="AN28" s="46">
        <v>890.01756387450996</v>
      </c>
      <c r="AO28" s="46">
        <v>890.15777792928498</v>
      </c>
      <c r="AP28" s="46">
        <v>890.027472236378</v>
      </c>
      <c r="AQ28" s="46">
        <v>889.64810387578098</v>
      </c>
      <c r="AR28" s="46">
        <v>889.04710174709999</v>
      </c>
      <c r="AS28" s="46">
        <v>888.23975575464704</v>
      </c>
      <c r="AT28" s="46">
        <v>887.23676143058299</v>
      </c>
      <c r="AU28" s="46">
        <v>886.06583568271606</v>
      </c>
      <c r="AV28" s="46">
        <v>884.75168699987705</v>
      </c>
      <c r="AW28" s="46">
        <v>883.32044041935796</v>
      </c>
      <c r="AX28" s="46">
        <v>881.786246107122</v>
      </c>
      <c r="AY28" s="46">
        <v>880.17012088321303</v>
      </c>
      <c r="AZ28" s="46">
        <v>878.48803900757105</v>
      </c>
      <c r="BA28" s="46">
        <v>876.75769674673495</v>
      </c>
      <c r="BB28" s="46">
        <v>874.99406326538895</v>
      </c>
      <c r="BC28" s="46">
        <v>873.21199066637803</v>
      </c>
      <c r="BD28" s="46">
        <v>871.42351347677197</v>
      </c>
      <c r="BE28" s="46">
        <v>869.64397981085403</v>
      </c>
      <c r="BF28" s="46">
        <v>867.88749709520505</v>
      </c>
      <c r="BG28" s="46">
        <v>866.16661054139695</v>
      </c>
      <c r="BH28" s="46">
        <v>864.48679834716302</v>
      </c>
      <c r="BI28" s="46">
        <v>862.85310286970901</v>
      </c>
      <c r="BJ28" s="46">
        <v>861.27150289560598</v>
      </c>
      <c r="BK28" s="46">
        <v>859.746834045779</v>
      </c>
      <c r="BL28" s="46">
        <v>858.28450188460499</v>
      </c>
      <c r="BM28" s="46">
        <v>856.87764919303902</v>
      </c>
      <c r="BN28" s="46">
        <v>855.523320953812</v>
      </c>
      <c r="BO28" s="46">
        <v>854.21870790128105</v>
      </c>
      <c r="BP28" s="46">
        <v>852.95676717650201</v>
      </c>
      <c r="BQ28" s="46">
        <v>851.72736999290703</v>
      </c>
      <c r="BR28" s="46">
        <v>850.52571410206997</v>
      </c>
      <c r="BS28" s="46">
        <v>849.33648851223904</v>
      </c>
      <c r="BT28" s="46">
        <v>848.14387641063399</v>
      </c>
      <c r="BU28" s="46">
        <v>846.92787895112599</v>
      </c>
      <c r="BV28" s="46">
        <v>845.66651745324396</v>
      </c>
      <c r="BW28" s="46">
        <v>844.35313340866605</v>
      </c>
      <c r="BX28" s="46">
        <v>842.97839078534503</v>
      </c>
      <c r="BY28" s="46">
        <v>841.52025477527695</v>
      </c>
      <c r="BZ28" s="46">
        <v>839.95169124344898</v>
      </c>
      <c r="CA28" s="46">
        <v>838.26086382238805</v>
      </c>
      <c r="CB28" s="46">
        <v>836.43449322558797</v>
      </c>
      <c r="CC28" s="46">
        <v>834.47434145720501</v>
      </c>
      <c r="CD28" s="46">
        <v>832.383556277568</v>
      </c>
      <c r="CE28" s="46">
        <v>830.16702542175301</v>
      </c>
      <c r="CF28" s="46">
        <v>827.83170713912295</v>
      </c>
      <c r="CG28" s="46">
        <v>825.38029461909196</v>
      </c>
      <c r="CH28" s="46">
        <v>822.81538763697301</v>
      </c>
      <c r="CI28" s="46">
        <v>820.13786487281402</v>
      </c>
      <c r="CJ28" s="46">
        <v>817.34616148165196</v>
      </c>
      <c r="CK28" s="46">
        <v>814.43878355607001</v>
      </c>
    </row>
    <row r="29" spans="3:89" ht="14.6">
      <c r="C29" t="s">
        <v>6</v>
      </c>
      <c r="D29" t="str">
        <f>_xlfn.TEXTJOIN(",",TRUE,Regions!$C$3,Regions!$D$3)</f>
        <v>IE,National</v>
      </c>
      <c r="E29" t="s">
        <v>135</v>
      </c>
      <c r="F29" s="26" t="s">
        <v>136</v>
      </c>
      <c r="G29" s="45">
        <f>VLOOKUP(E29,'BY-Demands'!$I$6:$J$42,2,FALSE)</f>
        <v>28.901664567933999</v>
      </c>
      <c r="H29" s="46">
        <v>29.285472960899106</v>
      </c>
      <c r="I29" s="46">
        <v>29.618106901468909</v>
      </c>
      <c r="J29" s="46">
        <v>30.592051000616877</v>
      </c>
      <c r="K29" s="46">
        <v>31.598021694557701</v>
      </c>
      <c r="L29" s="46">
        <v>32.637072126664755</v>
      </c>
      <c r="M29" s="46">
        <v>33.710290071247677</v>
      </c>
      <c r="N29" s="46">
        <v>34.818799072335445</v>
      </c>
      <c r="O29" s="46">
        <v>35.963759619906362</v>
      </c>
      <c r="P29" s="46">
        <v>36.712499803959538</v>
      </c>
      <c r="Q29" s="46">
        <v>37.47682823209901</v>
      </c>
      <c r="R29" s="46">
        <v>38.25706944060434</v>
      </c>
      <c r="S29" s="46">
        <v>39.053554722372212</v>
      </c>
      <c r="T29" s="46">
        <v>39.866622267584432</v>
      </c>
      <c r="U29" s="46">
        <v>40.357314057686089</v>
      </c>
      <c r="V29" s="46">
        <v>40.854045447311805</v>
      </c>
      <c r="W29" s="46">
        <v>41.356890773883045</v>
      </c>
      <c r="X29" s="46">
        <v>41.865925289791257</v>
      </c>
      <c r="Y29" s="46">
        <v>42.381225173659615</v>
      </c>
      <c r="Z29" s="46">
        <v>42.776493751275368</v>
      </c>
      <c r="AA29" s="46">
        <v>43.175448802036009</v>
      </c>
      <c r="AB29" s="46">
        <v>43.578124707840381</v>
      </c>
      <c r="AC29" s="46">
        <v>43.984556171250162</v>
      </c>
      <c r="AD29" s="46">
        <v>44.394778218480539</v>
      </c>
      <c r="AE29" s="46">
        <v>44.717758131431516</v>
      </c>
      <c r="AF29" s="46">
        <v>45.043087780733387</v>
      </c>
      <c r="AG29" s="46">
        <v>45.370784261136308</v>
      </c>
      <c r="AH29" s="46">
        <v>45.700864791757795</v>
      </c>
      <c r="AI29" s="46">
        <v>46.033346716987502</v>
      </c>
      <c r="AJ29" s="46">
        <v>46.369255228359584</v>
      </c>
      <c r="AK29" s="46">
        <v>46.707614887346587</v>
      </c>
      <c r="AL29" s="46">
        <v>47.048443580142006</v>
      </c>
      <c r="AM29" s="46">
        <v>47.391759323456121</v>
      </c>
      <c r="AN29" s="46">
        <v>47.737580265468395</v>
      </c>
      <c r="AO29" s="46">
        <v>48.167218487857603</v>
      </c>
      <c r="AP29" s="46">
        <v>48.600723454248318</v>
      </c>
      <c r="AQ29" s="46">
        <v>49.038129965336545</v>
      </c>
      <c r="AR29" s="46">
        <v>49.47947313502457</v>
      </c>
      <c r="AS29" s="46">
        <v>49.924788393239787</v>
      </c>
      <c r="AT29" s="46">
        <v>50.374111488778937</v>
      </c>
      <c r="AU29" s="46">
        <v>50.827478492177939</v>
      </c>
      <c r="AV29" s="46">
        <v>51.284925798607532</v>
      </c>
      <c r="AW29" s="46">
        <v>51.746490130794996</v>
      </c>
      <c r="AX29" s="46">
        <v>52.212208541972146</v>
      </c>
      <c r="AY29" s="46">
        <v>52.682118418849889</v>
      </c>
      <c r="AZ29" s="46">
        <v>53.15625748461953</v>
      </c>
      <c r="BA29" s="46">
        <v>53.634663801981098</v>
      </c>
      <c r="BB29" s="46">
        <v>54.117375776198919</v>
      </c>
      <c r="BC29" s="46">
        <v>54.604432158184707</v>
      </c>
      <c r="BD29" s="46">
        <v>55.095872047608367</v>
      </c>
      <c r="BE29" s="46">
        <v>55.59173489603684</v>
      </c>
      <c r="BF29" s="46">
        <v>56.092060510101163</v>
      </c>
      <c r="BG29" s="46">
        <v>56.59688905469207</v>
      </c>
      <c r="BH29" s="46">
        <v>57.106261056184294</v>
      </c>
      <c r="BI29" s="46">
        <v>57.620217405689949</v>
      </c>
      <c r="BJ29" s="46">
        <v>58.138799362341153</v>
      </c>
      <c r="BK29" s="46">
        <v>58.662048556602215</v>
      </c>
      <c r="BL29" s="46">
        <v>59.190006993611632</v>
      </c>
      <c r="BM29" s="46">
        <v>59.722717056554131</v>
      </c>
      <c r="BN29" s="46">
        <v>60.260221510063111</v>
      </c>
      <c r="BO29" s="46">
        <v>60.802563503653673</v>
      </c>
      <c r="BP29" s="46">
        <v>61.349786575186549</v>
      </c>
      <c r="BQ29" s="46">
        <v>61.901934654363224</v>
      </c>
      <c r="BR29" s="46">
        <v>62.45905206625249</v>
      </c>
      <c r="BS29" s="46">
        <v>63.021183534848753</v>
      </c>
      <c r="BT29" s="46">
        <v>63.588374186662385</v>
      </c>
      <c r="BU29" s="46">
        <v>64.160669554342334</v>
      </c>
      <c r="BV29" s="46">
        <v>64.73811558033141</v>
      </c>
      <c r="BW29" s="46">
        <v>65.320758620554386</v>
      </c>
      <c r="BX29" s="46">
        <v>65.908645448139367</v>
      </c>
      <c r="BY29" s="46">
        <v>66.501823257172617</v>
      </c>
      <c r="BZ29" s="46">
        <v>67.100339666487159</v>
      </c>
      <c r="CA29" s="46">
        <v>67.704242723485535</v>
      </c>
      <c r="CB29" s="46">
        <v>68.313580907996894</v>
      </c>
      <c r="CC29" s="46">
        <v>68.928403136168853</v>
      </c>
      <c r="CD29" s="46">
        <v>69.548758764394364</v>
      </c>
      <c r="CE29" s="46">
        <v>70.174697593273905</v>
      </c>
      <c r="CF29" s="46">
        <v>70.806269871613367</v>
      </c>
      <c r="CG29" s="46">
        <v>71.443526300457876</v>
      </c>
      <c r="CH29" s="46">
        <v>72.086518037161994</v>
      </c>
      <c r="CI29" s="46">
        <v>72.735296699496445</v>
      </c>
      <c r="CJ29" s="46">
        <v>73.38991436979191</v>
      </c>
      <c r="CK29" s="46">
        <v>74.050423599120023</v>
      </c>
    </row>
    <row r="30" spans="3:89" ht="14.6">
      <c r="C30" t="s">
        <v>6</v>
      </c>
      <c r="D30" t="str">
        <f>_xlfn.TEXTJOIN(",",TRUE,Regions!$C$3,Regions!$D$3)</f>
        <v>IE,National</v>
      </c>
      <c r="E30" t="s">
        <v>137</v>
      </c>
      <c r="F30" s="26" t="s">
        <v>138</v>
      </c>
      <c r="G30" s="45">
        <f>VLOOKUP(E30,'BY-Demands'!$I$6:$J$42,2,FALSE)</f>
        <v>58.151541961987597</v>
      </c>
      <c r="H30" s="46">
        <v>58.923782945423504</v>
      </c>
      <c r="I30" s="46">
        <v>59.593058464401295</v>
      </c>
      <c r="J30" s="46">
        <v>61.552680928952022</v>
      </c>
      <c r="K30" s="46">
        <v>63.576742445676302</v>
      </c>
      <c r="L30" s="46">
        <v>65.667361989795339</v>
      </c>
      <c r="M30" s="46">
        <v>67.826728215642902</v>
      </c>
      <c r="N30" s="46">
        <v>70.057101747952018</v>
      </c>
      <c r="O30" s="46">
        <v>72.360817548486267</v>
      </c>
      <c r="P30" s="46">
        <v>73.867318882665543</v>
      </c>
      <c r="Q30" s="46">
        <v>75.405184515187131</v>
      </c>
      <c r="R30" s="46">
        <v>76.975067428685819</v>
      </c>
      <c r="S30" s="46">
        <v>78.577634200435639</v>
      </c>
      <c r="T30" s="46">
        <v>80.21356528538071</v>
      </c>
      <c r="U30" s="46">
        <v>81.200860814862352</v>
      </c>
      <c r="V30" s="46">
        <v>82.200308309651447</v>
      </c>
      <c r="W30" s="46">
        <v>83.212057340222501</v>
      </c>
      <c r="X30" s="46">
        <v>84.236259318013722</v>
      </c>
      <c r="Y30" s="46">
        <v>85.273067518086194</v>
      </c>
      <c r="Z30" s="46">
        <v>86.068366945337161</v>
      </c>
      <c r="AA30" s="46">
        <v>86.871083734217009</v>
      </c>
      <c r="AB30" s="46">
        <v>87.681287062763161</v>
      </c>
      <c r="AC30" s="46">
        <v>88.499046754202112</v>
      </c>
      <c r="AD30" s="46">
        <v>89.324433282966837</v>
      </c>
      <c r="AE30" s="46">
        <v>89.974284433121213</v>
      </c>
      <c r="AF30" s="46">
        <v>90.628863366053892</v>
      </c>
      <c r="AG30" s="46">
        <v>91.288204477226031</v>
      </c>
      <c r="AH30" s="46">
        <v>91.952342412331916</v>
      </c>
      <c r="AI30" s="46">
        <v>92.621312069119398</v>
      </c>
      <c r="AJ30" s="46">
        <v>93.297176182362023</v>
      </c>
      <c r="AK30" s="46">
        <v>93.977972122733462</v>
      </c>
      <c r="AL30" s="46">
        <v>94.663735878117009</v>
      </c>
      <c r="AM30" s="46">
        <v>95.354503699002038</v>
      </c>
      <c r="AN30" s="46">
        <v>96.05031210040022</v>
      </c>
      <c r="AO30" s="46">
        <v>96.914764909303813</v>
      </c>
      <c r="AP30" s="46">
        <v>97.786997793487544</v>
      </c>
      <c r="AQ30" s="46">
        <v>98.667080773628925</v>
      </c>
      <c r="AR30" s="46">
        <v>99.555084500591576</v>
      </c>
      <c r="AS30" s="46">
        <v>100.45108026109689</v>
      </c>
      <c r="AT30" s="46">
        <v>101.35513998344675</v>
      </c>
      <c r="AU30" s="46">
        <v>102.26733624329776</v>
      </c>
      <c r="AV30" s="46">
        <v>103.18774226948743</v>
      </c>
      <c r="AW30" s="46">
        <v>104.11643194991281</v>
      </c>
      <c r="AX30" s="46">
        <v>105.05347983746201</v>
      </c>
      <c r="AY30" s="46">
        <v>105.99896115599915</v>
      </c>
      <c r="AZ30" s="46">
        <v>106.95295180640314</v>
      </c>
      <c r="BA30" s="46">
        <v>107.91552837266076</v>
      </c>
      <c r="BB30" s="46">
        <v>108.88676812801469</v>
      </c>
      <c r="BC30" s="46">
        <v>109.86674904116681</v>
      </c>
      <c r="BD30" s="46">
        <v>110.85554978253731</v>
      </c>
      <c r="BE30" s="46">
        <v>111.85324973058013</v>
      </c>
      <c r="BF30" s="46">
        <v>112.85992897815534</v>
      </c>
      <c r="BG30" s="46">
        <v>113.87566833895872</v>
      </c>
      <c r="BH30" s="46">
        <v>114.90054935400933</v>
      </c>
      <c r="BI30" s="46">
        <v>115.9346542981954</v>
      </c>
      <c r="BJ30" s="46">
        <v>116.97806618687915</v>
      </c>
      <c r="BK30" s="46">
        <v>118.03086878256104</v>
      </c>
      <c r="BL30" s="46">
        <v>119.09314660160408</v>
      </c>
      <c r="BM30" s="46">
        <v>120.1649849210185</v>
      </c>
      <c r="BN30" s="46">
        <v>121.24646978530765</v>
      </c>
      <c r="BO30" s="46">
        <v>122.33768801337541</v>
      </c>
      <c r="BP30" s="46">
        <v>123.43872720549578</v>
      </c>
      <c r="BQ30" s="46">
        <v>124.54967575034523</v>
      </c>
      <c r="BR30" s="46">
        <v>125.67062283209833</v>
      </c>
      <c r="BS30" s="46">
        <v>126.80165843758721</v>
      </c>
      <c r="BT30" s="46">
        <v>127.94287336352548</v>
      </c>
      <c r="BU30" s="46">
        <v>129.0943592237972</v>
      </c>
      <c r="BV30" s="46">
        <v>130.25620845681135</v>
      </c>
      <c r="BW30" s="46">
        <v>131.42851433292265</v>
      </c>
      <c r="BX30" s="46">
        <v>132.61137096191894</v>
      </c>
      <c r="BY30" s="46">
        <v>133.80487330057619</v>
      </c>
      <c r="BZ30" s="46">
        <v>135.00911716028136</v>
      </c>
      <c r="CA30" s="46">
        <v>136.22419921472388</v>
      </c>
      <c r="CB30" s="46">
        <v>137.45021700765639</v>
      </c>
      <c r="CC30" s="46">
        <v>138.68726896072528</v>
      </c>
      <c r="CD30" s="46">
        <v>139.93545438137178</v>
      </c>
      <c r="CE30" s="46">
        <v>141.19487347080411</v>
      </c>
      <c r="CF30" s="46">
        <v>142.46562733204132</v>
      </c>
      <c r="CG30" s="46">
        <v>143.74781797802967</v>
      </c>
      <c r="CH30" s="46">
        <v>145.04154833983193</v>
      </c>
      <c r="CI30" s="46">
        <v>146.3469222748904</v>
      </c>
      <c r="CJ30" s="46">
        <v>147.66404457536441</v>
      </c>
      <c r="CK30" s="46">
        <v>148.99302097654268</v>
      </c>
    </row>
    <row r="31" spans="3:89" ht="14.6">
      <c r="C31" t="s">
        <v>6</v>
      </c>
      <c r="D31" t="str">
        <f>_xlfn.TEXTJOIN(",",TRUE,Regions!$C$3,Regions!$D$3)</f>
        <v>IE,National</v>
      </c>
      <c r="E31" t="s">
        <v>139</v>
      </c>
      <c r="F31" s="26" t="s">
        <v>140</v>
      </c>
      <c r="G31" s="45">
        <f>VLOOKUP(E31,'BY-Demands'!$I$6:$J$42,2,FALSE)</f>
        <v>5.6291760000000002</v>
      </c>
      <c r="H31" s="46"/>
      <c r="I31" s="46">
        <f>3.019*3.6</f>
        <v>10.868400000000001</v>
      </c>
      <c r="J31" s="46">
        <f>3.993*3.6</f>
        <v>14.3748</v>
      </c>
      <c r="K31" s="45">
        <f>'BY-Demands'!E68</f>
        <v>18.9072</v>
      </c>
      <c r="L31" s="46"/>
      <c r="M31" s="46"/>
      <c r="N31" s="46"/>
      <c r="O31" s="46"/>
      <c r="P31" s="46"/>
      <c r="Q31" s="46"/>
      <c r="R31" s="46"/>
      <c r="S31" s="45">
        <f>(T31-K31)/(T2-K2)*(S2-K2)+K31</f>
        <v>43.896512000000001</v>
      </c>
      <c r="T31" s="45">
        <f>1491*8760/10^6*3.6</f>
        <v>47.020175999999999</v>
      </c>
      <c r="U31" s="46"/>
      <c r="V31" s="46"/>
      <c r="W31" s="46"/>
      <c r="X31" s="46"/>
      <c r="Y31" s="46"/>
      <c r="Z31" s="46"/>
      <c r="AA31" s="46"/>
      <c r="AB31" s="46"/>
      <c r="AC31" s="46">
        <f>T31</f>
        <v>47.020175999999999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>
        <f>AC31</f>
        <v>47.020175999999999</v>
      </c>
      <c r="AN31" s="46"/>
      <c r="AO31" s="46"/>
      <c r="AP31" s="46"/>
      <c r="AQ31" s="46"/>
      <c r="AR31" s="46"/>
      <c r="AS31" s="46"/>
      <c r="AT31" s="46"/>
      <c r="AU31" s="46"/>
      <c r="AV31" s="46"/>
      <c r="AW31" s="46">
        <f>AM31</f>
        <v>47.020175999999999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>
        <f>AW31</f>
        <v>47.020175999999999</v>
      </c>
      <c r="BH31" s="46"/>
      <c r="BI31" s="46"/>
      <c r="BJ31" s="46"/>
      <c r="BK31" s="46"/>
      <c r="BL31" s="46"/>
      <c r="BM31" s="46"/>
      <c r="BN31" s="46"/>
      <c r="BO31" s="46"/>
      <c r="BP31" s="46"/>
      <c r="BQ31" s="46">
        <f>BG31</f>
        <v>47.020175999999999</v>
      </c>
      <c r="BR31" s="46"/>
      <c r="BS31" s="46"/>
      <c r="BT31" s="46"/>
      <c r="BU31" s="46"/>
      <c r="BV31" s="46"/>
      <c r="BW31" s="46"/>
      <c r="BX31" s="46"/>
      <c r="BY31" s="46"/>
      <c r="BZ31" s="46"/>
      <c r="CA31" s="46">
        <f>BQ31</f>
        <v>47.020175999999999</v>
      </c>
      <c r="CB31" s="46"/>
      <c r="CC31" s="46"/>
      <c r="CD31" s="46"/>
      <c r="CE31" s="46"/>
      <c r="CF31" s="46"/>
      <c r="CG31" s="46"/>
      <c r="CH31" s="46"/>
      <c r="CI31" s="46"/>
      <c r="CJ31" s="46"/>
      <c r="CK31" s="46">
        <f>CA31</f>
        <v>47.020175999999999</v>
      </c>
    </row>
    <row r="32" spans="3:89" ht="14.6">
      <c r="C32" t="s">
        <v>6</v>
      </c>
      <c r="D32" t="str">
        <f>_xlfn.TEXTJOIN(",",TRUE,Regions!$C$3,Regions!$D$3)</f>
        <v>IE,National</v>
      </c>
      <c r="E32" t="s">
        <v>141</v>
      </c>
      <c r="F32" s="26" t="s">
        <v>142</v>
      </c>
      <c r="G32" s="45">
        <f>VLOOKUP(E32,'BY-Demands'!$I$6:$J$42,2,FALSE)</f>
        <v>0.47999999999999998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>
        <v>0.50</v>
      </c>
      <c r="T32" s="46"/>
      <c r="U32" s="46"/>
      <c r="V32" s="46"/>
      <c r="W32" s="46"/>
      <c r="X32" s="46"/>
      <c r="Y32" s="46"/>
      <c r="Z32" s="46"/>
      <c r="AA32" s="46"/>
      <c r="AB32" s="46"/>
      <c r="AC32" s="46">
        <v>0.54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>
        <v>0.57499999999999996</v>
      </c>
      <c r="AN32" s="46">
        <v>0.57499999999999996</v>
      </c>
      <c r="AO32" s="46">
        <v>0.57499999999999996</v>
      </c>
      <c r="AP32" s="46">
        <v>0.57499999999999996</v>
      </c>
      <c r="AQ32" s="46">
        <v>0.57499999999999996</v>
      </c>
      <c r="AR32" s="46">
        <v>0.57499999999999996</v>
      </c>
      <c r="AS32" s="46">
        <v>0.57499999999999996</v>
      </c>
      <c r="AT32" s="46">
        <v>0.57499999999999996</v>
      </c>
      <c r="AU32" s="46">
        <v>0.57499999999999996</v>
      </c>
      <c r="AV32" s="46">
        <v>0.57499999999999996</v>
      </c>
      <c r="AW32" s="46">
        <v>0.57499999999999996</v>
      </c>
      <c r="AX32" s="46">
        <v>0.57499999999999996</v>
      </c>
      <c r="AY32" s="46">
        <v>0.57499999999999996</v>
      </c>
      <c r="AZ32" s="46">
        <v>0.57499999999999996</v>
      </c>
      <c r="BA32" s="46">
        <v>0.57499999999999996</v>
      </c>
      <c r="BB32" s="46">
        <v>0.57499999999999996</v>
      </c>
      <c r="BC32" s="46">
        <v>0.57499999999999996</v>
      </c>
      <c r="BD32" s="46">
        <v>0.57499999999999996</v>
      </c>
      <c r="BE32" s="46">
        <v>0.57499999999999996</v>
      </c>
      <c r="BF32" s="46">
        <v>0.57499999999999996</v>
      </c>
      <c r="BG32" s="46">
        <v>0.57499999999999996</v>
      </c>
      <c r="BH32" s="46">
        <v>0.57499999999999996</v>
      </c>
      <c r="BI32" s="46">
        <v>0.57499999999999996</v>
      </c>
      <c r="BJ32" s="46">
        <v>0.57499999999999996</v>
      </c>
      <c r="BK32" s="46">
        <v>0.57499999999999996</v>
      </c>
      <c r="BL32" s="46">
        <v>0.57499999999999996</v>
      </c>
      <c r="BM32" s="46">
        <v>0.57499999999999996</v>
      </c>
      <c r="BN32" s="46">
        <v>0.57499999999999996</v>
      </c>
      <c r="BO32" s="46">
        <v>0.57499999999999996</v>
      </c>
      <c r="BP32" s="46">
        <v>0.57499999999999996</v>
      </c>
      <c r="BQ32" s="46">
        <v>0.57499999999999996</v>
      </c>
      <c r="BR32" s="46">
        <v>0.57499999999999996</v>
      </c>
      <c r="BS32" s="46">
        <v>0.57499999999999996</v>
      </c>
      <c r="BT32" s="46">
        <v>0.57499999999999996</v>
      </c>
      <c r="BU32" s="46">
        <v>0.57499999999999996</v>
      </c>
      <c r="BV32" s="46">
        <v>0.57499999999999996</v>
      </c>
      <c r="BW32" s="46">
        <v>0.57499999999999996</v>
      </c>
      <c r="BX32" s="46">
        <v>0.57499999999999996</v>
      </c>
      <c r="BY32" s="46">
        <v>0.57499999999999996</v>
      </c>
      <c r="BZ32" s="46">
        <v>0.57499999999999996</v>
      </c>
      <c r="CA32" s="46">
        <v>0.57499999999999996</v>
      </c>
      <c r="CB32" s="46">
        <v>0.57499999999999996</v>
      </c>
      <c r="CC32" s="46">
        <v>0.57499999999999996</v>
      </c>
      <c r="CD32" s="46">
        <v>0.57499999999999996</v>
      </c>
      <c r="CE32" s="46">
        <v>0.57499999999999996</v>
      </c>
      <c r="CF32" s="46">
        <v>0.57499999999999996</v>
      </c>
      <c r="CG32" s="46">
        <v>0.57499999999999996</v>
      </c>
      <c r="CH32" s="46">
        <v>0.57499999999999996</v>
      </c>
      <c r="CI32" s="46">
        <v>0.57499999999999996</v>
      </c>
      <c r="CJ32" s="46">
        <v>0.57499999999999996</v>
      </c>
      <c r="CK32" s="46">
        <v>0.57499999999999996</v>
      </c>
    </row>
    <row r="33" spans="3:89" ht="14.6">
      <c r="C33" t="s">
        <v>6</v>
      </c>
      <c r="D33" t="s">
        <v>161</v>
      </c>
      <c r="E33" t="s">
        <v>128</v>
      </c>
      <c r="F33" t="s">
        <v>162</v>
      </c>
      <c r="G33" s="45">
        <f>VLOOKUP(E33,'BY-Demands'!$I$6:$J$42,2,FALSE)</f>
        <v>1.1544546193487999</v>
      </c>
      <c r="H33" s="46">
        <f t="shared" si="1" ref="H33:H39">$G33*SUM(H$26:H$28)/SUM($G$26:$G$28)</f>
        <v>1.1908349006400001</v>
      </c>
      <c r="I33" s="46">
        <f t="shared" si="2" ref="I33:BT34">$G33*SUM(I$26:I$28)/SUM($G$26:$G$28)</f>
        <v>1.2115424059200002</v>
      </c>
      <c r="J33" s="46">
        <f t="shared" si="2"/>
        <v>1.2318444230400001</v>
      </c>
      <c r="K33" s="46">
        <f t="shared" si="2"/>
        <v>1.2514826903039997</v>
      </c>
      <c r="L33" s="46">
        <f t="shared" si="2"/>
        <v>1.2709210409279992</v>
      </c>
      <c r="M33" s="46">
        <f t="shared" si="2"/>
        <v>1.2899536385699539</v>
      </c>
      <c r="N33" s="46">
        <f t="shared" si="2"/>
        <v>1.3081161139199997</v>
      </c>
      <c r="O33" s="46">
        <f t="shared" si="2"/>
        <v>1.3263884282880001</v>
      </c>
      <c r="P33" s="46">
        <f t="shared" si="2"/>
        <v>1.3445125182720001</v>
      </c>
      <c r="Q33" s="46">
        <f t="shared" si="2"/>
        <v>1.3633657551360001</v>
      </c>
      <c r="R33" s="46">
        <f t="shared" si="2"/>
        <v>1.3822257792382255</v>
      </c>
      <c r="S33" s="46">
        <f t="shared" si="2"/>
        <v>1.4008862165760005</v>
      </c>
      <c r="T33" s="46">
        <f t="shared" si="2"/>
        <v>1.4196390243415515</v>
      </c>
      <c r="U33" s="46">
        <f t="shared" si="2"/>
        <v>1.4381444961138057</v>
      </c>
      <c r="V33" s="46">
        <f t="shared" si="2"/>
        <v>1.4567607948865551</v>
      </c>
      <c r="W33" s="46">
        <f t="shared" si="2"/>
        <v>1.4752815154269274</v>
      </c>
      <c r="X33" s="46">
        <f t="shared" si="2"/>
        <v>1.4933457179612972</v>
      </c>
      <c r="Y33" s="46">
        <f t="shared" si="2"/>
        <v>1.5109535007953232</v>
      </c>
      <c r="Z33" s="46">
        <f t="shared" si="2"/>
        <v>1.5285686603979654</v>
      </c>
      <c r="AA33" s="46">
        <f t="shared" si="2"/>
        <v>1.5460878468794566</v>
      </c>
      <c r="AB33" s="46">
        <f t="shared" si="2"/>
        <v>1.5629957549216376</v>
      </c>
      <c r="AC33" s="46">
        <f t="shared" si="2"/>
        <v>1.5792404945123684</v>
      </c>
      <c r="AD33" s="46">
        <f t="shared" si="2"/>
        <v>1.5818331663777045</v>
      </c>
      <c r="AE33" s="46">
        <f t="shared" si="2"/>
        <v>1.5977193026469054</v>
      </c>
      <c r="AF33" s="46">
        <f t="shared" si="2"/>
        <v>1.6133874034964311</v>
      </c>
      <c r="AG33" s="46">
        <f t="shared" si="2"/>
        <v>1.6287532055901592</v>
      </c>
      <c r="AH33" s="46">
        <f t="shared" si="2"/>
        <v>1.6437932834842923</v>
      </c>
      <c r="AI33" s="46">
        <f t="shared" si="2"/>
        <v>1.6584959109268544</v>
      </c>
      <c r="AJ33" s="46">
        <f t="shared" si="2"/>
        <v>1.672824006688461</v>
      </c>
      <c r="AK33" s="46">
        <f t="shared" si="2"/>
        <v>1.6867533581716272</v>
      </c>
      <c r="AL33" s="46">
        <f t="shared" si="2"/>
        <v>1.7002203524966655</v>
      </c>
      <c r="AM33" s="46">
        <f t="shared" si="2"/>
        <v>1.7132210540060933</v>
      </c>
      <c r="AN33" s="46">
        <f t="shared" si="2"/>
        <v>1.7257581583520163</v>
      </c>
      <c r="AO33" s="46">
        <f t="shared" si="2"/>
        <v>1.7382293521517052</v>
      </c>
      <c r="AP33" s="46">
        <f t="shared" si="2"/>
        <v>1.750339395817216</v>
      </c>
      <c r="AQ33" s="46">
        <f t="shared" si="2"/>
        <v>1.7621228933246418</v>
      </c>
      <c r="AR33" s="46">
        <f t="shared" si="2"/>
        <v>1.7736273687150745</v>
      </c>
      <c r="AS33" s="46">
        <f t="shared" si="2"/>
        <v>1.7848773407196687</v>
      </c>
      <c r="AT33" s="46">
        <f t="shared" si="2"/>
        <v>1.7958887517694602</v>
      </c>
      <c r="AU33" s="46">
        <f t="shared" si="2"/>
        <v>1.8067127266654888</v>
      </c>
      <c r="AV33" s="46">
        <f t="shared" si="2"/>
        <v>1.8173957311076536</v>
      </c>
      <c r="AW33" s="46">
        <f t="shared" si="2"/>
        <v>1.8279885531537796</v>
      </c>
      <c r="AX33" s="46">
        <f t="shared" si="2"/>
        <v>1.8385185426344024</v>
      </c>
      <c r="AY33" s="46">
        <f t="shared" si="2"/>
        <v>1.8490283043368494</v>
      </c>
      <c r="AZ33" s="46">
        <f t="shared" si="2"/>
        <v>1.859551068858547</v>
      </c>
      <c r="BA33" s="46">
        <f t="shared" si="2"/>
        <v>1.8701247601402311</v>
      </c>
      <c r="BB33" s="46">
        <f t="shared" si="2"/>
        <v>1.880782612128832</v>
      </c>
      <c r="BC33" s="46">
        <f t="shared" si="2"/>
        <v>1.8915586386037755</v>
      </c>
      <c r="BD33" s="46">
        <f t="shared" si="2"/>
        <v>1.9024817666239091</v>
      </c>
      <c r="BE33" s="46">
        <f t="shared" si="2"/>
        <v>1.913589125445166</v>
      </c>
      <c r="BF33" s="46">
        <f t="shared" si="2"/>
        <v>1.9249162704719878</v>
      </c>
      <c r="BG33" s="46">
        <f t="shared" si="2"/>
        <v>1.9364963997687792</v>
      </c>
      <c r="BH33" s="46">
        <f t="shared" si="2"/>
        <v>1.9483478508524552</v>
      </c>
      <c r="BI33" s="46">
        <f t="shared" si="2"/>
        <v>1.9604885613940639</v>
      </c>
      <c r="BJ33" s="46">
        <f t="shared" si="2"/>
        <v>1.9729391955369979</v>
      </c>
      <c r="BK33" s="46">
        <f t="shared" si="2"/>
        <v>1.985718452607214</v>
      </c>
      <c r="BL33" s="46">
        <f t="shared" si="2"/>
        <v>1.9988469740475627</v>
      </c>
      <c r="BM33" s="46">
        <f t="shared" si="2"/>
        <v>2.0123172873271029</v>
      </c>
      <c r="BN33" s="46">
        <f t="shared" si="2"/>
        <v>2.0261308994679408</v>
      </c>
      <c r="BO33" s="46">
        <f t="shared" si="2"/>
        <v>2.040289707968916</v>
      </c>
      <c r="BP33" s="46">
        <f t="shared" si="2"/>
        <v>2.0547854676256718</v>
      </c>
      <c r="BQ33" s="46">
        <f t="shared" si="2"/>
        <v>2.0696021397440396</v>
      </c>
      <c r="BR33" s="46">
        <f t="shared" si="2"/>
        <v>2.0847361720486175</v>
      </c>
      <c r="BS33" s="46">
        <f t="shared" si="2"/>
        <v>2.100157893380004</v>
      </c>
      <c r="BT33" s="46">
        <f t="shared" si="2"/>
        <v>2.1158353079455976</v>
      </c>
      <c r="BU33" s="46">
        <f t="shared" si="3" ref="BU33:CK37">$G33*SUM(BU$26:BU$28)/SUM($G$26:$G$28)</f>
        <v>2.131724739581101</v>
      </c>
      <c r="BV33" s="46">
        <f t="shared" si="3"/>
        <v>2.1477758987992401</v>
      </c>
      <c r="BW33" s="46">
        <f t="shared" si="3"/>
        <v>2.1639759215136105</v>
      </c>
      <c r="BX33" s="46">
        <f t="shared" si="3"/>
        <v>2.1803045411775495</v>
      </c>
      <c r="BY33" s="46">
        <f t="shared" si="3"/>
        <v>2.1967075868377632</v>
      </c>
      <c r="BZ33" s="46">
        <f t="shared" si="3"/>
        <v>2.2131156855828742</v>
      </c>
      <c r="CA33" s="46">
        <f t="shared" si="3"/>
        <v>2.2294972657709233</v>
      </c>
      <c r="CB33" s="46">
        <f t="shared" si="3"/>
        <v>2.2458156796046498</v>
      </c>
      <c r="CC33" s="46">
        <f t="shared" si="3"/>
        <v>2.2620736459537136</v>
      </c>
      <c r="CD33" s="46">
        <f t="shared" si="3"/>
        <v>2.2782777842479627</v>
      </c>
      <c r="CE33" s="46">
        <f t="shared" si="3"/>
        <v>2.2944397841264785</v>
      </c>
      <c r="CF33" s="46">
        <f t="shared" si="3"/>
        <v>2.3105775779890614</v>
      </c>
      <c r="CG33" s="46">
        <f t="shared" si="3"/>
        <v>2.326697791897085</v>
      </c>
      <c r="CH33" s="46">
        <f t="shared" si="3"/>
        <v>2.3428070537252315</v>
      </c>
      <c r="CI33" s="46">
        <f t="shared" si="3"/>
        <v>2.3589073113086112</v>
      </c>
      <c r="CJ33" s="46">
        <f t="shared" si="3"/>
        <v>2.3749934928489504</v>
      </c>
      <c r="CK33" s="46">
        <f t="shared" si="3"/>
        <v>2.3910605252799098</v>
      </c>
    </row>
    <row r="34" spans="3:89" ht="14.6">
      <c r="C34" t="s">
        <v>6</v>
      </c>
      <c r="D34" t="s">
        <v>161</v>
      </c>
      <c r="E34" t="s">
        <v>129</v>
      </c>
      <c r="F34" t="s">
        <v>163</v>
      </c>
      <c r="G34" s="45">
        <f>VLOOKUP(E34,'BY-Demands'!$I$6:$J$42,2,FALSE)</f>
        <v>2.0006897535500099</v>
      </c>
      <c r="H34" s="46">
        <f t="shared" si="1"/>
        <v>2.0637374080794082</v>
      </c>
      <c r="I34" s="46">
        <f t="shared" si="4" ref="I34:W34">$G34*SUM(I$26:I$28)/SUM($G$26:$G$28)</f>
        <v>2.099623871644904</v>
      </c>
      <c r="J34" s="46">
        <f t="shared" si="4"/>
        <v>2.1348076172401118</v>
      </c>
      <c r="K34" s="81">
        <f>$G34*SUM(K$26:K$28)/SUM($G$26:$G$28)</f>
        <v>2.1688410728944572</v>
      </c>
      <c r="L34" s="46">
        <f t="shared" si="4"/>
        <v>2.2025280695659109</v>
      </c>
      <c r="M34" s="46">
        <f t="shared" si="4"/>
        <v>2.2355118893259096</v>
      </c>
      <c r="N34" s="46">
        <f t="shared" si="4"/>
        <v>2.2669877721565737</v>
      </c>
      <c r="O34" s="46">
        <f t="shared" si="4"/>
        <v>2.2986540078985414</v>
      </c>
      <c r="P34" s="46">
        <f t="shared" si="4"/>
        <v>2.3300633682282363</v>
      </c>
      <c r="Q34" s="46">
        <f t="shared" si="4"/>
        <v>2.3627363526685712</v>
      </c>
      <c r="R34" s="46">
        <f t="shared" si="4"/>
        <v>2.3954210995097363</v>
      </c>
      <c r="S34" s="46">
        <f t="shared" si="4"/>
        <v>2.4277599590480241</v>
      </c>
      <c r="T34" s="46">
        <f t="shared" si="4"/>
        <v>2.4602588981297471</v>
      </c>
      <c r="U34" s="46">
        <f t="shared" si="4"/>
        <v>2.4923291996719961</v>
      </c>
      <c r="V34" s="46">
        <f t="shared" si="4"/>
        <v>2.5245915663163205</v>
      </c>
      <c r="W34" s="46">
        <f t="shared" si="4"/>
        <v>2.5566882942365465</v>
      </c>
      <c r="X34" s="46">
        <f t="shared" si="2"/>
        <v>2.5879938685838102</v>
      </c>
      <c r="Y34" s="46">
        <f t="shared" si="2"/>
        <v>2.6185084597235124</v>
      </c>
      <c r="Z34" s="46">
        <f t="shared" si="2"/>
        <v>2.6490358349303733</v>
      </c>
      <c r="AA34" s="46">
        <f t="shared" si="2"/>
        <v>2.6793968870640827</v>
      </c>
      <c r="AB34" s="46">
        <f t="shared" si="2"/>
        <v>2.708698583126453</v>
      </c>
      <c r="AC34" s="46">
        <f t="shared" si="2"/>
        <v>2.7368509968320662</v>
      </c>
      <c r="AD34" s="46">
        <f t="shared" si="2"/>
        <v>2.741344141862073</v>
      </c>
      <c r="AE34" s="46">
        <f t="shared" si="2"/>
        <v>2.768875089830575</v>
      </c>
      <c r="AF34" s="46">
        <f t="shared" si="2"/>
        <v>2.7960281786587151</v>
      </c>
      <c r="AG34" s="46">
        <f t="shared" si="2"/>
        <v>2.8226573785326261</v>
      </c>
      <c r="AH34" s="46">
        <f t="shared" si="2"/>
        <v>2.8487220927544459</v>
      </c>
      <c r="AI34" s="46">
        <f t="shared" si="2"/>
        <v>2.8742019995273855</v>
      </c>
      <c r="AJ34" s="46">
        <f t="shared" si="2"/>
        <v>2.8990328364417892</v>
      </c>
      <c r="AK34" s="46">
        <f t="shared" si="2"/>
        <v>2.9231726426488853</v>
      </c>
      <c r="AL34" s="46">
        <f t="shared" si="2"/>
        <v>2.9465111759317431</v>
      </c>
      <c r="AM34" s="46">
        <f t="shared" si="2"/>
        <v>2.9690416157281088</v>
      </c>
      <c r="AN34" s="46">
        <f t="shared" si="2"/>
        <v>2.9907686336495432</v>
      </c>
      <c r="AO34" s="46">
        <f t="shared" si="2"/>
        <v>3.0123814274583194</v>
      </c>
      <c r="AP34" s="46">
        <f t="shared" si="2"/>
        <v>3.0333683418597679</v>
      </c>
      <c r="AQ34" s="46">
        <f t="shared" si="2"/>
        <v>3.0537893461408956</v>
      </c>
      <c r="AR34" s="46">
        <f t="shared" si="2"/>
        <v>3.0737268002840392</v>
      </c>
      <c r="AS34" s="46">
        <f t="shared" si="2"/>
        <v>3.0932231956728953</v>
      </c>
      <c r="AT34" s="46">
        <f t="shared" si="2"/>
        <v>3.1123061608152343</v>
      </c>
      <c r="AU34" s="46">
        <f t="shared" si="2"/>
        <v>3.1310642958724464</v>
      </c>
      <c r="AV34" s="46">
        <f t="shared" si="2"/>
        <v>3.1495781267033407</v>
      </c>
      <c r="AW34" s="46">
        <f t="shared" si="2"/>
        <v>3.1679356698875134</v>
      </c>
      <c r="AX34" s="46">
        <f t="shared" si="2"/>
        <v>3.1861843231526845</v>
      </c>
      <c r="AY34" s="46">
        <f t="shared" si="2"/>
        <v>3.2043979213296301</v>
      </c>
      <c r="AZ34" s="46">
        <f t="shared" si="2"/>
        <v>3.2226340536164542</v>
      </c>
      <c r="BA34" s="46">
        <f t="shared" si="2"/>
        <v>3.2409584428561105</v>
      </c>
      <c r="BB34" s="46">
        <f t="shared" si="2"/>
        <v>3.2594286840514504</v>
      </c>
      <c r="BC34" s="46">
        <f t="shared" si="2"/>
        <v>3.2781037236684809</v>
      </c>
      <c r="BD34" s="46">
        <f t="shared" si="2"/>
        <v>3.2970336927987733</v>
      </c>
      <c r="BE34" s="46">
        <f t="shared" si="2"/>
        <v>3.3162829370828208</v>
      </c>
      <c r="BF34" s="46">
        <f t="shared" si="2"/>
        <v>3.3359130746493544</v>
      </c>
      <c r="BG34" s="46">
        <f t="shared" si="2"/>
        <v>3.3559816383161909</v>
      </c>
      <c r="BH34" s="46">
        <f t="shared" si="2"/>
        <v>3.3765204073162098</v>
      </c>
      <c r="BI34" s="46">
        <f t="shared" si="2"/>
        <v>3.3975604679425122</v>
      </c>
      <c r="BJ34" s="46">
        <f t="shared" si="2"/>
        <v>3.4191376315117643</v>
      </c>
      <c r="BK34" s="46">
        <f t="shared" si="2"/>
        <v>3.4412843042781529</v>
      </c>
      <c r="BL34" s="46">
        <f t="shared" si="2"/>
        <v>3.4640362582179125</v>
      </c>
      <c r="BM34" s="46">
        <f t="shared" si="2"/>
        <v>3.4873805433061271</v>
      </c>
      <c r="BN34" s="46">
        <f t="shared" si="2"/>
        <v>3.5113197712380813</v>
      </c>
      <c r="BO34" s="46">
        <f t="shared" si="2"/>
        <v>3.5358572304119691</v>
      </c>
      <c r="BP34" s="46">
        <f t="shared" si="2"/>
        <v>3.5609786317465271</v>
      </c>
      <c r="BQ34" s="46">
        <f t="shared" si="2"/>
        <v>3.5866561799083159</v>
      </c>
      <c r="BR34" s="46">
        <f t="shared" si="2"/>
        <v>3.6128837187428378</v>
      </c>
      <c r="BS34" s="46">
        <f t="shared" si="2"/>
        <v>3.6396098276194371</v>
      </c>
      <c r="BT34" s="46">
        <f t="shared" si="2"/>
        <v>3.6667790572780534</v>
      </c>
      <c r="BU34" s="46">
        <f t="shared" si="3"/>
        <v>3.6943157161731577</v>
      </c>
      <c r="BV34" s="46">
        <f t="shared" si="3"/>
        <v>3.7221326517565112</v>
      </c>
      <c r="BW34" s="46">
        <f t="shared" si="3"/>
        <v>3.7502075703446507</v>
      </c>
      <c r="BX34" s="46">
        <f t="shared" si="3"/>
        <v>3.7785053496628929</v>
      </c>
      <c r="BY34" s="46">
        <f t="shared" si="3"/>
        <v>3.8069321105154885</v>
      </c>
      <c r="BZ34" s="46">
        <f t="shared" si="3"/>
        <v>3.8353676284513063</v>
      </c>
      <c r="CA34" s="46">
        <f t="shared" si="3"/>
        <v>3.8637571892706606</v>
      </c>
      <c r="CB34" s="46">
        <f t="shared" si="3"/>
        <v>3.8920372817092366</v>
      </c>
      <c r="CC34" s="46">
        <f t="shared" si="3"/>
        <v>3.9202126176150176</v>
      </c>
      <c r="CD34" s="46">
        <f t="shared" si="3"/>
        <v>3.9482946685740226</v>
      </c>
      <c r="CE34" s="46">
        <f t="shared" si="3"/>
        <v>3.9763036929322624</v>
      </c>
      <c r="CF34" s="46">
        <f t="shared" si="3"/>
        <v>4.0042707678476743</v>
      </c>
      <c r="CG34" s="46">
        <f t="shared" si="3"/>
        <v>4.0322073763988273</v>
      </c>
      <c r="CH34" s="46">
        <f t="shared" si="3"/>
        <v>4.0601250048067827</v>
      </c>
      <c r="CI34" s="46">
        <f t="shared" si="3"/>
        <v>4.0880270287033591</v>
      </c>
      <c r="CJ34" s="46">
        <f t="shared" si="3"/>
        <v>4.1159046585747312</v>
      </c>
      <c r="CK34" s="46">
        <f t="shared" si="3"/>
        <v>4.143749102709493</v>
      </c>
    </row>
    <row r="35" spans="3:89" ht="14.6">
      <c r="C35" t="s">
        <v>6</v>
      </c>
      <c r="D35" t="s">
        <v>161</v>
      </c>
      <c r="E35" t="s">
        <v>130</v>
      </c>
      <c r="F35" t="s">
        <v>164</v>
      </c>
      <c r="G35" s="45">
        <f>VLOOKUP(E35,'BY-Demands'!$I$6:$J$42,2,FALSE)</f>
        <v>0.78876799986757495</v>
      </c>
      <c r="H35" s="46">
        <f t="shared" si="1"/>
        <v>0.81362441364750004</v>
      </c>
      <c r="I35" s="46">
        <f t="shared" si="5" ref="I35:BT38">$G35*SUM(I$26:I$28)/SUM($G$26:$G$28)</f>
        <v>0.82777258131750009</v>
      </c>
      <c r="J35" s="46">
        <f t="shared" si="5"/>
        <v>0.84164370380999998</v>
      </c>
      <c r="K35" s="46">
        <f t="shared" si="5"/>
        <v>0.855061326756</v>
      </c>
      <c r="L35" s="46">
        <f t="shared" si="5"/>
        <v>0.86834235892949951</v>
      </c>
      <c r="M35" s="46">
        <f t="shared" si="5"/>
        <v>0.88134616498884644</v>
      </c>
      <c r="N35" s="46">
        <f t="shared" si="5"/>
        <v>0.89375546987999988</v>
      </c>
      <c r="O35" s="46">
        <f t="shared" si="5"/>
        <v>0.90623982103200007</v>
      </c>
      <c r="P35" s="46">
        <f t="shared" si="5"/>
        <v>0.91862289955800014</v>
      </c>
      <c r="Q35" s="46">
        <f t="shared" si="5"/>
        <v>0.93150415940400011</v>
      </c>
      <c r="R35" s="46">
        <f t="shared" si="5"/>
        <v>0.94439005655338992</v>
      </c>
      <c r="S35" s="46">
        <f t="shared" si="5"/>
        <v>0.95713958831400048</v>
      </c>
      <c r="T35" s="46">
        <f t="shared" si="5"/>
        <v>0.96995223111972484</v>
      </c>
      <c r="U35" s="46">
        <f t="shared" si="5"/>
        <v>0.98259588441866563</v>
      </c>
      <c r="V35" s="46">
        <f t="shared" si="5"/>
        <v>0.99531525900629703</v>
      </c>
      <c r="W35" s="46">
        <f t="shared" si="5"/>
        <v>1.0079693308527731</v>
      </c>
      <c r="X35" s="46">
        <f t="shared" si="5"/>
        <v>1.0203114919593521</v>
      </c>
      <c r="Y35" s="46">
        <f t="shared" si="5"/>
        <v>1.0323418094922592</v>
      </c>
      <c r="Z35" s="46">
        <f t="shared" si="5"/>
        <v>1.0443771671184963</v>
      </c>
      <c r="AA35" s="46">
        <f t="shared" si="5"/>
        <v>1.0563469522003104</v>
      </c>
      <c r="AB35" s="46">
        <f t="shared" si="5"/>
        <v>1.0678990882348121</v>
      </c>
      <c r="AC35" s="46">
        <f t="shared" si="5"/>
        <v>1.0789981219608653</v>
      </c>
      <c r="AD35" s="46">
        <f t="shared" si="5"/>
        <v>1.0807695355506761</v>
      </c>
      <c r="AE35" s="46">
        <f t="shared" si="5"/>
        <v>1.0916235576323317</v>
      </c>
      <c r="AF35" s="46">
        <f t="shared" si="5"/>
        <v>1.1023286094911695</v>
      </c>
      <c r="AG35" s="46">
        <f t="shared" si="5"/>
        <v>1.1128271191603221</v>
      </c>
      <c r="AH35" s="46">
        <f t="shared" si="5"/>
        <v>1.1231030814715124</v>
      </c>
      <c r="AI35" s="46">
        <f t="shared" si="5"/>
        <v>1.1331484845963309</v>
      </c>
      <c r="AJ35" s="46">
        <f t="shared" si="5"/>
        <v>1.1429379932061787</v>
      </c>
      <c r="AK35" s="46">
        <f t="shared" si="5"/>
        <v>1.1524550643189668</v>
      </c>
      <c r="AL35" s="46">
        <f t="shared" si="5"/>
        <v>1.161656235157523</v>
      </c>
      <c r="AM35" s="46">
        <f t="shared" si="5"/>
        <v>1.1705388167285951</v>
      </c>
      <c r="AN35" s="46">
        <f t="shared" si="5"/>
        <v>1.179104650805852</v>
      </c>
      <c r="AO35" s="46">
        <f t="shared" si="5"/>
        <v>1.1876254522513783</v>
      </c>
      <c r="AP35" s="46">
        <f t="shared" si="5"/>
        <v>1.1958995019717058</v>
      </c>
      <c r="AQ35" s="46">
        <f t="shared" si="5"/>
        <v>1.2039504427402739</v>
      </c>
      <c r="AR35" s="46">
        <f t="shared" si="5"/>
        <v>1.2118107448181121</v>
      </c>
      <c r="AS35" s="46">
        <f t="shared" si="5"/>
        <v>1.21949716034966</v>
      </c>
      <c r="AT35" s="46">
        <f t="shared" si="5"/>
        <v>1.227020581819759</v>
      </c>
      <c r="AU35" s="46">
        <f t="shared" si="5"/>
        <v>1.2344159396677559</v>
      </c>
      <c r="AV35" s="46">
        <f t="shared" si="5"/>
        <v>1.2417149810550872</v>
      </c>
      <c r="AW35" s="46">
        <f t="shared" si="5"/>
        <v>1.2489524063451252</v>
      </c>
      <c r="AX35" s="46">
        <f t="shared" si="5"/>
        <v>1.2561469019987892</v>
      </c>
      <c r="AY35" s="46">
        <f t="shared" si="5"/>
        <v>1.2633275772528758</v>
      </c>
      <c r="AZ35" s="46">
        <f t="shared" si="5"/>
        <v>1.2705171365354562</v>
      </c>
      <c r="BA35" s="46">
        <f t="shared" si="5"/>
        <v>1.277741490948084</v>
      </c>
      <c r="BB35" s="46">
        <f t="shared" si="5"/>
        <v>1.2850233472073413</v>
      </c>
      <c r="BC35" s="46">
        <f t="shared" si="5"/>
        <v>1.2923859448415</v>
      </c>
      <c r="BD35" s="46">
        <f t="shared" si="5"/>
        <v>1.2998490479348015</v>
      </c>
      <c r="BE35" s="46">
        <f t="shared" si="5"/>
        <v>1.3074380246294388</v>
      </c>
      <c r="BF35" s="46">
        <f t="shared" si="5"/>
        <v>1.3151771677514574</v>
      </c>
      <c r="BG35" s="46">
        <f t="shared" si="5"/>
        <v>1.3230891595011118</v>
      </c>
      <c r="BH35" s="46">
        <f t="shared" si="5"/>
        <v>1.3311865287784532</v>
      </c>
      <c r="BI35" s="46">
        <f t="shared" si="5"/>
        <v>1.3394815312933874</v>
      </c>
      <c r="BJ35" s="46">
        <f t="shared" si="5"/>
        <v>1.3479882855870682</v>
      </c>
      <c r="BK35" s="46">
        <f t="shared" si="5"/>
        <v>1.3567195677614632</v>
      </c>
      <c r="BL35" s="46">
        <f t="shared" si="5"/>
        <v>1.3656894808478377</v>
      </c>
      <c r="BM35" s="46">
        <f t="shared" si="5"/>
        <v>1.3748929193243418</v>
      </c>
      <c r="BN35" s="46">
        <f t="shared" si="5"/>
        <v>1.3843309128467038</v>
      </c>
      <c r="BO35" s="46">
        <f t="shared" si="5"/>
        <v>1.3940047578594441</v>
      </c>
      <c r="BP35" s="46">
        <f t="shared" si="5"/>
        <v>1.4039088209203807</v>
      </c>
      <c r="BQ35" s="46">
        <f t="shared" si="5"/>
        <v>1.4140321437739818</v>
      </c>
      <c r="BR35" s="46">
        <f t="shared" si="5"/>
        <v>1.4243722993684447</v>
      </c>
      <c r="BS35" s="46">
        <f t="shared" si="5"/>
        <v>1.4349090152212813</v>
      </c>
      <c r="BT35" s="46">
        <f t="shared" si="5"/>
        <v>1.4456204305707847</v>
      </c>
      <c r="BU35" s="46">
        <f t="shared" si="3"/>
        <v>1.4564767041740192</v>
      </c>
      <c r="BV35" s="46">
        <f t="shared" si="3"/>
        <v>1.4674434763102764</v>
      </c>
      <c r="BW35" s="46">
        <f t="shared" si="3"/>
        <v>1.4785119577387027</v>
      </c>
      <c r="BX35" s="46">
        <f t="shared" si="3"/>
        <v>1.4896683015715926</v>
      </c>
      <c r="BY35" s="46">
        <f t="shared" si="3"/>
        <v>1.5008754961206878</v>
      </c>
      <c r="BZ35" s="46">
        <f t="shared" si="3"/>
        <v>1.5120861431326174</v>
      </c>
      <c r="CA35" s="46">
        <f t="shared" si="3"/>
        <v>1.5232786716417817</v>
      </c>
      <c r="CB35" s="46">
        <f t="shared" si="3"/>
        <v>1.5344280424571544</v>
      </c>
      <c r="CC35" s="46">
        <f t="shared" si="3"/>
        <v>1.5455361132155343</v>
      </c>
      <c r="CD35" s="46">
        <f t="shared" si="3"/>
        <v>1.5566074065671451</v>
      </c>
      <c r="CE35" s="46">
        <f t="shared" si="3"/>
        <v>1.5676499093250513</v>
      </c>
      <c r="CF35" s="46">
        <f t="shared" si="3"/>
        <v>1.5786758735976398</v>
      </c>
      <c r="CG35" s="46">
        <f t="shared" si="3"/>
        <v>1.5896898265660482</v>
      </c>
      <c r="CH35" s="46">
        <f t="shared" si="3"/>
        <v>1.6006962966503357</v>
      </c>
      <c r="CI35" s="46">
        <f t="shared" si="3"/>
        <v>1.6116966146867076</v>
      </c>
      <c r="CJ35" s="46">
        <f t="shared" si="3"/>
        <v>1.6226873154266264</v>
      </c>
      <c r="CK35" s="46">
        <f t="shared" si="3"/>
        <v>1.6336649327551653</v>
      </c>
    </row>
    <row r="36" spans="3:89" ht="14.6">
      <c r="C36" t="s">
        <v>6</v>
      </c>
      <c r="D36" t="s">
        <v>161</v>
      </c>
      <c r="E36" t="s">
        <v>131</v>
      </c>
      <c r="F36" t="s">
        <v>165</v>
      </c>
      <c r="G36" s="45">
        <f>VLOOKUP(E36,'BY-Demands'!$I$6:$J$42,2,FALSE)</f>
        <v>1.05169316530962</v>
      </c>
      <c r="H36" s="46">
        <f t="shared" si="1"/>
        <v>1.0848351290947176</v>
      </c>
      <c r="I36" s="46">
        <f t="shared" si="5"/>
        <v>1.1036993974761575</v>
      </c>
      <c r="J36" s="46">
        <f t="shared" si="5"/>
        <v>1.1221942714099173</v>
      </c>
      <c r="K36" s="46">
        <f t="shared" si="5"/>
        <v>1.1400844778449895</v>
      </c>
      <c r="L36" s="46">
        <f t="shared" si="5"/>
        <v>1.1577925628173409</v>
      </c>
      <c r="M36" s="46">
        <f t="shared" si="5"/>
        <v>1.1751310120925686</v>
      </c>
      <c r="N36" s="46">
        <f t="shared" si="5"/>
        <v>1.1916767912601571</v>
      </c>
      <c r="O36" s="46">
        <f t="shared" si="5"/>
        <v>1.2083226323466214</v>
      </c>
      <c r="P36" s="46">
        <f t="shared" si="5"/>
        <v>1.2248334429442533</v>
      </c>
      <c r="Q36" s="46">
        <f t="shared" si="5"/>
        <v>1.2420084968801255</v>
      </c>
      <c r="R36" s="46">
        <f t="shared" si="5"/>
        <v>1.2591897339018747</v>
      </c>
      <c r="S36" s="46">
        <f t="shared" si="5"/>
        <v>1.2761891499732458</v>
      </c>
      <c r="T36" s="46">
        <f t="shared" si="5"/>
        <v>1.2932727143047045</v>
      </c>
      <c r="U36" s="46">
        <f t="shared" si="5"/>
        <v>1.310130958758426</v>
      </c>
      <c r="V36" s="46">
        <f t="shared" si="5"/>
        <v>1.3270901651702867</v>
      </c>
      <c r="W36" s="46">
        <f t="shared" si="5"/>
        <v>1.3439623010537276</v>
      </c>
      <c r="X36" s="46">
        <f t="shared" si="5"/>
        <v>1.3604185549625056</v>
      </c>
      <c r="Y36" s="46">
        <f t="shared" si="5"/>
        <v>1.3764590164517989</v>
      </c>
      <c r="Z36" s="46">
        <f t="shared" si="5"/>
        <v>1.3925061980814994</v>
      </c>
      <c r="AA36" s="46">
        <f t="shared" si="5"/>
        <v>1.4084659494442351</v>
      </c>
      <c r="AB36" s="46">
        <f t="shared" si="5"/>
        <v>1.4238688340874408</v>
      </c>
      <c r="AC36" s="46">
        <f t="shared" si="5"/>
        <v>1.4386675808839529</v>
      </c>
      <c r="AD36" s="46">
        <f t="shared" si="5"/>
        <v>1.4410294712822109</v>
      </c>
      <c r="AE36" s="46">
        <f t="shared" si="5"/>
        <v>1.4555015351099945</v>
      </c>
      <c r="AF36" s="46">
        <f t="shared" si="5"/>
        <v>1.4697749715020831</v>
      </c>
      <c r="AG36" s="46">
        <f t="shared" si="5"/>
        <v>1.4837730176535984</v>
      </c>
      <c r="AH36" s="46">
        <f t="shared" si="5"/>
        <v>1.4974743332894664</v>
      </c>
      <c r="AI36" s="46">
        <f t="shared" si="5"/>
        <v>1.5108682359464269</v>
      </c>
      <c r="AJ36" s="46">
        <f t="shared" si="5"/>
        <v>1.5239209451060849</v>
      </c>
      <c r="AK36" s="46">
        <f t="shared" si="5"/>
        <v>1.5366104034065804</v>
      </c>
      <c r="AL36" s="46">
        <f t="shared" si="5"/>
        <v>1.5488786603406601</v>
      </c>
      <c r="AM36" s="46">
        <f t="shared" si="5"/>
        <v>1.5607221305754697</v>
      </c>
      <c r="AN36" s="46">
        <f t="shared" si="5"/>
        <v>1.5721432698150684</v>
      </c>
      <c r="AO36" s="46">
        <f t="shared" si="5"/>
        <v>1.5835043654030292</v>
      </c>
      <c r="AP36" s="46">
        <f t="shared" si="5"/>
        <v>1.5945364579090151</v>
      </c>
      <c r="AQ36" s="46">
        <f t="shared" si="5"/>
        <v>1.6052710711058449</v>
      </c>
      <c r="AR36" s="46">
        <f t="shared" si="5"/>
        <v>1.6157514987777579</v>
      </c>
      <c r="AS36" s="46">
        <f t="shared" si="5"/>
        <v>1.6260000771704106</v>
      </c>
      <c r="AT36" s="46">
        <f t="shared" si="5"/>
        <v>1.6360313296314319</v>
      </c>
      <c r="AU36" s="46">
        <f t="shared" si="5"/>
        <v>1.6458918301906118</v>
      </c>
      <c r="AV36" s="46">
        <f t="shared" si="5"/>
        <v>1.6556239084971063</v>
      </c>
      <c r="AW36" s="46">
        <f t="shared" si="5"/>
        <v>1.6652738318120097</v>
      </c>
      <c r="AX36" s="46">
        <f t="shared" si="5"/>
        <v>1.6748665154757469</v>
      </c>
      <c r="AY36" s="46">
        <f t="shared" si="5"/>
        <v>1.6844407718962642</v>
      </c>
      <c r="AZ36" s="46">
        <f t="shared" si="5"/>
        <v>1.6940268737162512</v>
      </c>
      <c r="BA36" s="46">
        <f t="shared" si="5"/>
        <v>1.7036593691531994</v>
      </c>
      <c r="BB36" s="46">
        <f t="shared" si="5"/>
        <v>1.7133685339011526</v>
      </c>
      <c r="BC36" s="46">
        <f t="shared" si="5"/>
        <v>1.7231853540714304</v>
      </c>
      <c r="BD36" s="46">
        <f t="shared" si="5"/>
        <v>1.7331361818389668</v>
      </c>
      <c r="BE36" s="46">
        <f t="shared" si="5"/>
        <v>1.7432548414737186</v>
      </c>
      <c r="BF36" s="46">
        <f t="shared" si="5"/>
        <v>1.7535737234873734</v>
      </c>
      <c r="BG36" s="46">
        <f t="shared" si="5"/>
        <v>1.7641230708854607</v>
      </c>
      <c r="BH36" s="46">
        <f t="shared" si="5"/>
        <v>1.7749195889077407</v>
      </c>
      <c r="BI36" s="46">
        <f t="shared" si="5"/>
        <v>1.7859796185395806</v>
      </c>
      <c r="BJ36" s="46">
        <f t="shared" si="5"/>
        <v>1.7973219845472461</v>
      </c>
      <c r="BK36" s="46">
        <f t="shared" si="5"/>
        <v>1.8089637217738355</v>
      </c>
      <c r="BL36" s="46">
        <f t="shared" si="5"/>
        <v>1.8209236343057147</v>
      </c>
      <c r="BM36" s="46">
        <f t="shared" si="5"/>
        <v>1.8331949147642421</v>
      </c>
      <c r="BN36" s="46">
        <f t="shared" si="5"/>
        <v>1.8457789360269852</v>
      </c>
      <c r="BO36" s="46">
        <f t="shared" si="5"/>
        <v>1.8586774266907435</v>
      </c>
      <c r="BP36" s="46">
        <f t="shared" si="5"/>
        <v>1.8718828754814292</v>
      </c>
      <c r="BQ36" s="46">
        <f t="shared" si="5"/>
        <v>1.8853806713569492</v>
      </c>
      <c r="BR36" s="46">
        <f t="shared" si="5"/>
        <v>1.8991675782405455</v>
      </c>
      <c r="BS36" s="46">
        <f t="shared" si="5"/>
        <v>1.9132165660913436</v>
      </c>
      <c r="BT36" s="46">
        <f t="shared" si="5"/>
        <v>1.9274984871578125</v>
      </c>
      <c r="BU36" s="46">
        <f t="shared" si="3"/>
        <v>1.941973553021501</v>
      </c>
      <c r="BV36" s="46">
        <f t="shared" si="3"/>
        <v>1.9565959506126125</v>
      </c>
      <c r="BW36" s="46">
        <f t="shared" si="3"/>
        <v>1.9713539609154986</v>
      </c>
      <c r="BX36" s="46">
        <f t="shared" si="3"/>
        <v>1.986229121369351</v>
      </c>
      <c r="BY36" s="46">
        <f t="shared" si="3"/>
        <v>2.001172082939239</v>
      </c>
      <c r="BZ36" s="46">
        <f t="shared" si="3"/>
        <v>2.0161196478038437</v>
      </c>
      <c r="CA36" s="46">
        <f t="shared" si="3"/>
        <v>2.0310430546073617</v>
      </c>
      <c r="CB36" s="46">
        <f t="shared" si="3"/>
        <v>2.0459089176824339</v>
      </c>
      <c r="CC36" s="46">
        <f t="shared" si="3"/>
        <v>2.0607197138840108</v>
      </c>
      <c r="CD36" s="46">
        <f t="shared" si="3"/>
        <v>2.0754814734267173</v>
      </c>
      <c r="CE36" s="46">
        <f t="shared" si="3"/>
        <v>2.0902048454199429</v>
      </c>
      <c r="CF36" s="46">
        <f t="shared" si="3"/>
        <v>2.1049061660470176</v>
      </c>
      <c r="CG36" s="46">
        <f t="shared" si="3"/>
        <v>2.1195914715637998</v>
      </c>
      <c r="CH36" s="46">
        <f t="shared" si="3"/>
        <v>2.1342667998780485</v>
      </c>
      <c r="CI36" s="46">
        <f t="shared" si="3"/>
        <v>2.1489339254422526</v>
      </c>
      <c r="CJ36" s="46">
        <f t="shared" si="3"/>
        <v>2.1635882279140533</v>
      </c>
      <c r="CK36" s="46">
        <f t="shared" si="3"/>
        <v>2.1782250857958982</v>
      </c>
    </row>
    <row r="37" spans="3:89" ht="14.6">
      <c r="C37" t="s">
        <v>6</v>
      </c>
      <c r="D37" t="s">
        <v>161</v>
      </c>
      <c r="E37" t="s">
        <v>132</v>
      </c>
      <c r="F37" t="s">
        <v>166</v>
      </c>
      <c r="G37" s="45">
        <f>VLOOKUP(E37,'BY-Demands'!$I$6:$J$42,2,FALSE)</f>
        <v>0.84878652127122001</v>
      </c>
      <c r="H37" s="46">
        <f t="shared" si="1"/>
        <v>0.8755342962660001</v>
      </c>
      <c r="I37" s="46">
        <f t="shared" si="5"/>
        <v>0.89075901889800024</v>
      </c>
      <c r="J37" s="46">
        <f t="shared" si="5"/>
        <v>0.90568561557600002</v>
      </c>
      <c r="K37" s="46">
        <f t="shared" si="5"/>
        <v>0.92012420525760008</v>
      </c>
      <c r="L37" s="46">
        <f t="shared" si="5"/>
        <v>0.93441581077319957</v>
      </c>
      <c r="M37" s="46">
        <f t="shared" si="5"/>
        <v>0.94840909563040932</v>
      </c>
      <c r="N37" s="46">
        <f t="shared" si="5"/>
        <v>0.96176264284799995</v>
      </c>
      <c r="O37" s="46">
        <f t="shared" si="5"/>
        <v>0.97519694670720014</v>
      </c>
      <c r="P37" s="46">
        <f t="shared" si="5"/>
        <v>0.9885222719568002</v>
      </c>
      <c r="Q37" s="46">
        <f t="shared" si="5"/>
        <v>1.0023836858784001</v>
      </c>
      <c r="R37" s="46">
        <f t="shared" si="5"/>
        <v>1.0162500899626501</v>
      </c>
      <c r="S37" s="46">
        <f t="shared" si="5"/>
        <v>1.0299697524144007</v>
      </c>
      <c r="T37" s="46">
        <f t="shared" si="5"/>
        <v>1.0437573281238453</v>
      </c>
      <c r="U37" s="46">
        <f t="shared" si="5"/>
        <v>1.0573630556654914</v>
      </c>
      <c r="V37" s="46">
        <f t="shared" si="5"/>
        <v>1.071050266240456</v>
      </c>
      <c r="W37" s="46">
        <f t="shared" si="5"/>
        <v>1.0846672050922981</v>
      </c>
      <c r="X37" s="46">
        <f t="shared" si="5"/>
        <v>1.0979484994556357</v>
      </c>
      <c r="Y37" s="46">
        <f t="shared" si="5"/>
        <v>1.1108942216074706</v>
      </c>
      <c r="Z37" s="46">
        <f t="shared" si="5"/>
        <v>1.1238453673607769</v>
      </c>
      <c r="AA37" s="46">
        <f t="shared" si="5"/>
        <v>1.1367259510579641</v>
      </c>
      <c r="AB37" s="46">
        <f t="shared" si="5"/>
        <v>1.1491571061753405</v>
      </c>
      <c r="AC37" s="46">
        <f t="shared" si="5"/>
        <v>1.1611006817607983</v>
      </c>
      <c r="AD37" s="46">
        <f t="shared" si="5"/>
        <v>1.163006884825426</v>
      </c>
      <c r="AE37" s="46">
        <f t="shared" si="5"/>
        <v>1.1746868054688044</v>
      </c>
      <c r="AF37" s="46">
        <f t="shared" si="5"/>
        <v>1.1862064205252172</v>
      </c>
      <c r="AG37" s="46">
        <f t="shared" si="5"/>
        <v>1.197503777291856</v>
      </c>
      <c r="AH37" s="46">
        <f t="shared" si="5"/>
        <v>1.208561652743565</v>
      </c>
      <c r="AI37" s="46">
        <f t="shared" si="5"/>
        <v>1.2193714254200851</v>
      </c>
      <c r="AJ37" s="46">
        <f t="shared" si="5"/>
        <v>1.2299058321902663</v>
      </c>
      <c r="AK37" s="46">
        <f t="shared" si="5"/>
        <v>1.2401470712920941</v>
      </c>
      <c r="AL37" s="46">
        <f t="shared" si="5"/>
        <v>1.2500483728015257</v>
      </c>
      <c r="AM37" s="46">
        <f t="shared" si="5"/>
        <v>1.2596068431158438</v>
      </c>
      <c r="AN37" s="46">
        <f t="shared" si="5"/>
        <v>1.2688244641519939</v>
      </c>
      <c r="AO37" s="46">
        <f t="shared" si="5"/>
        <v>1.2779936259569924</v>
      </c>
      <c r="AP37" s="46">
        <f t="shared" si="5"/>
        <v>1.286897260333794</v>
      </c>
      <c r="AQ37" s="46">
        <f t="shared" si="5"/>
        <v>1.2955608090693673</v>
      </c>
      <c r="AR37" s="46">
        <f t="shared" si="5"/>
        <v>1.3040192131348334</v>
      </c>
      <c r="AS37" s="46">
        <f t="shared" si="5"/>
        <v>1.3122904993700293</v>
      </c>
      <c r="AT37" s="46">
        <f t="shared" si="5"/>
        <v>1.3203863890850462</v>
      </c>
      <c r="AU37" s="46">
        <f t="shared" si="5"/>
        <v>1.3283444706279219</v>
      </c>
      <c r="AV37" s="46">
        <f t="shared" si="5"/>
        <v>1.3361989068484683</v>
      </c>
      <c r="AW37" s="46">
        <f t="shared" si="5"/>
        <v>1.3439870385119268</v>
      </c>
      <c r="AX37" s="46">
        <f t="shared" si="5"/>
        <v>1.3517289739596117</v>
      </c>
      <c r="AY37" s="46">
        <f t="shared" si="5"/>
        <v>1.3594560373931155</v>
      </c>
      <c r="AZ37" s="46">
        <f t="shared" si="5"/>
        <v>1.3671926608539544</v>
      </c>
      <c r="BA37" s="46">
        <f t="shared" si="5"/>
        <v>1.3749667270576473</v>
      </c>
      <c r="BB37" s="46">
        <f t="shared" si="5"/>
        <v>1.3828026705083574</v>
      </c>
      <c r="BC37" s="46">
        <f t="shared" si="5"/>
        <v>1.3907254990643669</v>
      </c>
      <c r="BD37" s="46">
        <f t="shared" si="5"/>
        <v>1.3987564806882604</v>
      </c>
      <c r="BE37" s="46">
        <f t="shared" si="5"/>
        <v>1.4069229138216166</v>
      </c>
      <c r="BF37" s="46">
        <f t="shared" si="5"/>
        <v>1.4152509397674728</v>
      </c>
      <c r="BG37" s="46">
        <f t="shared" si="5"/>
        <v>1.4237649666481822</v>
      </c>
      <c r="BH37" s="46">
        <f t="shared" si="5"/>
        <v>1.4324784767062939</v>
      </c>
      <c r="BI37" s="46">
        <f t="shared" si="5"/>
        <v>1.4414046582067723</v>
      </c>
      <c r="BJ37" s="46">
        <f t="shared" si="5"/>
        <v>1.4505587039914065</v>
      </c>
      <c r="BK37" s="46">
        <f t="shared" si="5"/>
        <v>1.4599543623146223</v>
      </c>
      <c r="BL37" s="46">
        <f t="shared" si="5"/>
        <v>1.4696068093281514</v>
      </c>
      <c r="BM37" s="46">
        <f t="shared" si="5"/>
        <v>1.4795105510234499</v>
      </c>
      <c r="BN37" s="46">
        <f t="shared" si="5"/>
        <v>1.4896666954042701</v>
      </c>
      <c r="BO37" s="46">
        <f t="shared" si="5"/>
        <v>1.5000766375635097</v>
      </c>
      <c r="BP37" s="46">
        <f t="shared" si="5"/>
        <v>1.5107343154020565</v>
      </c>
      <c r="BQ37" s="46">
        <f t="shared" si="5"/>
        <v>1.5216279368345385</v>
      </c>
      <c r="BR37" s="46">
        <f t="shared" si="5"/>
        <v>1.5327548901311996</v>
      </c>
      <c r="BS37" s="46">
        <f t="shared" si="5"/>
        <v>1.5440933602464351</v>
      </c>
      <c r="BT37" s="46">
        <f t="shared" si="5"/>
        <v>1.5556198230009111</v>
      </c>
      <c r="BU37" s="46">
        <f t="shared" si="3"/>
        <v>1.5673021664874685</v>
      </c>
      <c r="BV37" s="46">
        <f t="shared" si="3"/>
        <v>1.5791034165035323</v>
      </c>
      <c r="BW37" s="46">
        <f t="shared" si="3"/>
        <v>1.591014115021939</v>
      </c>
      <c r="BX37" s="46">
        <f t="shared" si="3"/>
        <v>1.6030193615248576</v>
      </c>
      <c r="BY37" s="46">
        <f t="shared" si="3"/>
        <v>1.6150793280500377</v>
      </c>
      <c r="BZ37" s="46">
        <f t="shared" si="3"/>
        <v>1.6271430097410451</v>
      </c>
      <c r="CA37" s="46">
        <f t="shared" si="3"/>
        <v>1.6391871942656679</v>
      </c>
      <c r="CB37" s="46">
        <f t="shared" si="3"/>
        <v>1.6511849371638734</v>
      </c>
      <c r="CC37" s="46">
        <f t="shared" si="3"/>
        <v>1.6631382374227872</v>
      </c>
      <c r="CD37" s="46">
        <f t="shared" si="3"/>
        <v>1.6750519618277635</v>
      </c>
      <c r="CE37" s="46">
        <f t="shared" si="3"/>
        <v>1.6869347049202634</v>
      </c>
      <c r="CF37" s="46">
        <f t="shared" si="3"/>
        <v>1.698799651089685</v>
      </c>
      <c r="CG37" s="46">
        <f t="shared" si="3"/>
        <v>1.7106516719970615</v>
      </c>
      <c r="CH37" s="46">
        <f t="shared" si="3"/>
        <v>1.7224956406366192</v>
      </c>
      <c r="CI37" s="46">
        <f t="shared" si="3"/>
        <v>1.734332989109854</v>
      </c>
      <c r="CJ37" s="46">
        <f t="shared" si="3"/>
        <v>1.7461599884923533</v>
      </c>
      <c r="CK37" s="46">
        <f t="shared" si="3"/>
        <v>1.7579729089273881</v>
      </c>
    </row>
    <row r="38" spans="3:89" ht="14.6">
      <c r="C38" t="s">
        <v>6</v>
      </c>
      <c r="D38" t="s">
        <v>161</v>
      </c>
      <c r="E38" t="s">
        <v>133</v>
      </c>
      <c r="F38" t="s">
        <v>167</v>
      </c>
      <c r="G38" s="45">
        <f>VLOOKUP(E38,'BY-Demands'!$I$6:$J$42,2,FALSE)</f>
        <v>9.2169270601308995</v>
      </c>
      <c r="H38" s="46">
        <f t="shared" si="1"/>
        <v>9.5073797063138894</v>
      </c>
      <c r="I38" s="46">
        <f t="shared" si="5"/>
        <v>9.6727041483181129</v>
      </c>
      <c r="J38" s="46">
        <f t="shared" si="5"/>
        <v>9.8347912566655307</v>
      </c>
      <c r="K38" s="46">
        <f t="shared" si="5"/>
        <v>9.9915791233568569</v>
      </c>
      <c r="L38" s="46">
        <f t="shared" si="5"/>
        <v>10.146770896916316</v>
      </c>
      <c r="M38" s="46">
        <f t="shared" si="5"/>
        <v>10.298723222534509</v>
      </c>
      <c r="N38" s="46">
        <f t="shared" si="5"/>
        <v>10.443728671624598</v>
      </c>
      <c r="O38" s="46">
        <f t="shared" si="5"/>
        <v>10.589611052730783</v>
      </c>
      <c r="P38" s="46">
        <f t="shared" si="5"/>
        <v>10.734310040992449</v>
      </c>
      <c r="Q38" s="46">
        <f t="shared" si="5"/>
        <v>10.884830387232544</v>
      </c>
      <c r="R38" s="46">
        <f t="shared" si="5"/>
        <v>11.03540492137974</v>
      </c>
      <c r="S38" s="46">
        <f t="shared" si="5"/>
        <v>11.18438599605328</v>
      </c>
      <c r="T38" s="46">
        <f t="shared" si="5"/>
        <v>11.334104537129614</v>
      </c>
      <c r="U38" s="46">
        <f t="shared" si="5"/>
        <v>11.481848398758745</v>
      </c>
      <c r="V38" s="46">
        <f t="shared" si="5"/>
        <v>11.630477080252367</v>
      </c>
      <c r="W38" s="46">
        <f t="shared" si="5"/>
        <v>11.7783426848943</v>
      </c>
      <c r="X38" s="46">
        <f t="shared" si="5"/>
        <v>11.922563544136592</v>
      </c>
      <c r="Y38" s="46">
        <f t="shared" si="5"/>
        <v>12.063140442831305</v>
      </c>
      <c r="Z38" s="46">
        <f t="shared" si="5"/>
        <v>12.203776236121907</v>
      </c>
      <c r="AA38" s="46">
        <f t="shared" si="5"/>
        <v>12.343645799850465</v>
      </c>
      <c r="AB38" s="46">
        <f t="shared" si="5"/>
        <v>12.478635042868166</v>
      </c>
      <c r="AC38" s="46">
        <f t="shared" si="5"/>
        <v>12.608329686043525</v>
      </c>
      <c r="AD38" s="46">
        <f t="shared" si="5"/>
        <v>12.629029042322369</v>
      </c>
      <c r="AE38" s="46">
        <f t="shared" si="5"/>
        <v>12.755860670700379</v>
      </c>
      <c r="AF38" s="46">
        <f t="shared" si="5"/>
        <v>12.880951549354677</v>
      </c>
      <c r="AG38" s="46">
        <f t="shared" si="5"/>
        <v>13.003628937226525</v>
      </c>
      <c r="AH38" s="46">
        <f t="shared" si="5"/>
        <v>13.123705810414579</v>
      </c>
      <c r="AI38" s="46">
        <f t="shared" si="5"/>
        <v>13.241088548946834</v>
      </c>
      <c r="AJ38" s="46">
        <f t="shared" si="5"/>
        <v>13.35548110395241</v>
      </c>
      <c r="AK38" s="46">
        <f t="shared" si="5"/>
        <v>13.466690167057626</v>
      </c>
      <c r="AL38" s="46">
        <f t="shared" si="5"/>
        <v>13.574207866179563</v>
      </c>
      <c r="AM38" s="46">
        <f t="shared" si="5"/>
        <v>13.678002779842364</v>
      </c>
      <c r="AN38" s="46">
        <f t="shared" si="5"/>
        <v>13.778096429575259</v>
      </c>
      <c r="AO38" s="46">
        <f t="shared" si="5"/>
        <v>13.877663863130445</v>
      </c>
      <c r="AP38" s="46">
        <f t="shared" si="5"/>
        <v>13.974347948662516</v>
      </c>
      <c r="AQ38" s="46">
        <f t="shared" si="5"/>
        <v>14.068424957164106</v>
      </c>
      <c r="AR38" s="46">
        <f t="shared" si="5"/>
        <v>14.160274310756282</v>
      </c>
      <c r="AS38" s="46">
        <f t="shared" si="5"/>
        <v>14.250091761920668</v>
      </c>
      <c r="AT38" s="46">
        <f t="shared" si="5"/>
        <v>14.338004591731417</v>
      </c>
      <c r="AU38" s="46">
        <f t="shared" si="5"/>
        <v>14.424420970032767</v>
      </c>
      <c r="AV38" s="46">
        <f t="shared" si="5"/>
        <v>14.509711869368445</v>
      </c>
      <c r="AW38" s="46">
        <f t="shared" si="5"/>
        <v>14.594282771094459</v>
      </c>
      <c r="AX38" s="46">
        <f t="shared" si="5"/>
        <v>14.678352030604714</v>
      </c>
      <c r="AY38" s="46">
        <f t="shared" si="5"/>
        <v>14.762259795715005</v>
      </c>
      <c r="AZ38" s="46">
        <f t="shared" si="5"/>
        <v>14.846271372646569</v>
      </c>
      <c r="BA38" s="46">
        <f t="shared" si="5"/>
        <v>14.930689538303522</v>
      </c>
      <c r="BB38" s="46">
        <f t="shared" si="5"/>
        <v>15.015779625648852</v>
      </c>
      <c r="BC38" s="46">
        <f t="shared" si="5"/>
        <v>15.101813193666985</v>
      </c>
      <c r="BD38" s="46">
        <f t="shared" si="5"/>
        <v>15.189021190016668</v>
      </c>
      <c r="BE38" s="46">
        <f t="shared" si="5"/>
        <v>15.277700047002813</v>
      </c>
      <c r="BF38" s="46">
        <f t="shared" si="5"/>
        <v>15.368133631625334</v>
      </c>
      <c r="BG38" s="46">
        <f t="shared" si="5"/>
        <v>15.460586990368544</v>
      </c>
      <c r="BH38" s="46">
        <f t="shared" si="5"/>
        <v>15.55520652617721</v>
      </c>
      <c r="BI38" s="46">
        <f t="shared" si="5"/>
        <v>15.652135449709334</v>
      </c>
      <c r="BJ38" s="46">
        <f t="shared" si="5"/>
        <v>15.751538739214581</v>
      </c>
      <c r="BK38" s="46">
        <f t="shared" si="5"/>
        <v>15.85356568624632</v>
      </c>
      <c r="BL38" s="46">
        <f t="shared" si="5"/>
        <v>15.958381087817767</v>
      </c>
      <c r="BM38" s="46">
        <f t="shared" si="5"/>
        <v>16.065925284786434</v>
      </c>
      <c r="BN38" s="46">
        <f t="shared" si="5"/>
        <v>16.176210308905318</v>
      </c>
      <c r="BO38" s="46">
        <f t="shared" si="5"/>
        <v>16.289251309412954</v>
      </c>
      <c r="BP38" s="46">
        <f t="shared" si="5"/>
        <v>16.404982458302001</v>
      </c>
      <c r="BQ38" s="46">
        <f t="shared" si="5"/>
        <v>16.523275705953353</v>
      </c>
      <c r="BR38" s="46">
        <f t="shared" si="5"/>
        <v>16.644102691734432</v>
      </c>
      <c r="BS38" s="46">
        <f t="shared" si="5"/>
        <v>16.767226527241483</v>
      </c>
      <c r="BT38" s="46">
        <f t="shared" si="6" ref="BT38:CK39">$G38*SUM(BT$26:BT$28)/SUM($G$26:$G$28)</f>
        <v>16.892391764679758</v>
      </c>
      <c r="BU38" s="46">
        <f t="shared" si="6"/>
        <v>17.019249702581192</v>
      </c>
      <c r="BV38" s="46">
        <f t="shared" si="6"/>
        <v>17.147398840073997</v>
      </c>
      <c r="BW38" s="46">
        <f t="shared" si="6"/>
        <v>17.276736472951281</v>
      </c>
      <c r="BX38" s="46">
        <f t="shared" si="6"/>
        <v>17.407100797293484</v>
      </c>
      <c r="BY38" s="46">
        <f t="shared" si="6"/>
        <v>17.538059323406419</v>
      </c>
      <c r="BZ38" s="46">
        <f t="shared" si="6"/>
        <v>17.669058192304721</v>
      </c>
      <c r="CA38" s="46">
        <f t="shared" si="6"/>
        <v>17.799845342524716</v>
      </c>
      <c r="CB38" s="46">
        <f t="shared" si="6"/>
        <v>17.930128185628003</v>
      </c>
      <c r="CC38" s="46">
        <f t="shared" si="6"/>
        <v>18.059928428507977</v>
      </c>
      <c r="CD38" s="46">
        <f t="shared" si="6"/>
        <v>18.189298919324337</v>
      </c>
      <c r="CE38" s="46">
        <f t="shared" si="6"/>
        <v>18.31833298573931</v>
      </c>
      <c r="CF38" s="46">
        <f t="shared" si="6"/>
        <v>18.44717379632635</v>
      </c>
      <c r="CG38" s="46">
        <f t="shared" si="6"/>
        <v>18.575874252189895</v>
      </c>
      <c r="CH38" s="46">
        <f t="shared" si="6"/>
        <v>18.704487268911443</v>
      </c>
      <c r="CI38" s="46">
        <f t="shared" si="6"/>
        <v>18.833028397603911</v>
      </c>
      <c r="CJ38" s="46">
        <f t="shared" si="6"/>
        <v>18.9614571460782</v>
      </c>
      <c r="CK38" s="46">
        <f t="shared" si="6"/>
        <v>19.089733012021238</v>
      </c>
    </row>
    <row r="39" spans="3:89" ht="14.6">
      <c r="C39" t="s">
        <v>6</v>
      </c>
      <c r="D39" t="s">
        <v>161</v>
      </c>
      <c r="E39" t="s">
        <v>134</v>
      </c>
      <c r="F39" t="s">
        <v>168</v>
      </c>
      <c r="G39" s="24">
        <f>VLOOKUP(E39,'BY-Demands'!$I$6:$J$42,2,FALSE)</f>
        <v>0</v>
      </c>
      <c r="H39">
        <f t="shared" si="1"/>
        <v>0</v>
      </c>
      <c r="I39">
        <f t="shared" si="7" ref="I39:BT39">$G39*SUM(I$26:I$28)/SUM($G$26:$G$28)</f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7"/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W39">
        <f t="shared" si="7"/>
        <v>0</v>
      </c>
      <c r="AX39">
        <f t="shared" si="7"/>
        <v>0</v>
      </c>
      <c r="AY39">
        <f t="shared" si="7"/>
        <v>0</v>
      </c>
      <c r="AZ39">
        <f t="shared" si="7"/>
        <v>0</v>
      </c>
      <c r="BA39">
        <f t="shared" si="7"/>
        <v>0</v>
      </c>
      <c r="BB39">
        <f t="shared" si="7"/>
        <v>0</v>
      </c>
      <c r="BC39">
        <f t="shared" si="7"/>
        <v>0</v>
      </c>
      <c r="BD39">
        <f t="shared" si="7"/>
        <v>0</v>
      </c>
      <c r="BE39">
        <f t="shared" si="7"/>
        <v>0</v>
      </c>
      <c r="BF39">
        <f t="shared" si="7"/>
        <v>0</v>
      </c>
      <c r="BG39">
        <f t="shared" si="7"/>
        <v>0</v>
      </c>
      <c r="BH39">
        <f t="shared" si="7"/>
        <v>0</v>
      </c>
      <c r="BI39">
        <f t="shared" si="7"/>
        <v>0</v>
      </c>
      <c r="BJ39">
        <f t="shared" si="7"/>
        <v>0</v>
      </c>
      <c r="BK39">
        <f t="shared" si="7"/>
        <v>0</v>
      </c>
      <c r="BL39">
        <f t="shared" si="7"/>
        <v>0</v>
      </c>
      <c r="BM39">
        <f t="shared" si="7"/>
        <v>0</v>
      </c>
      <c r="BN39">
        <f t="shared" si="7"/>
        <v>0</v>
      </c>
      <c r="BO39">
        <f t="shared" si="7"/>
        <v>0</v>
      </c>
      <c r="BP39">
        <f t="shared" si="7"/>
        <v>0</v>
      </c>
      <c r="BQ39">
        <f t="shared" si="7"/>
        <v>0</v>
      </c>
      <c r="BR39">
        <f t="shared" si="7"/>
        <v>0</v>
      </c>
      <c r="BS39">
        <f t="shared" si="7"/>
        <v>0</v>
      </c>
      <c r="BT39">
        <f t="shared" si="7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6"/>
        <v>0</v>
      </c>
      <c r="CE39">
        <f t="shared" si="6"/>
        <v>0</v>
      </c>
      <c r="CF39">
        <f t="shared" si="6"/>
        <v>0</v>
      </c>
      <c r="CG39">
        <f t="shared" si="6"/>
        <v>0</v>
      </c>
      <c r="CH39">
        <f t="shared" si="6"/>
        <v>0</v>
      </c>
      <c r="CI39">
        <f t="shared" si="6"/>
        <v>0</v>
      </c>
      <c r="CJ39">
        <f t="shared" si="6"/>
        <v>0</v>
      </c>
      <c r="CK39">
        <f t="shared" si="6"/>
        <v>0</v>
      </c>
    </row>
    <row r="43" spans="6:20" ht="14.6">
      <c r="F43" t="s">
        <v>201</v>
      </c>
      <c r="G43" s="54">
        <v>44562</v>
      </c>
      <c r="H43" s="54">
        <v>44593</v>
      </c>
      <c r="I43" s="54">
        <v>44621</v>
      </c>
      <c r="J43" s="54">
        <v>44652</v>
      </c>
      <c r="K43" s="54">
        <v>44682</v>
      </c>
      <c r="L43" s="54">
        <v>44713</v>
      </c>
      <c r="M43" s="54">
        <v>44743</v>
      </c>
      <c r="N43" s="54">
        <v>44774</v>
      </c>
      <c r="O43" s="54">
        <v>44805</v>
      </c>
      <c r="P43" s="54">
        <v>44835</v>
      </c>
      <c r="Q43" s="54">
        <v>44866</v>
      </c>
      <c r="R43" s="54">
        <v>44896</v>
      </c>
      <c r="S43" t="s">
        <v>202</v>
      </c>
      <c r="T43" s="67" t="s">
        <v>198</v>
      </c>
    </row>
    <row r="44" spans="6:20" ht="14.6">
      <c r="F44" t="s">
        <v>199</v>
      </c>
      <c r="G44" s="68">
        <v>2980</v>
      </c>
      <c r="H44" s="68">
        <v>2761</v>
      </c>
      <c r="I44" s="68">
        <v>2739</v>
      </c>
      <c r="J44" s="68">
        <v>2493</v>
      </c>
      <c r="K44" s="68">
        <v>2501</v>
      </c>
      <c r="L44" s="68">
        <v>2404</v>
      </c>
      <c r="M44" s="68">
        <v>2484</v>
      </c>
      <c r="N44" s="68">
        <v>2556</v>
      </c>
      <c r="O44" s="68">
        <v>2472</v>
      </c>
      <c r="P44" s="68">
        <v>2676</v>
      </c>
      <c r="Q44" s="68">
        <v>2847</v>
      </c>
      <c r="R44" s="68">
        <v>2964</v>
      </c>
      <c r="S44">
        <f>SUM(G44:R44)</f>
        <v>31877</v>
      </c>
      <c r="T44" s="53">
        <f>S44*3.6/1000</f>
        <v>114.7572</v>
      </c>
    </row>
    <row r="45" spans="6:20" ht="14.6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3">
        <f>S45*3.6/1000</f>
        <v>0.90720000000000001</v>
      </c>
    </row>
    <row r="46" spans="6:6" ht="14.6">
      <c r="F46" t="s">
        <v>205</v>
      </c>
    </row>
    <row r="47" spans="6:7" ht="14.6">
      <c r="F47" t="s">
        <v>203</v>
      </c>
      <c r="G47">
        <v>129.69999999999999</v>
      </c>
    </row>
    <row r="48" spans="6:7" ht="14.6">
      <c r="F48" t="s">
        <v>204</v>
      </c>
      <c r="G48" s="77">
        <f>1-(G47/T44)</f>
        <v>-0.13021230911873061</v>
      </c>
    </row>
    <row r="53" spans="7:7" ht="14.6">
      <c r="G53" t="s">
        <v>206</v>
      </c>
    </row>
    <row r="54" spans="6:7" ht="15" thickBot="1">
      <c r="F54" s="47" t="s">
        <v>59</v>
      </c>
      <c r="G54" s="47">
        <v>2022</v>
      </c>
    </row>
    <row r="55" spans="6:7" ht="14.6">
      <c r="F55" s="26" t="s">
        <v>8</v>
      </c>
      <c r="G55" s="46">
        <v>1.7028384806625201</v>
      </c>
    </row>
    <row r="56" spans="6:7" ht="14.6">
      <c r="F56" s="26" t="s">
        <v>10</v>
      </c>
      <c r="G56" s="46">
        <v>23.738094411807602</v>
      </c>
    </row>
    <row r="57" spans="6:7" ht="14.6">
      <c r="F57" s="26" t="s">
        <v>12</v>
      </c>
      <c r="G57" s="46">
        <v>1.5478463345837199</v>
      </c>
    </row>
    <row r="58" spans="6:7" ht="14.6">
      <c r="F58" s="26" t="s">
        <v>14</v>
      </c>
      <c r="G58" s="46">
        <v>5.8166390635502099</v>
      </c>
    </row>
    <row r="59" spans="6:7" ht="14.6">
      <c r="F59" s="26" t="s">
        <v>16</v>
      </c>
      <c r="G59" s="46">
        <v>1.19927927754182</v>
      </c>
    </row>
    <row r="60" spans="6:7" ht="14.6">
      <c r="F60" s="26" t="s">
        <v>18</v>
      </c>
      <c r="G60" s="46">
        <v>10.6043548094603</v>
      </c>
    </row>
    <row r="61" spans="6:7" ht="14.6">
      <c r="F61" s="26" t="s">
        <v>20</v>
      </c>
      <c r="G61" s="46">
        <v>1.0410295169864401</v>
      </c>
    </row>
    <row r="62" spans="6:7" ht="14.6">
      <c r="F62" s="26" t="s">
        <v>22</v>
      </c>
      <c r="G62" s="46">
        <v>18.752348682008719</v>
      </c>
    </row>
    <row r="63" spans="6:7" ht="14.6">
      <c r="F63" s="26" t="s">
        <v>24</v>
      </c>
      <c r="G63" s="46">
        <v>18.095637208589601</v>
      </c>
    </row>
    <row r="64" spans="6:7" ht="14.6">
      <c r="F64" s="26" t="s">
        <v>26</v>
      </c>
      <c r="G64" s="46">
        <v>2.2584342466232901</v>
      </c>
    </row>
    <row r="65" spans="6:7" ht="14.6">
      <c r="F65" s="26" t="s">
        <v>28</v>
      </c>
      <c r="G65" s="46">
        <v>6.2862087424890802</v>
      </c>
    </row>
    <row r="66" spans="6:7" ht="14.6">
      <c r="F66" s="26" t="s">
        <v>30</v>
      </c>
      <c r="G66" s="46">
        <v>0.187409320968947</v>
      </c>
    </row>
    <row r="67" spans="6:7" ht="14.6">
      <c r="F67" s="26" t="s">
        <v>32</v>
      </c>
      <c r="G67" s="46">
        <v>4.6924479738735299</v>
      </c>
    </row>
    <row r="68" spans="6:7" ht="14.6">
      <c r="F68" s="26" t="s">
        <v>34</v>
      </c>
      <c r="G68" s="46">
        <v>3.6347440465271599</v>
      </c>
    </row>
    <row r="69" spans="6:7" ht="14.6">
      <c r="F69" s="26" t="s">
        <v>36</v>
      </c>
      <c r="G69" s="45">
        <v>14.05673907080137</v>
      </c>
    </row>
    <row r="70" spans="6:7" ht="14.6">
      <c r="F70" s="26" t="s">
        <v>38</v>
      </c>
      <c r="G70" s="45">
        <v>30.202204674413409</v>
      </c>
    </row>
    <row r="71" spans="6:7" ht="14.6">
      <c r="F71" s="26" t="s">
        <v>40</v>
      </c>
      <c r="G71" s="45">
        <v>26.199972897443971</v>
      </c>
    </row>
    <row r="72" spans="6:7" ht="14.6">
      <c r="F72" s="26" t="s">
        <v>42</v>
      </c>
      <c r="G72" s="45">
        <v>12.797868826509406</v>
      </c>
    </row>
    <row r="73" spans="6:7" ht="14.6">
      <c r="F73" t="s">
        <v>44</v>
      </c>
      <c r="G73" s="46">
        <v>7.6814227047944605</v>
      </c>
    </row>
    <row r="74" spans="6:7" ht="14.6">
      <c r="F74" t="s">
        <v>46</v>
      </c>
      <c r="G74" s="46">
        <v>4.6611834502685596</v>
      </c>
    </row>
    <row r="75" spans="6:7" ht="14.6">
      <c r="F75" t="s">
        <v>48</v>
      </c>
      <c r="G75" s="46">
        <v>13.161374650000001</v>
      </c>
    </row>
    <row r="76" spans="6:7" ht="14.6">
      <c r="F76" t="s">
        <v>50</v>
      </c>
      <c r="G76" s="46">
        <v>0.23</v>
      </c>
    </row>
    <row r="77" spans="6:7" ht="14.6">
      <c r="F77" t="s">
        <v>52</v>
      </c>
      <c r="G77" s="46">
        <v>48.192396850000002</v>
      </c>
    </row>
    <row r="78" spans="6:7" ht="14.6">
      <c r="F78" s="26" t="s">
        <v>54</v>
      </c>
      <c r="G78" s="46">
        <v>265.47273899323898</v>
      </c>
    </row>
    <row r="79" spans="6:7" ht="14.6">
      <c r="F79" s="26" t="s">
        <v>56</v>
      </c>
      <c r="G79" s="46">
        <v>837.71211748108306</v>
      </c>
    </row>
    <row r="80" spans="6:7" ht="14.6">
      <c r="F80" s="26" t="s">
        <v>58</v>
      </c>
      <c r="G80" s="46">
        <v>777.95194352567796</v>
      </c>
    </row>
    <row r="81" spans="6:7" ht="14.6">
      <c r="F81" s="26" t="s">
        <v>136</v>
      </c>
      <c r="G81" s="46">
        <v>31.598021694557708</v>
      </c>
    </row>
    <row r="82" spans="6:7" ht="14.6">
      <c r="F82" s="26" t="s">
        <v>138</v>
      </c>
      <c r="G82" s="46">
        <v>63.576742445676345</v>
      </c>
    </row>
    <row r="83" spans="6:7" ht="14.6">
      <c r="F83" s="26" t="s">
        <v>140</v>
      </c>
      <c r="G83" s="45">
        <v>18.9072</v>
      </c>
    </row>
    <row r="84" spans="6:7" ht="14.6">
      <c r="F84" s="26" t="s">
        <v>142</v>
      </c>
      <c r="G84" s="46"/>
    </row>
    <row r="85" spans="6:7" ht="14.6">
      <c r="F85" t="s">
        <v>162</v>
      </c>
      <c r="G85" s="46">
        <v>1.2514826903039997</v>
      </c>
    </row>
    <row r="86" spans="6:7" ht="14.6">
      <c r="F86" t="s">
        <v>163</v>
      </c>
      <c r="G86" s="46">
        <v>2.1688410728944572</v>
      </c>
    </row>
    <row r="87" spans="6:7" ht="14.6">
      <c r="F87" t="s">
        <v>164</v>
      </c>
      <c r="G87" s="46">
        <v>0.855061326756</v>
      </c>
    </row>
    <row r="88" spans="6:7" ht="14.6">
      <c r="F88" t="s">
        <v>165</v>
      </c>
      <c r="G88" s="46">
        <v>1.1400844778449895</v>
      </c>
    </row>
    <row r="89" spans="6:7" ht="14.6">
      <c r="F89" t="s">
        <v>166</v>
      </c>
      <c r="G89" s="46">
        <v>0.92012420525760008</v>
      </c>
    </row>
    <row r="90" spans="6:7" ht="14.6">
      <c r="F90" t="s">
        <v>167</v>
      </c>
      <c r="G90" s="46">
        <v>9.9915791233568569</v>
      </c>
    </row>
    <row r="91" spans="6:7" ht="14.6">
      <c r="F91" t="s">
        <v>168</v>
      </c>
      <c r="G91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 topLeftCell="A1">
      <selection pane="topLeft" activeCell="G31" sqref="G31"/>
    </sheetView>
  </sheetViews>
  <sheetFormatPr defaultColWidth="9.07428571428571" defaultRowHeight="14.6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4.6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1" ht="14.6">
      <c r="A4">
        <v>1</v>
      </c>
    </row>
    <row r="5" spans="1:30" ht="14.6">
      <c r="A5" t="s">
        <v>60</v>
      </c>
      <c r="C5" s="2" t="s">
        <v>61</v>
      </c>
      <c r="D5" s="2" t="s">
        <v>62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ht="14.6">
      <c r="A6" t="s">
        <v>63</v>
      </c>
      <c r="C6" s="1" t="str">
        <f>C5</f>
        <v>IE</v>
      </c>
      <c r="D6" s="1" t="str">
        <f>"*"&amp;D5</f>
        <v>*National</v>
      </c>
      <c r="E6" s="1" t="str">
        <f t="shared" si="0" ref="E6:AD6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ht="14.6">
      <c r="A7" t="s">
        <v>64</v>
      </c>
      <c r="C7" s="1" t="str">
        <f>"*"&amp;C5</f>
        <v>*IE</v>
      </c>
      <c r="D7" s="1" t="str">
        <f>D5</f>
        <v>National</v>
      </c>
      <c r="E7" s="1" t="str">
        <f t="shared" si="1" ref="E7:AD7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2" ht="15" thickBot="1">
      <c r="A10" s="3" t="s">
        <v>65</v>
      </c>
      <c r="B10" s="3" t="s">
        <v>66</v>
      </c>
    </row>
    <row r="11" spans="1:2" ht="14.6">
      <c r="A11" s="4" t="s">
        <v>67</v>
      </c>
      <c r="B11" s="4" t="s">
        <v>68</v>
      </c>
    </row>
    <row r="12" spans="1:2" ht="14.6">
      <c r="A12" s="5" t="s">
        <v>69</v>
      </c>
      <c r="B12" s="5" t="s">
        <v>70</v>
      </c>
    </row>
    <row r="13" spans="1:2" ht="14.6">
      <c r="A13" s="5" t="s">
        <v>71</v>
      </c>
      <c r="B13" s="5" t="s">
        <v>72</v>
      </c>
    </row>
    <row r="14" spans="1:2" ht="14.6">
      <c r="A14" s="5" t="s">
        <v>73</v>
      </c>
      <c r="B14" s="5" t="s">
        <v>74</v>
      </c>
    </row>
    <row r="15" spans="1:2" ht="14.6">
      <c r="A15" s="5" t="s">
        <v>75</v>
      </c>
      <c r="B15" s="5" t="s">
        <v>76</v>
      </c>
    </row>
    <row r="16" spans="1:2" ht="14.6">
      <c r="A16" s="5" t="s">
        <v>77</v>
      </c>
      <c r="B16" s="5" t="s">
        <v>78</v>
      </c>
    </row>
    <row r="17" spans="1:2" ht="14.6">
      <c r="A17" s="5" t="s">
        <v>79</v>
      </c>
      <c r="B17" s="5" t="s">
        <v>80</v>
      </c>
    </row>
    <row r="18" spans="1:2" ht="14.6">
      <c r="A18" s="5" t="s">
        <v>81</v>
      </c>
      <c r="B18" s="5" t="s">
        <v>82</v>
      </c>
    </row>
    <row r="19" spans="1:2" ht="14.6">
      <c r="A19" s="5" t="s">
        <v>83</v>
      </c>
      <c r="B19" s="5" t="s">
        <v>84</v>
      </c>
    </row>
    <row r="20" spans="1:2" ht="14.6">
      <c r="A20" s="5" t="s">
        <v>85</v>
      </c>
      <c r="B20" s="5" t="s">
        <v>86</v>
      </c>
    </row>
    <row r="21" spans="1:2" ht="14.6">
      <c r="A21" s="5" t="s">
        <v>87</v>
      </c>
      <c r="B21" s="5" t="s">
        <v>88</v>
      </c>
    </row>
    <row r="22" spans="1:2" ht="14.6">
      <c r="A22" s="5" t="s">
        <v>89</v>
      </c>
      <c r="B22" s="5" t="s">
        <v>90</v>
      </c>
    </row>
    <row r="23" spans="1:2" ht="14.6">
      <c r="A23" s="5" t="s">
        <v>91</v>
      </c>
      <c r="B23" s="5" t="s">
        <v>92</v>
      </c>
    </row>
    <row r="24" spans="1:2" ht="14.6">
      <c r="A24" s="5" t="s">
        <v>93</v>
      </c>
      <c r="B24" s="5" t="s">
        <v>94</v>
      </c>
    </row>
    <row r="25" spans="1:2" ht="14.6">
      <c r="A25" s="5" t="s">
        <v>95</v>
      </c>
      <c r="B25" s="5" t="s">
        <v>96</v>
      </c>
    </row>
    <row r="26" spans="1:2" ht="14.6">
      <c r="A26" s="5" t="s">
        <v>97</v>
      </c>
      <c r="B26" s="5" t="s">
        <v>98</v>
      </c>
    </row>
    <row r="27" spans="1:2" ht="14.6">
      <c r="A27" s="5" t="s">
        <v>99</v>
      </c>
      <c r="B27" s="5" t="s">
        <v>100</v>
      </c>
    </row>
    <row r="28" spans="1:2" ht="14.6">
      <c r="A28" s="5" t="s">
        <v>101</v>
      </c>
      <c r="B28" s="5" t="s">
        <v>102</v>
      </c>
    </row>
    <row r="29" spans="1:2" ht="14.6">
      <c r="A29" s="5" t="s">
        <v>103</v>
      </c>
      <c r="B29" s="5" t="s">
        <v>104</v>
      </c>
    </row>
    <row r="30" spans="1:2" ht="14.6">
      <c r="A30" s="5" t="s">
        <v>105</v>
      </c>
      <c r="B30" s="5" t="s">
        <v>106</v>
      </c>
    </row>
    <row r="31" spans="1:2" ht="14.6">
      <c r="A31" s="5" t="s">
        <v>107</v>
      </c>
      <c r="B31" s="5" t="s">
        <v>108</v>
      </c>
    </row>
    <row r="32" spans="1:2" ht="14.6">
      <c r="A32" s="5" t="s">
        <v>109</v>
      </c>
      <c r="B32" s="5" t="s">
        <v>110</v>
      </c>
    </row>
    <row r="33" spans="1:2" ht="14.6">
      <c r="A33" s="5" t="s">
        <v>111</v>
      </c>
      <c r="B33" s="5" t="s">
        <v>112</v>
      </c>
    </row>
    <row r="34" spans="1:2" ht="14.6">
      <c r="A34" s="5" t="s">
        <v>113</v>
      </c>
      <c r="B34" s="5" t="s">
        <v>114</v>
      </c>
    </row>
    <row r="35" spans="1:2" ht="14.6">
      <c r="A35" s="5" t="s">
        <v>115</v>
      </c>
      <c r="B35" s="5" t="s">
        <v>116</v>
      </c>
    </row>
    <row r="36" spans="1:2" ht="14.6">
      <c r="A36" s="5" t="s">
        <v>117</v>
      </c>
      <c r="B36" s="5" t="s">
        <v>118</v>
      </c>
    </row>
    <row r="37" spans="1:1" ht="14.6">
      <c r="A37" s="6" t="s">
        <v>119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32657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 topLeftCell="A1">
      <selection pane="topLeft" activeCell="C17" sqref="C17"/>
    </sheetView>
  </sheetViews>
  <sheetFormatPr defaultRowHeight="14.6"/>
  <cols>
    <col min="2" max="2" width="10.4285714285714" customWidth="1"/>
    <col min="3" max="3" width="13.2857142857143" customWidth="1"/>
    <col min="4" max="4" width="10.5714285714286" bestFit="1" customWidth="1"/>
    <col min="13" max="13" width="12.2857142857143" bestFit="1" customWidth="1"/>
  </cols>
  <sheetData>
    <row r="2" spans="2:4" ht="14.6">
      <c r="B2" s="48" t="s">
        <v>169</v>
      </c>
      <c r="C2" s="7"/>
      <c r="D2" s="7"/>
    </row>
    <row r="3" spans="2:3" ht="14.6">
      <c r="B3" s="49">
        <v>2018</v>
      </c>
      <c r="C3" s="74" t="s">
        <v>170</v>
      </c>
    </row>
    <row r="4" spans="2:13" ht="14.6">
      <c r="B4" s="49">
        <v>2019</v>
      </c>
      <c r="C4" s="74" t="s">
        <v>171</v>
      </c>
      <c r="L4" s="73" t="s">
        <v>186</v>
      </c>
      <c r="M4" s="72"/>
    </row>
    <row r="5" spans="2:13" ht="14.6">
      <c r="B5" s="49">
        <v>2020</v>
      </c>
      <c r="C5" s="74" t="s">
        <v>172</v>
      </c>
      <c r="M5" s="71">
        <v>2023</v>
      </c>
    </row>
    <row r="6" spans="2:13" ht="14.6">
      <c r="B6" s="49">
        <v>2021</v>
      </c>
      <c r="C6" s="74">
        <v>6229365131.5</v>
      </c>
      <c r="L6" s="75" t="s">
        <v>179</v>
      </c>
      <c r="M6" s="76">
        <v>518201145</v>
      </c>
    </row>
    <row r="7" spans="2:13" ht="14.6">
      <c r="B7" s="49">
        <v>2022</v>
      </c>
      <c r="C7" s="74">
        <v>6451608601.5</v>
      </c>
      <c r="L7" s="75" t="s">
        <v>180</v>
      </c>
      <c r="M7" s="76">
        <v>556859570</v>
      </c>
    </row>
    <row r="8" spans="2:13" ht="14.6">
      <c r="B8" s="50">
        <v>2023</v>
      </c>
      <c r="C8" s="7"/>
      <c r="D8" s="7"/>
      <c r="L8" s="75" t="s">
        <v>181</v>
      </c>
      <c r="M8" s="76">
        <v>588864700</v>
      </c>
    </row>
    <row r="9" spans="2:13" ht="14.6">
      <c r="B9" s="49" t="s">
        <v>173</v>
      </c>
      <c r="L9" s="75" t="s">
        <v>182</v>
      </c>
      <c r="M9" s="76">
        <v>524796709</v>
      </c>
    </row>
    <row r="10" spans="12:13" ht="14.6">
      <c r="L10" s="75" t="s">
        <v>183</v>
      </c>
      <c r="M10" s="76">
        <v>579783045</v>
      </c>
    </row>
    <row r="11" spans="2:13" ht="14.6">
      <c r="B11" s="48" t="s">
        <v>174</v>
      </c>
      <c r="C11" s="7"/>
      <c r="D11" s="7"/>
      <c r="L11" s="75" t="s">
        <v>184</v>
      </c>
      <c r="M11" s="76">
        <v>471189517</v>
      </c>
    </row>
    <row r="12" spans="3:13" ht="14.6">
      <c r="C12" s="51" t="s">
        <v>175</v>
      </c>
      <c r="L12" s="75" t="s">
        <v>185</v>
      </c>
      <c r="M12" s="76">
        <v>486002182</v>
      </c>
    </row>
    <row r="13" spans="2:3" ht="14.6">
      <c r="B13" t="s">
        <v>176</v>
      </c>
      <c r="C13" s="52">
        <f>C6/C3</f>
        <v>0.93239851083296788</v>
      </c>
    </row>
    <row r="14" spans="2:12" ht="14.6">
      <c r="B14" t="s">
        <v>177</v>
      </c>
      <c r="C14" s="78">
        <f>C6/C5</f>
        <v>1.0157938433834641</v>
      </c>
      <c r="L14" s="70" t="s">
        <v>187</v>
      </c>
    </row>
    <row r="15" spans="2:14" ht="14.6">
      <c r="B15" t="s">
        <v>189</v>
      </c>
      <c r="C15" s="52">
        <f>C7/C3</f>
        <v>0.96566345454649427</v>
      </c>
      <c r="L15">
        <v>2023</v>
      </c>
      <c r="M15" s="69">
        <f>SUM(M6:M12)</f>
        <v>3725696868</v>
      </c>
      <c r="N15" t="s">
        <v>188</v>
      </c>
    </row>
    <row r="16" spans="2:14" ht="14.6">
      <c r="B16" t="s">
        <v>190</v>
      </c>
      <c r="C16" s="52">
        <f>1+N16</f>
        <v>1.0186952818999766</v>
      </c>
      <c r="L16">
        <v>2022</v>
      </c>
      <c r="M16" s="69">
        <v>3657322198.5</v>
      </c>
      <c r="N16" s="77">
        <f>(M15-M16)/M16</f>
        <v>0.018695281899976688</v>
      </c>
    </row>
    <row r="17" spans="2:14" ht="14.6">
      <c r="B17" t="s">
        <v>207</v>
      </c>
      <c r="C17" s="52">
        <f>C7/C6</f>
        <v>1.0356767447899597</v>
      </c>
      <c r="L17">
        <v>2021</v>
      </c>
      <c r="M17" s="69">
        <v>3460486912</v>
      </c>
      <c r="N17" s="77">
        <f>(M15-M17)/M17</f>
        <v>0.076639491130663179</v>
      </c>
    </row>
    <row r="19" spans="2:2" ht="14.6">
      <c r="B19" t="s">
        <v>178</v>
      </c>
    </row>
    <row r="20" spans="3:4" ht="14.6">
      <c r="C20">
        <v>2018</v>
      </c>
      <c r="D20">
        <v>2021</v>
      </c>
    </row>
    <row r="21" spans="2:4" ht="14.6">
      <c r="B21" t="s">
        <v>35</v>
      </c>
      <c r="C21" s="53">
        <v>14.5565610923972</v>
      </c>
      <c r="D21" s="53">
        <v>15.490769824884</v>
      </c>
    </row>
    <row r="22" spans="2:4" ht="14.6">
      <c r="B22" t="s">
        <v>37</v>
      </c>
      <c r="C22" s="53">
        <v>31.276118540281001</v>
      </c>
      <c r="D22" s="53">
        <v>33.305155123500498</v>
      </c>
    </row>
    <row r="23" spans="2:4" ht="14.6">
      <c r="B23" t="s">
        <v>39</v>
      </c>
      <c r="C23" s="53">
        <v>27.131577542973599</v>
      </c>
      <c r="D23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BY-Demands</vt:lpstr>
      <vt:lpstr>REG_TRA_DEMANDS</vt:lpstr>
      <vt:lpstr>DEMANDS</vt:lpstr>
      <vt:lpstr>Regions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Vahid Aryanpur</cp:lastModifiedBy>
  <dcterms:created xsi:type="dcterms:W3CDTF">2021-02-23T14:14:01Z</dcterms:created>
  <dcterms:modified xsi:type="dcterms:W3CDTF">2023-12-11T17:29:02Z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