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E6BAF083-A36F-40EA-A7A7-6D59AC4989B2}" xr6:coauthVersionLast="47" xr6:coauthVersionMax="47" xr10:uidLastSave="{00000000-0000-0000-0000-000000000000}"/>
  <bookViews>
    <workbookView xWindow="-110" yWindow="-110" windowWidth="25820" windowHeight="15500" firstSheet="6" activeTab="6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33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localSheetId="12" hidden="1">#REF!</definedName>
    <definedName name="__123Graph_AEUMILKPN" hidden="1">#REF!</definedName>
    <definedName name="_1" localSheetId="12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9" i="31" l="1"/>
  <c r="V9" i="31"/>
  <c r="W9" i="31"/>
  <c r="X9" i="31"/>
  <c r="T9" i="31"/>
  <c r="U14" i="31"/>
  <c r="V14" i="31"/>
  <c r="W14" i="31"/>
  <c r="X14" i="31"/>
  <c r="T14" i="31"/>
  <c r="U20" i="31"/>
  <c r="V20" i="31"/>
  <c r="W20" i="31"/>
  <c r="X20" i="31"/>
  <c r="T20" i="31"/>
  <c r="U25" i="31"/>
  <c r="V25" i="31"/>
  <c r="W25" i="31"/>
  <c r="X25" i="31"/>
  <c r="T25" i="31"/>
  <c r="J12" i="31"/>
  <c r="X12" i="31" s="1"/>
  <c r="I12" i="31"/>
  <c r="H12" i="31"/>
  <c r="V12" i="31" s="1"/>
  <c r="G12" i="31"/>
  <c r="U12" i="31" s="1"/>
  <c r="F12" i="31"/>
  <c r="T23" i="31" s="1"/>
  <c r="J13" i="31"/>
  <c r="I13" i="31"/>
  <c r="H13" i="31"/>
  <c r="G13" i="31"/>
  <c r="F13" i="31"/>
  <c r="J14" i="31"/>
  <c r="I14" i="31"/>
  <c r="H14" i="31"/>
  <c r="G14" i="31"/>
  <c r="F14" i="31"/>
  <c r="J9" i="31"/>
  <c r="I9" i="31"/>
  <c r="H9" i="31"/>
  <c r="G9" i="31"/>
  <c r="F9" i="31"/>
  <c r="J4" i="31"/>
  <c r="I4" i="31"/>
  <c r="W4" i="31" s="1"/>
  <c r="H4" i="31"/>
  <c r="G4" i="31"/>
  <c r="U15" i="31" s="1"/>
  <c r="F4" i="31"/>
  <c r="T4" i="31" s="1"/>
  <c r="S25" i="31"/>
  <c r="S24" i="31"/>
  <c r="X23" i="31"/>
  <c r="W23" i="31"/>
  <c r="U23" i="31"/>
  <c r="S23" i="31"/>
  <c r="S22" i="31"/>
  <c r="T21" i="31"/>
  <c r="S21" i="31"/>
  <c r="S20" i="31"/>
  <c r="S19" i="31"/>
  <c r="V18" i="31"/>
  <c r="U18" i="31"/>
  <c r="S18" i="31"/>
  <c r="S17" i="31"/>
  <c r="S16" i="31"/>
  <c r="X15" i="31"/>
  <c r="W15" i="31"/>
  <c r="S15" i="31"/>
  <c r="S14" i="31"/>
  <c r="S13" i="31"/>
  <c r="S12" i="31"/>
  <c r="X11" i="31"/>
  <c r="S11" i="31"/>
  <c r="S10" i="31"/>
  <c r="S9" i="31"/>
  <c r="S8" i="31"/>
  <c r="S7" i="31"/>
  <c r="X6" i="31"/>
  <c r="W6" i="31"/>
  <c r="V6" i="31"/>
  <c r="S6" i="31"/>
  <c r="S5" i="31"/>
  <c r="S4" i="31"/>
  <c r="X13" i="31"/>
  <c r="W13" i="31"/>
  <c r="V13" i="31"/>
  <c r="U13" i="31"/>
  <c r="T13" i="31"/>
  <c r="W12" i="31"/>
  <c r="J11" i="31"/>
  <c r="X22" i="31" s="1"/>
  <c r="I11" i="31"/>
  <c r="W11" i="31" s="1"/>
  <c r="H11" i="31"/>
  <c r="V11" i="31" s="1"/>
  <c r="G11" i="31"/>
  <c r="U11" i="31" s="1"/>
  <c r="F11" i="31"/>
  <c r="T11" i="31" s="1"/>
  <c r="J10" i="31"/>
  <c r="X10" i="31" s="1"/>
  <c r="I10" i="31"/>
  <c r="W10" i="31" s="1"/>
  <c r="H10" i="31"/>
  <c r="V10" i="31" s="1"/>
  <c r="G10" i="31"/>
  <c r="U10" i="31" s="1"/>
  <c r="F10" i="31"/>
  <c r="T10" i="31" s="1"/>
  <c r="J8" i="31"/>
  <c r="X8" i="31" s="1"/>
  <c r="I8" i="31"/>
  <c r="W8" i="31" s="1"/>
  <c r="H8" i="31"/>
  <c r="V8" i="31" s="1"/>
  <c r="G8" i="31"/>
  <c r="U8" i="31" s="1"/>
  <c r="F8" i="31"/>
  <c r="T8" i="31" s="1"/>
  <c r="J7" i="31"/>
  <c r="X7" i="31" s="1"/>
  <c r="I7" i="31"/>
  <c r="W7" i="31" s="1"/>
  <c r="H7" i="31"/>
  <c r="V7" i="31" s="1"/>
  <c r="G7" i="31"/>
  <c r="U7" i="31" s="1"/>
  <c r="F7" i="31"/>
  <c r="T7" i="31" s="1"/>
  <c r="J6" i="31"/>
  <c r="X17" i="31" s="1"/>
  <c r="I6" i="31"/>
  <c r="W17" i="31" s="1"/>
  <c r="H6" i="31"/>
  <c r="V17" i="31" s="1"/>
  <c r="G6" i="31"/>
  <c r="U6" i="31" s="1"/>
  <c r="F6" i="31"/>
  <c r="T6" i="31" s="1"/>
  <c r="J5" i="31"/>
  <c r="X5" i="31" s="1"/>
  <c r="I5" i="31"/>
  <c r="W5" i="31" s="1"/>
  <c r="H5" i="31"/>
  <c r="V5" i="31" s="1"/>
  <c r="G5" i="31"/>
  <c r="U5" i="31" s="1"/>
  <c r="F5" i="31"/>
  <c r="T5" i="31" s="1"/>
  <c r="X4" i="31"/>
  <c r="V4" i="31"/>
  <c r="T15" i="31"/>
  <c r="E14" i="31"/>
  <c r="E13" i="31"/>
  <c r="E12" i="31"/>
  <c r="E11" i="31"/>
  <c r="E10" i="31"/>
  <c r="E9" i="31"/>
  <c r="E8" i="31"/>
  <c r="E7" i="31"/>
  <c r="E6" i="31"/>
  <c r="E5" i="31"/>
  <c r="E4" i="31"/>
  <c r="AI119" i="15"/>
  <c r="AI120" i="15"/>
  <c r="AI121" i="15"/>
  <c r="AI122" i="15"/>
  <c r="AI123" i="15"/>
  <c r="AI124" i="15"/>
  <c r="AI125" i="15"/>
  <c r="AI126" i="15"/>
  <c r="AI127" i="15"/>
  <c r="AI128" i="15"/>
  <c r="AI129" i="15"/>
  <c r="AI118" i="15"/>
  <c r="V129" i="15"/>
  <c r="U129" i="15"/>
  <c r="S129" i="15"/>
  <c r="H129" i="15"/>
  <c r="AH129" i="15" s="1"/>
  <c r="AH128" i="15"/>
  <c r="AG128" i="15"/>
  <c r="AF128" i="15"/>
  <c r="AE128" i="15"/>
  <c r="AD128" i="15"/>
  <c r="Y128" i="15"/>
  <c r="V128" i="15"/>
  <c r="U128" i="15"/>
  <c r="T128" i="15"/>
  <c r="S128" i="15"/>
  <c r="R128" i="15"/>
  <c r="Q128" i="15"/>
  <c r="P128" i="15"/>
  <c r="O128" i="15"/>
  <c r="N128" i="15"/>
  <c r="I128" i="15"/>
  <c r="H128" i="15"/>
  <c r="AC128" i="15" s="1"/>
  <c r="AG127" i="15"/>
  <c r="AF127" i="15"/>
  <c r="AE127" i="15"/>
  <c r="AD127" i="15"/>
  <c r="AC127" i="15"/>
  <c r="AB127" i="15"/>
  <c r="AA127" i="15"/>
  <c r="Z127" i="15"/>
  <c r="Y127" i="15"/>
  <c r="T127" i="15"/>
  <c r="S127" i="15"/>
  <c r="Q127" i="15"/>
  <c r="P127" i="15"/>
  <c r="O127" i="15"/>
  <c r="N127" i="15"/>
  <c r="M127" i="15"/>
  <c r="L127" i="15"/>
  <c r="K127" i="15"/>
  <c r="J127" i="15"/>
  <c r="I127" i="15"/>
  <c r="H127" i="15"/>
  <c r="X127" i="15" s="1"/>
  <c r="AE126" i="15"/>
  <c r="Z126" i="15"/>
  <c r="Y126" i="15"/>
  <c r="W126" i="15"/>
  <c r="V126" i="15"/>
  <c r="U126" i="15"/>
  <c r="T126" i="15"/>
  <c r="O126" i="15"/>
  <c r="J126" i="15"/>
  <c r="I126" i="15"/>
  <c r="H126" i="15"/>
  <c r="S126" i="15" s="1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V123" i="15"/>
  <c r="U123" i="15"/>
  <c r="S123" i="15"/>
  <c r="H123" i="15"/>
  <c r="AH123" i="15" s="1"/>
  <c r="AH122" i="15"/>
  <c r="AG122" i="15"/>
  <c r="AF122" i="15"/>
  <c r="AE122" i="15"/>
  <c r="AD122" i="15"/>
  <c r="Y122" i="15"/>
  <c r="V122" i="15"/>
  <c r="U122" i="15"/>
  <c r="T122" i="15"/>
  <c r="S122" i="15"/>
  <c r="R122" i="15"/>
  <c r="Q122" i="15"/>
  <c r="P122" i="15"/>
  <c r="O122" i="15"/>
  <c r="N122" i="15"/>
  <c r="I122" i="15"/>
  <c r="H122" i="15"/>
  <c r="AC122" i="15" s="1"/>
  <c r="AG121" i="15"/>
  <c r="AF121" i="15"/>
  <c r="AE121" i="15"/>
  <c r="AD121" i="15"/>
  <c r="AC121" i="15"/>
  <c r="AB121" i="15"/>
  <c r="AA121" i="15"/>
  <c r="Z121" i="15"/>
  <c r="Y121" i="15"/>
  <c r="T121" i="15"/>
  <c r="S121" i="15"/>
  <c r="Q121" i="15"/>
  <c r="P121" i="15"/>
  <c r="O121" i="15"/>
  <c r="N121" i="15"/>
  <c r="M121" i="15"/>
  <c r="L121" i="15"/>
  <c r="K121" i="15"/>
  <c r="J121" i="15"/>
  <c r="I121" i="15"/>
  <c r="H121" i="15"/>
  <c r="X121" i="15" s="1"/>
  <c r="AE120" i="15"/>
  <c r="Z120" i="15"/>
  <c r="Y120" i="15"/>
  <c r="W120" i="15"/>
  <c r="V120" i="15"/>
  <c r="U120" i="15"/>
  <c r="T120" i="15"/>
  <c r="O120" i="15"/>
  <c r="J120" i="15"/>
  <c r="I120" i="15"/>
  <c r="H120" i="15"/>
  <c r="S120" i="15" s="1"/>
  <c r="AH119" i="15"/>
  <c r="AG119" i="15"/>
  <c r="AF119" i="15"/>
  <c r="AE119" i="15"/>
  <c r="AD119" i="15"/>
  <c r="Z119" i="15"/>
  <c r="Y119" i="15"/>
  <c r="W119" i="15"/>
  <c r="V119" i="15"/>
  <c r="U119" i="15"/>
  <c r="T119" i="15"/>
  <c r="S119" i="15"/>
  <c r="R119" i="15"/>
  <c r="Q119" i="15"/>
  <c r="P119" i="15"/>
  <c r="O119" i="15"/>
  <c r="N119" i="15"/>
  <c r="J119" i="15"/>
  <c r="I119" i="15"/>
  <c r="H119" i="15"/>
  <c r="AC119" i="15" s="1"/>
  <c r="AH107" i="15"/>
  <c r="AG107" i="15"/>
  <c r="AF107" i="15"/>
  <c r="AE107" i="15"/>
  <c r="AD107" i="15"/>
  <c r="AC107" i="15"/>
  <c r="AB107" i="15"/>
  <c r="AA107" i="15"/>
  <c r="Z107" i="15"/>
  <c r="Y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X107" i="15" s="1"/>
  <c r="H106" i="15"/>
  <c r="AH105" i="15"/>
  <c r="AG105" i="15"/>
  <c r="AF105" i="15"/>
  <c r="AA105" i="15"/>
  <c r="W105" i="15"/>
  <c r="V105" i="15"/>
  <c r="U105" i="15"/>
  <c r="T105" i="15"/>
  <c r="S105" i="15"/>
  <c r="R105" i="15"/>
  <c r="Q105" i="15"/>
  <c r="P105" i="15"/>
  <c r="K105" i="15"/>
  <c r="H105" i="15"/>
  <c r="AE105" i="15" s="1"/>
  <c r="AH104" i="15"/>
  <c r="AG104" i="15"/>
  <c r="AF104" i="15"/>
  <c r="AE104" i="15"/>
  <c r="AD104" i="15"/>
  <c r="AC104" i="15"/>
  <c r="AB104" i="15"/>
  <c r="AA104" i="15"/>
  <c r="V104" i="15"/>
  <c r="U104" i="15"/>
  <c r="S104" i="15"/>
  <c r="R104" i="15"/>
  <c r="Q104" i="15"/>
  <c r="P104" i="15"/>
  <c r="O104" i="15"/>
  <c r="N104" i="15"/>
  <c r="M104" i="15"/>
  <c r="L104" i="15"/>
  <c r="K104" i="15"/>
  <c r="H104" i="15"/>
  <c r="Z104" i="15" s="1"/>
  <c r="H103" i="15"/>
  <c r="AG102" i="15"/>
  <c r="V102" i="15"/>
  <c r="T102" i="15"/>
  <c r="S102" i="15"/>
  <c r="Q102" i="15"/>
  <c r="H102" i="15"/>
  <c r="AF102" i="15" s="1"/>
  <c r="AH101" i="15"/>
  <c r="AG101" i="15"/>
  <c r="AF101" i="15"/>
  <c r="AE101" i="15"/>
  <c r="AD101" i="15"/>
  <c r="AC101" i="15"/>
  <c r="AB101" i="15"/>
  <c r="W101" i="15"/>
  <c r="V101" i="15"/>
  <c r="T101" i="15"/>
  <c r="S101" i="15"/>
  <c r="R101" i="15"/>
  <c r="Q101" i="15"/>
  <c r="P101" i="15"/>
  <c r="O101" i="15"/>
  <c r="N101" i="15"/>
  <c r="M101" i="15"/>
  <c r="L101" i="15"/>
  <c r="H101" i="15"/>
  <c r="AA101" i="15" s="1"/>
  <c r="AD100" i="15"/>
  <c r="AB100" i="15"/>
  <c r="Z100" i="15"/>
  <c r="Y100" i="15"/>
  <c r="W100" i="15"/>
  <c r="N100" i="15"/>
  <c r="L100" i="15"/>
  <c r="J100" i="15"/>
  <c r="I100" i="15"/>
  <c r="H100" i="15"/>
  <c r="V100" i="15" s="1"/>
  <c r="AH99" i="15"/>
  <c r="Y99" i="15"/>
  <c r="W99" i="15"/>
  <c r="U99" i="15"/>
  <c r="T99" i="15"/>
  <c r="S99" i="15"/>
  <c r="R99" i="15"/>
  <c r="I99" i="15"/>
  <c r="H99" i="15"/>
  <c r="AG99" i="15" s="1"/>
  <c r="AH98" i="15"/>
  <c r="AF98" i="15"/>
  <c r="AE98" i="15"/>
  <c r="AD98" i="15"/>
  <c r="AC98" i="15"/>
  <c r="T98" i="15"/>
  <c r="R98" i="15"/>
  <c r="P98" i="15"/>
  <c r="O98" i="15"/>
  <c r="N98" i="15"/>
  <c r="M98" i="15"/>
  <c r="H98" i="15"/>
  <c r="AB98" i="15" s="1"/>
  <c r="AE97" i="15"/>
  <c r="Z97" i="15"/>
  <c r="X97" i="15"/>
  <c r="O97" i="15"/>
  <c r="K97" i="15"/>
  <c r="H97" i="15"/>
  <c r="Z82" i="15"/>
  <c r="X82" i="15"/>
  <c r="V82" i="15"/>
  <c r="U82" i="15"/>
  <c r="T82" i="15"/>
  <c r="S82" i="15"/>
  <c r="H82" i="15"/>
  <c r="AH81" i="15"/>
  <c r="AG81" i="15"/>
  <c r="AF81" i="15"/>
  <c r="AE81" i="15"/>
  <c r="AD81" i="15"/>
  <c r="Y81" i="15"/>
  <c r="V81" i="15"/>
  <c r="U81" i="15"/>
  <c r="T81" i="15"/>
  <c r="S81" i="15"/>
  <c r="R81" i="15"/>
  <c r="Q81" i="15"/>
  <c r="P81" i="15"/>
  <c r="O81" i="15"/>
  <c r="N81" i="15"/>
  <c r="I81" i="15"/>
  <c r="H81" i="15"/>
  <c r="AC81" i="15" s="1"/>
  <c r="AG80" i="15"/>
  <c r="AF80" i="15"/>
  <c r="AE80" i="15"/>
  <c r="AD80" i="15"/>
  <c r="AC80" i="15"/>
  <c r="AB80" i="15"/>
  <c r="AA80" i="15"/>
  <c r="Z80" i="15"/>
  <c r="Y80" i="15"/>
  <c r="T80" i="15"/>
  <c r="S80" i="15"/>
  <c r="Q80" i="15"/>
  <c r="P80" i="15"/>
  <c r="O80" i="15"/>
  <c r="N80" i="15"/>
  <c r="M80" i="15"/>
  <c r="L80" i="15"/>
  <c r="K80" i="15"/>
  <c r="J80" i="15"/>
  <c r="I80" i="15"/>
  <c r="H80" i="15"/>
  <c r="X80" i="15" s="1"/>
  <c r="AE79" i="15"/>
  <c r="AA79" i="15"/>
  <c r="Z79" i="15"/>
  <c r="Y79" i="15"/>
  <c r="W79" i="15"/>
  <c r="V79" i="15"/>
  <c r="U79" i="15"/>
  <c r="T79" i="15"/>
  <c r="O79" i="15"/>
  <c r="K79" i="15"/>
  <c r="J79" i="15"/>
  <c r="I79" i="15"/>
  <c r="H79" i="15"/>
  <c r="S79" i="15" s="1"/>
  <c r="AH78" i="15"/>
  <c r="AG78" i="15"/>
  <c r="AF78" i="15"/>
  <c r="AE78" i="15"/>
  <c r="Z78" i="15"/>
  <c r="V78" i="15"/>
  <c r="U78" i="15"/>
  <c r="T78" i="15"/>
  <c r="R78" i="15"/>
  <c r="Q78" i="15"/>
  <c r="P78" i="15"/>
  <c r="O78" i="15"/>
  <c r="J78" i="15"/>
  <c r="H78" i="15"/>
  <c r="AD78" i="15" s="1"/>
  <c r="AG77" i="15"/>
  <c r="AF77" i="15"/>
  <c r="AE77" i="15"/>
  <c r="AC77" i="15"/>
  <c r="AB77" i="15"/>
  <c r="AA77" i="15"/>
  <c r="Z77" i="15"/>
  <c r="U77" i="15"/>
  <c r="S77" i="15"/>
  <c r="Q77" i="15"/>
  <c r="P77" i="15"/>
  <c r="O77" i="15"/>
  <c r="M77" i="15"/>
  <c r="L77" i="15"/>
  <c r="K77" i="15"/>
  <c r="J77" i="15"/>
  <c r="H77" i="15"/>
  <c r="Y77" i="15" s="1"/>
  <c r="H76" i="15"/>
  <c r="AF76" i="15" s="1"/>
  <c r="AH75" i="15"/>
  <c r="AG75" i="15"/>
  <c r="AF75" i="15"/>
  <c r="AD75" i="15"/>
  <c r="AA75" i="15"/>
  <c r="Y75" i="15"/>
  <c r="W75" i="15"/>
  <c r="V75" i="15"/>
  <c r="U75" i="15"/>
  <c r="S75" i="15"/>
  <c r="R75" i="15"/>
  <c r="Q75" i="15"/>
  <c r="P75" i="15"/>
  <c r="N75" i="15"/>
  <c r="K75" i="15"/>
  <c r="I75" i="15"/>
  <c r="H75" i="15"/>
  <c r="AE75" i="15" s="1"/>
  <c r="AH74" i="15"/>
  <c r="AG74" i="15"/>
  <c r="AF74" i="15"/>
  <c r="AD74" i="15"/>
  <c r="AC74" i="15"/>
  <c r="AB74" i="15"/>
  <c r="AA74" i="15"/>
  <c r="Y74" i="15"/>
  <c r="V74" i="15"/>
  <c r="T74" i="15"/>
  <c r="S74" i="15"/>
  <c r="R74" i="15"/>
  <c r="Q74" i="15"/>
  <c r="P74" i="15"/>
  <c r="N74" i="15"/>
  <c r="M74" i="15"/>
  <c r="L74" i="15"/>
  <c r="K74" i="15"/>
  <c r="I74" i="15"/>
  <c r="H74" i="15"/>
  <c r="Z74" i="15" s="1"/>
  <c r="H73" i="15"/>
  <c r="AB73" i="15" s="1"/>
  <c r="AH72" i="15"/>
  <c r="AG72" i="15"/>
  <c r="AE72" i="15"/>
  <c r="Z72" i="15"/>
  <c r="Y72" i="15"/>
  <c r="X72" i="15"/>
  <c r="W72" i="15"/>
  <c r="V72" i="15"/>
  <c r="T72" i="15"/>
  <c r="S72" i="15"/>
  <c r="R72" i="15"/>
  <c r="Q72" i="15"/>
  <c r="O72" i="15"/>
  <c r="N72" i="15"/>
  <c r="L72" i="15"/>
  <c r="J72" i="15"/>
  <c r="H72" i="15"/>
  <c r="U72" i="15" s="1"/>
  <c r="AH58" i="15"/>
  <c r="AG58" i="15"/>
  <c r="AF58" i="15"/>
  <c r="AE58" i="15"/>
  <c r="AD58" i="15"/>
  <c r="AC58" i="15"/>
  <c r="AB58" i="15"/>
  <c r="Z58" i="15"/>
  <c r="Y58" i="15"/>
  <c r="W58" i="15"/>
  <c r="U58" i="15"/>
  <c r="T58" i="15"/>
  <c r="S58" i="15"/>
  <c r="R58" i="15"/>
  <c r="Q58" i="15"/>
  <c r="P58" i="15"/>
  <c r="O58" i="15"/>
  <c r="N58" i="15"/>
  <c r="M58" i="15"/>
  <c r="L58" i="15"/>
  <c r="J58" i="15"/>
  <c r="I58" i="15"/>
  <c r="H58" i="15"/>
  <c r="AA58" i="15" s="1"/>
  <c r="AD57" i="15"/>
  <c r="AC57" i="15"/>
  <c r="AB57" i="15"/>
  <c r="W57" i="15"/>
  <c r="R57" i="15"/>
  <c r="K57" i="15"/>
  <c r="J57" i="15"/>
  <c r="I57" i="15"/>
  <c r="H57" i="15"/>
  <c r="AC56" i="15"/>
  <c r="Y56" i="15"/>
  <c r="T56" i="15"/>
  <c r="S56" i="15"/>
  <c r="R56" i="15"/>
  <c r="P56" i="15"/>
  <c r="O56" i="15"/>
  <c r="I56" i="15"/>
  <c r="H56" i="15"/>
  <c r="Z56" i="15" s="1"/>
  <c r="AG55" i="15"/>
  <c r="AA55" i="15"/>
  <c r="Z55" i="15"/>
  <c r="X55" i="15"/>
  <c r="V55" i="15"/>
  <c r="U55" i="15"/>
  <c r="R55" i="15"/>
  <c r="Q55" i="15"/>
  <c r="P55" i="15"/>
  <c r="N55" i="15"/>
  <c r="H55" i="15"/>
  <c r="AG54" i="15"/>
  <c r="AF54" i="15"/>
  <c r="AE54" i="15"/>
  <c r="AD54" i="15"/>
  <c r="AC54" i="15"/>
  <c r="Z54" i="15"/>
  <c r="Y54" i="15"/>
  <c r="X54" i="15"/>
  <c r="U54" i="15"/>
  <c r="P54" i="15"/>
  <c r="O54" i="15"/>
  <c r="N54" i="15"/>
  <c r="M54" i="15"/>
  <c r="L54" i="15"/>
  <c r="K54" i="15"/>
  <c r="J54" i="15"/>
  <c r="H54" i="15"/>
  <c r="V54" i="15" s="1"/>
  <c r="H53" i="15"/>
  <c r="Z53" i="15" s="1"/>
  <c r="AH52" i="15"/>
  <c r="AG52" i="15"/>
  <c r="AF52" i="15"/>
  <c r="AE52" i="15"/>
  <c r="AD52" i="15"/>
  <c r="AB52" i="15"/>
  <c r="AA52" i="15"/>
  <c r="Y52" i="15"/>
  <c r="W52" i="15"/>
  <c r="V52" i="15"/>
  <c r="U52" i="15"/>
  <c r="T52" i="15"/>
  <c r="S52" i="15"/>
  <c r="R52" i="15"/>
  <c r="Q52" i="15"/>
  <c r="P52" i="15"/>
  <c r="O52" i="15"/>
  <c r="N52" i="15"/>
  <c r="L52" i="15"/>
  <c r="K52" i="15"/>
  <c r="I52" i="15"/>
  <c r="H52" i="15"/>
  <c r="AC52" i="15" s="1"/>
  <c r="AH51" i="15"/>
  <c r="AG51" i="15"/>
  <c r="AF51" i="15"/>
  <c r="AE51" i="15"/>
  <c r="AD51" i="15"/>
  <c r="AC51" i="15"/>
  <c r="AB51" i="15"/>
  <c r="AA51" i="15"/>
  <c r="Z51" i="15"/>
  <c r="Y51" i="15"/>
  <c r="W51" i="15"/>
  <c r="V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X51" i="15" s="1"/>
  <c r="H50" i="15"/>
  <c r="X50" i="15" s="1"/>
  <c r="AH49" i="15"/>
  <c r="AE49" i="15"/>
  <c r="AD49" i="15"/>
  <c r="AC49" i="15"/>
  <c r="Z49" i="15"/>
  <c r="W49" i="15"/>
  <c r="V49" i="15"/>
  <c r="U49" i="15"/>
  <c r="T49" i="15"/>
  <c r="S49" i="15"/>
  <c r="R49" i="15"/>
  <c r="Q49" i="15"/>
  <c r="N49" i="15"/>
  <c r="M49" i="15"/>
  <c r="L49" i="15"/>
  <c r="I49" i="15"/>
  <c r="H49" i="15"/>
  <c r="X49" i="15" s="1"/>
  <c r="AE48" i="15"/>
  <c r="AD48" i="15"/>
  <c r="AC48" i="15"/>
  <c r="AB48" i="15"/>
  <c r="AA48" i="15"/>
  <c r="X48" i="15"/>
  <c r="W48" i="15"/>
  <c r="U48" i="15"/>
  <c r="S48" i="15"/>
  <c r="N48" i="15"/>
  <c r="M48" i="15"/>
  <c r="L48" i="15"/>
  <c r="K48" i="15"/>
  <c r="J48" i="15"/>
  <c r="H48" i="15"/>
  <c r="V48" i="15" s="1"/>
  <c r="AI38" i="15"/>
  <c r="AG38" i="15"/>
  <c r="AD38" i="15"/>
  <c r="X38" i="15"/>
  <c r="W38" i="15"/>
  <c r="V38" i="15"/>
  <c r="Q38" i="15"/>
  <c r="P38" i="15"/>
  <c r="M38" i="15"/>
  <c r="H38" i="15"/>
  <c r="U38" i="15" s="1"/>
  <c r="AI37" i="15"/>
  <c r="AH37" i="15"/>
  <c r="AG37" i="15"/>
  <c r="AF37" i="15"/>
  <c r="AC37" i="15"/>
  <c r="AB37" i="15"/>
  <c r="AA37" i="15"/>
  <c r="Z37" i="15"/>
  <c r="X37" i="15"/>
  <c r="W37" i="15"/>
  <c r="V37" i="15"/>
  <c r="U37" i="15"/>
  <c r="T37" i="15"/>
  <c r="S37" i="15"/>
  <c r="R37" i="15"/>
  <c r="Q37" i="15"/>
  <c r="P37" i="15"/>
  <c r="O37" i="15"/>
  <c r="L37" i="15"/>
  <c r="K37" i="15"/>
  <c r="J37" i="15"/>
  <c r="I37" i="15"/>
  <c r="H37" i="15"/>
  <c r="AI36" i="15"/>
  <c r="A36" i="15" s="1"/>
  <c r="AC36" i="15"/>
  <c r="AB36" i="15"/>
  <c r="AA36" i="15"/>
  <c r="V36" i="15"/>
  <c r="U36" i="15"/>
  <c r="R36" i="15"/>
  <c r="L36" i="15"/>
  <c r="K36" i="15"/>
  <c r="I36" i="15"/>
  <c r="H36" i="15"/>
  <c r="AI35" i="15"/>
  <c r="AH35" i="15"/>
  <c r="AG35" i="15"/>
  <c r="AF35" i="15"/>
  <c r="AE35" i="15"/>
  <c r="AC35" i="15"/>
  <c r="X35" i="15"/>
  <c r="W35" i="15"/>
  <c r="U35" i="15"/>
  <c r="T35" i="15"/>
  <c r="S35" i="15"/>
  <c r="Q35" i="15"/>
  <c r="P35" i="15"/>
  <c r="O35" i="15"/>
  <c r="N35" i="15"/>
  <c r="L35" i="15"/>
  <c r="I35" i="15"/>
  <c r="H35" i="15"/>
  <c r="V35" i="15" s="1"/>
  <c r="AI34" i="15"/>
  <c r="AE34" i="15"/>
  <c r="W34" i="15"/>
  <c r="P34" i="15"/>
  <c r="N34" i="15"/>
  <c r="H34" i="15"/>
  <c r="X34" i="15" s="1"/>
  <c r="AI33" i="15"/>
  <c r="H33" i="15"/>
  <c r="X33" i="15" s="1"/>
  <c r="AI32" i="15"/>
  <c r="AE32" i="15"/>
  <c r="AD32" i="15"/>
  <c r="AB32" i="15"/>
  <c r="U32" i="15"/>
  <c r="T32" i="15"/>
  <c r="S32" i="15"/>
  <c r="N32" i="15"/>
  <c r="M32" i="15"/>
  <c r="K32" i="15"/>
  <c r="H32" i="15"/>
  <c r="X32" i="15" s="1"/>
  <c r="AI31" i="15"/>
  <c r="AD31" i="15"/>
  <c r="M31" i="15"/>
  <c r="H31" i="15"/>
  <c r="V31" i="15" s="1"/>
  <c r="AI30" i="15"/>
  <c r="AI50" i="15" s="1"/>
  <c r="X30" i="15"/>
  <c r="S30" i="15"/>
  <c r="H30" i="15"/>
  <c r="W30" i="15" s="1"/>
  <c r="AI29" i="15"/>
  <c r="A29" i="15" s="1"/>
  <c r="AD29" i="15"/>
  <c r="AC29" i="15"/>
  <c r="AA29" i="15"/>
  <c r="U29" i="15"/>
  <c r="T29" i="15"/>
  <c r="S29" i="15"/>
  <c r="N29" i="15"/>
  <c r="M29" i="15"/>
  <c r="K29" i="15"/>
  <c r="H29" i="15"/>
  <c r="AG29" i="15" s="1"/>
  <c r="AI28" i="15"/>
  <c r="AH28" i="15"/>
  <c r="AG28" i="15"/>
  <c r="AF28" i="15"/>
  <c r="AE28" i="15"/>
  <c r="AA28" i="15"/>
  <c r="Z28" i="15"/>
  <c r="Y28" i="15"/>
  <c r="W28" i="15"/>
  <c r="U28" i="15"/>
  <c r="T28" i="15"/>
  <c r="R28" i="15"/>
  <c r="Q28" i="15"/>
  <c r="P28" i="15"/>
  <c r="O28" i="15"/>
  <c r="K28" i="15"/>
  <c r="J28" i="15"/>
  <c r="I28" i="15"/>
  <c r="H28" i="15"/>
  <c r="AC28" i="15" s="1"/>
  <c r="AH17" i="15"/>
  <c r="AG17" i="15"/>
  <c r="AF17" i="15"/>
  <c r="AE17" i="15"/>
  <c r="AD17" i="15"/>
  <c r="AC17" i="15"/>
  <c r="AB17" i="15"/>
  <c r="AA17" i="15"/>
  <c r="Z17" i="15"/>
  <c r="Y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X17" i="15" s="1"/>
  <c r="AG16" i="15"/>
  <c r="AF16" i="15"/>
  <c r="AE16" i="15"/>
  <c r="AC16" i="15"/>
  <c r="AA16" i="15"/>
  <c r="Z16" i="15"/>
  <c r="W16" i="15"/>
  <c r="V16" i="15"/>
  <c r="U16" i="15"/>
  <c r="Q16" i="15"/>
  <c r="P16" i="15"/>
  <c r="O16" i="15"/>
  <c r="M16" i="15"/>
  <c r="K16" i="15"/>
  <c r="J16" i="15"/>
  <c r="H16" i="15"/>
  <c r="S16" i="15" s="1"/>
  <c r="AG15" i="15"/>
  <c r="AF15" i="15"/>
  <c r="AA15" i="15"/>
  <c r="Z15" i="15"/>
  <c r="Q15" i="15"/>
  <c r="P15" i="15"/>
  <c r="K15" i="15"/>
  <c r="J15" i="15"/>
  <c r="H15" i="15"/>
  <c r="AD15" i="15" s="1"/>
  <c r="AG14" i="15"/>
  <c r="AF14" i="15"/>
  <c r="AD14" i="15"/>
  <c r="AC14" i="15"/>
  <c r="AB14" i="15"/>
  <c r="AA14" i="15"/>
  <c r="Z14" i="15"/>
  <c r="W14" i="15"/>
  <c r="V14" i="15"/>
  <c r="U14" i="15"/>
  <c r="T14" i="15"/>
  <c r="S14" i="15"/>
  <c r="Q14" i="15"/>
  <c r="P14" i="15"/>
  <c r="N14" i="15"/>
  <c r="M14" i="15"/>
  <c r="L14" i="15"/>
  <c r="K14" i="15"/>
  <c r="J14" i="15"/>
  <c r="H14" i="15"/>
  <c r="Y14" i="15" s="1"/>
  <c r="V13" i="15"/>
  <c r="H13" i="15"/>
  <c r="T13" i="15" s="1"/>
  <c r="AH12" i="15"/>
  <c r="AG12" i="15"/>
  <c r="AF12" i="15"/>
  <c r="AC12" i="15"/>
  <c r="AB12" i="15"/>
  <c r="AA12" i="15"/>
  <c r="Z12" i="15"/>
  <c r="Y12" i="15"/>
  <c r="W12" i="15"/>
  <c r="V12" i="15"/>
  <c r="T12" i="15"/>
  <c r="S12" i="15"/>
  <c r="R12" i="15"/>
  <c r="Q12" i="15"/>
  <c r="P12" i="15"/>
  <c r="M12" i="15"/>
  <c r="L12" i="15"/>
  <c r="K12" i="15"/>
  <c r="J12" i="15"/>
  <c r="I12" i="15"/>
  <c r="H12" i="15"/>
  <c r="AE12" i="15" s="1"/>
  <c r="AC11" i="15"/>
  <c r="AB11" i="15"/>
  <c r="W11" i="15"/>
  <c r="V11" i="15"/>
  <c r="T11" i="15"/>
  <c r="M11" i="15"/>
  <c r="L11" i="15"/>
  <c r="H11" i="15"/>
  <c r="Z11" i="15" s="1"/>
  <c r="W10" i="15"/>
  <c r="H10" i="15"/>
  <c r="U10" i="15" s="1"/>
  <c r="AH9" i="15"/>
  <c r="AC9" i="15"/>
  <c r="AB9" i="15"/>
  <c r="Z9" i="15"/>
  <c r="T9" i="15"/>
  <c r="S9" i="15"/>
  <c r="R9" i="15"/>
  <c r="M9" i="15"/>
  <c r="L9" i="15"/>
  <c r="J9" i="15"/>
  <c r="H9" i="15"/>
  <c r="AF9" i="15" s="1"/>
  <c r="H8" i="15"/>
  <c r="AA8" i="15" s="1"/>
  <c r="H7" i="15"/>
  <c r="V7" i="15" s="1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AJ118" i="15"/>
  <c r="J118" i="15"/>
  <c r="K118" i="15" s="1"/>
  <c r="L118" i="15" s="1"/>
  <c r="M118" i="15" s="1"/>
  <c r="N118" i="15" s="1"/>
  <c r="O118" i="15" s="1"/>
  <c r="P118" i="15" s="1"/>
  <c r="Q118" i="15" s="1"/>
  <c r="R118" i="15" s="1"/>
  <c r="S118" i="15" s="1"/>
  <c r="T118" i="15" s="1"/>
  <c r="U118" i="15" s="1"/>
  <c r="V118" i="15" s="1"/>
  <c r="W118" i="15" s="1"/>
  <c r="X118" i="15" s="1"/>
  <c r="Y118" i="15" s="1"/>
  <c r="Z118" i="15" s="1"/>
  <c r="AA118" i="15" s="1"/>
  <c r="AB118" i="15" s="1"/>
  <c r="AC118" i="15" s="1"/>
  <c r="AD118" i="15" s="1"/>
  <c r="AE118" i="15" s="1"/>
  <c r="AF118" i="15" s="1"/>
  <c r="AG118" i="15" s="1"/>
  <c r="AH118" i="15" s="1"/>
  <c r="I118" i="15"/>
  <c r="F118" i="15"/>
  <c r="AJ96" i="15"/>
  <c r="J96" i="15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I96" i="15"/>
  <c r="F96" i="15"/>
  <c r="AJ71" i="15"/>
  <c r="L71" i="15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J71" i="15"/>
  <c r="K71" i="15" s="1"/>
  <c r="I71" i="15"/>
  <c r="F71" i="15"/>
  <c r="AI51" i="15"/>
  <c r="AI75" i="15" s="1"/>
  <c r="AI100" i="15" s="1"/>
  <c r="AI48" i="15"/>
  <c r="AI72" i="15" s="1"/>
  <c r="AI97" i="15" s="1"/>
  <c r="AJ47" i="15"/>
  <c r="AI47" i="15"/>
  <c r="AI71" i="15" s="1"/>
  <c r="J47" i="15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I47" i="15"/>
  <c r="F47" i="15"/>
  <c r="A47" i="15"/>
  <c r="AI58" i="15"/>
  <c r="A58" i="15" s="1"/>
  <c r="A38" i="15"/>
  <c r="AI57" i="15"/>
  <c r="AI81" i="15" s="1"/>
  <c r="AI106" i="15" s="1"/>
  <c r="A37" i="15"/>
  <c r="A35" i="15"/>
  <c r="AI54" i="15"/>
  <c r="A34" i="15"/>
  <c r="A33" i="15"/>
  <c r="A32" i="15"/>
  <c r="A31" i="15"/>
  <c r="A28" i="15"/>
  <c r="AJ27" i="15"/>
  <c r="I27" i="15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F27" i="15"/>
  <c r="A27" i="15"/>
  <c r="AI17" i="15"/>
  <c r="A17" i="15" s="1"/>
  <c r="AI10" i="15"/>
  <c r="A10" i="15" s="1"/>
  <c r="AI6" i="15"/>
  <c r="A6" i="15" s="1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E215" i="33"/>
  <c r="E214" i="33"/>
  <c r="E213" i="33"/>
  <c r="G212" i="33"/>
  <c r="E212" i="33"/>
  <c r="E211" i="33"/>
  <c r="N147" i="33"/>
  <c r="M147" i="33" s="1"/>
  <c r="L147" i="33"/>
  <c r="K147" i="33"/>
  <c r="O146" i="33"/>
  <c r="M146" i="33"/>
  <c r="M145" i="33"/>
  <c r="O145" i="33" s="1"/>
  <c r="O144" i="33"/>
  <c r="M144" i="33"/>
  <c r="M143" i="33"/>
  <c r="O143" i="33" s="1"/>
  <c r="M142" i="33"/>
  <c r="O142" i="33" s="1"/>
  <c r="M141" i="33"/>
  <c r="O141" i="33" s="1"/>
  <c r="O140" i="33"/>
  <c r="M140" i="33"/>
  <c r="H34" i="33"/>
  <c r="F34" i="33"/>
  <c r="E34" i="33"/>
  <c r="D34" i="33"/>
  <c r="D38" i="33" s="1"/>
  <c r="C34" i="33"/>
  <c r="C38" i="33" s="1"/>
  <c r="Q31" i="33"/>
  <c r="S31" i="33" s="1"/>
  <c r="S30" i="33"/>
  <c r="Q30" i="33"/>
  <c r="Q29" i="33"/>
  <c r="S29" i="33" s="1"/>
  <c r="Q28" i="33"/>
  <c r="S28" i="33" s="1"/>
  <c r="H20" i="33" s="1"/>
  <c r="Q27" i="33"/>
  <c r="S27" i="33" s="1"/>
  <c r="H22" i="33" s="1"/>
  <c r="Q26" i="33"/>
  <c r="S26" i="33" s="1"/>
  <c r="H21" i="33" s="1"/>
  <c r="Q25" i="33"/>
  <c r="S25" i="33" s="1"/>
  <c r="H19" i="33" s="1"/>
  <c r="G22" i="33"/>
  <c r="G21" i="33"/>
  <c r="F21" i="33"/>
  <c r="E21" i="33"/>
  <c r="G20" i="33"/>
  <c r="F20" i="33"/>
  <c r="E20" i="33"/>
  <c r="D20" i="33"/>
  <c r="D28" i="33" s="1"/>
  <c r="C20" i="33"/>
  <c r="C28" i="33" s="1"/>
  <c r="G19" i="33"/>
  <c r="F19" i="33"/>
  <c r="E19" i="33"/>
  <c r="D13" i="33"/>
  <c r="C13" i="33"/>
  <c r="U4" i="31" l="1"/>
  <c r="V15" i="31"/>
  <c r="T18" i="31"/>
  <c r="V23" i="31"/>
  <c r="T12" i="31"/>
  <c r="W18" i="31"/>
  <c r="U21" i="31"/>
  <c r="T16" i="31"/>
  <c r="X18" i="31"/>
  <c r="V21" i="31"/>
  <c r="T24" i="31"/>
  <c r="U16" i="31"/>
  <c r="W21" i="31"/>
  <c r="U24" i="31"/>
  <c r="V16" i="31"/>
  <c r="T19" i="31"/>
  <c r="X21" i="31"/>
  <c r="V24" i="31"/>
  <c r="W16" i="31"/>
  <c r="U19" i="31"/>
  <c r="W24" i="31"/>
  <c r="X16" i="31"/>
  <c r="V19" i="31"/>
  <c r="T22" i="31"/>
  <c r="X24" i="31"/>
  <c r="W19" i="31"/>
  <c r="U22" i="31"/>
  <c r="T17" i="31"/>
  <c r="X19" i="31"/>
  <c r="V22" i="31"/>
  <c r="U17" i="31"/>
  <c r="W22" i="31"/>
  <c r="AI7" i="15"/>
  <c r="A7" i="15" s="1"/>
  <c r="AI49" i="15"/>
  <c r="AI73" i="15" s="1"/>
  <c r="AI98" i="15" s="1"/>
  <c r="R10" i="15"/>
  <c r="AG13" i="15"/>
  <c r="AI16" i="15"/>
  <c r="A16" i="15" s="1"/>
  <c r="AI56" i="15"/>
  <c r="W7" i="15"/>
  <c r="L8" i="15"/>
  <c r="AB8" i="15"/>
  <c r="Q9" i="15"/>
  <c r="AG9" i="15"/>
  <c r="V10" i="15"/>
  <c r="K11" i="15"/>
  <c r="AA11" i="15"/>
  <c r="U13" i="15"/>
  <c r="O15" i="15"/>
  <c r="AE15" i="15"/>
  <c r="T16" i="15"/>
  <c r="N28" i="15"/>
  <c r="AD28" i="15"/>
  <c r="R29" i="15"/>
  <c r="AH29" i="15"/>
  <c r="L31" i="15"/>
  <c r="AC31" i="15"/>
  <c r="R32" i="15"/>
  <c r="M34" i="15"/>
  <c r="AD34" i="15"/>
  <c r="Z36" i="15"/>
  <c r="J36" i="15"/>
  <c r="Y36" i="15"/>
  <c r="Q53" i="15"/>
  <c r="V57" i="15"/>
  <c r="S57" i="15"/>
  <c r="AG57" i="15"/>
  <c r="Q57" i="15"/>
  <c r="AA57" i="15"/>
  <c r="Y73" i="15"/>
  <c r="N76" i="15"/>
  <c r="AD33" i="15"/>
  <c r="N33" i="15"/>
  <c r="Y33" i="15"/>
  <c r="AF50" i="15"/>
  <c r="P50" i="15"/>
  <c r="Y50" i="15"/>
  <c r="S53" i="15"/>
  <c r="AA73" i="15"/>
  <c r="P76" i="15"/>
  <c r="W13" i="15"/>
  <c r="AH30" i="15"/>
  <c r="R30" i="15"/>
  <c r="Y30" i="15"/>
  <c r="N31" i="15"/>
  <c r="AE31" i="15"/>
  <c r="I33" i="15"/>
  <c r="Z33" i="15"/>
  <c r="O34" i="15"/>
  <c r="AF34" i="15"/>
  <c r="I50" i="15"/>
  <c r="Z50" i="15"/>
  <c r="T53" i="15"/>
  <c r="S76" i="15"/>
  <c r="T106" i="15"/>
  <c r="S106" i="15"/>
  <c r="AH106" i="15"/>
  <c r="R106" i="15"/>
  <c r="AG106" i="15"/>
  <c r="Q106" i="15"/>
  <c r="AF106" i="15"/>
  <c r="P106" i="15"/>
  <c r="AE106" i="15"/>
  <c r="O106" i="15"/>
  <c r="AD106" i="15"/>
  <c r="N106" i="15"/>
  <c r="AC106" i="15"/>
  <c r="M106" i="15"/>
  <c r="AB106" i="15"/>
  <c r="L106" i="15"/>
  <c r="AA106" i="15"/>
  <c r="K106" i="15"/>
  <c r="Z106" i="15"/>
  <c r="J106" i="15"/>
  <c r="Y106" i="15"/>
  <c r="I106" i="15"/>
  <c r="V106" i="15"/>
  <c r="R15" i="15"/>
  <c r="I30" i="15"/>
  <c r="Z30" i="15"/>
  <c r="O31" i="15"/>
  <c r="AF31" i="15"/>
  <c r="J33" i="15"/>
  <c r="AG34" i="15"/>
  <c r="J50" i="15"/>
  <c r="AA50" i="15"/>
  <c r="U53" i="15"/>
  <c r="U73" i="15"/>
  <c r="AH73" i="15"/>
  <c r="R73" i="15"/>
  <c r="AF73" i="15"/>
  <c r="P73" i="15"/>
  <c r="Z73" i="15"/>
  <c r="J73" i="15"/>
  <c r="AC73" i="15"/>
  <c r="U76" i="15"/>
  <c r="U106" i="15"/>
  <c r="AD8" i="15"/>
  <c r="J7" i="15"/>
  <c r="AD11" i="15"/>
  <c r="K7" i="15"/>
  <c r="AA7" i="15"/>
  <c r="P8" i="15"/>
  <c r="AF8" i="15"/>
  <c r="U9" i="15"/>
  <c r="J10" i="15"/>
  <c r="Z10" i="15"/>
  <c r="O11" i="15"/>
  <c r="AE11" i="15"/>
  <c r="I13" i="15"/>
  <c r="Y13" i="15"/>
  <c r="S15" i="15"/>
  <c r="X16" i="15"/>
  <c r="V29" i="15"/>
  <c r="J30" i="15"/>
  <c r="AA30" i="15"/>
  <c r="P31" i="15"/>
  <c r="AG31" i="15"/>
  <c r="V32" i="15"/>
  <c r="K33" i="15"/>
  <c r="AB33" i="15"/>
  <c r="Q34" i="15"/>
  <c r="M36" i="15"/>
  <c r="AD36" i="15"/>
  <c r="AH38" i="15"/>
  <c r="R38" i="15"/>
  <c r="Y38" i="15"/>
  <c r="K50" i="15"/>
  <c r="AB50" i="15"/>
  <c r="V53" i="15"/>
  <c r="L57" i="15"/>
  <c r="AE57" i="15"/>
  <c r="I73" i="15"/>
  <c r="AD73" i="15"/>
  <c r="V76" i="15"/>
  <c r="W106" i="15"/>
  <c r="X7" i="15"/>
  <c r="N8" i="15"/>
  <c r="Z7" i="15"/>
  <c r="O8" i="15"/>
  <c r="AE8" i="15"/>
  <c r="I10" i="15"/>
  <c r="Y10" i="15"/>
  <c r="N11" i="15"/>
  <c r="X13" i="15"/>
  <c r="AH15" i="15"/>
  <c r="AA33" i="15"/>
  <c r="L7" i="15"/>
  <c r="AB7" i="15"/>
  <c r="Q8" i="15"/>
  <c r="AG8" i="15"/>
  <c r="V9" i="15"/>
  <c r="K10" i="15"/>
  <c r="AA10" i="15"/>
  <c r="P11" i="15"/>
  <c r="AF11" i="15"/>
  <c r="U12" i="15"/>
  <c r="J13" i="15"/>
  <c r="Z13" i="15"/>
  <c r="O14" i="15"/>
  <c r="AE14" i="15"/>
  <c r="T15" i="15"/>
  <c r="I16" i="15"/>
  <c r="Y16" i="15"/>
  <c r="S28" i="15"/>
  <c r="W29" i="15"/>
  <c r="K30" i="15"/>
  <c r="AB30" i="15"/>
  <c r="Q31" i="15"/>
  <c r="AH31" i="15"/>
  <c r="W32" i="15"/>
  <c r="L33" i="15"/>
  <c r="AC33" i="15"/>
  <c r="S34" i="15"/>
  <c r="Y35" i="15"/>
  <c r="N36" i="15"/>
  <c r="AE36" i="15"/>
  <c r="I38" i="15"/>
  <c r="Z38" i="15"/>
  <c r="O48" i="15"/>
  <c r="AF48" i="15"/>
  <c r="L50" i="15"/>
  <c r="AC50" i="15"/>
  <c r="W53" i="15"/>
  <c r="AB55" i="15"/>
  <c r="L55" i="15"/>
  <c r="Y55" i="15"/>
  <c r="I55" i="15"/>
  <c r="W55" i="15"/>
  <c r="AC55" i="15"/>
  <c r="U56" i="15"/>
  <c r="M57" i="15"/>
  <c r="AF57" i="15"/>
  <c r="K73" i="15"/>
  <c r="AE73" i="15"/>
  <c r="W76" i="15"/>
  <c r="X106" i="15"/>
  <c r="AC8" i="15"/>
  <c r="Y7" i="15"/>
  <c r="M7" i="15"/>
  <c r="AC7" i="15"/>
  <c r="R8" i="15"/>
  <c r="AH8" i="15"/>
  <c r="W9" i="15"/>
  <c r="L10" i="15"/>
  <c r="AB10" i="15"/>
  <c r="Q11" i="15"/>
  <c r="AG11" i="15"/>
  <c r="K13" i="15"/>
  <c r="AA13" i="15"/>
  <c r="U15" i="15"/>
  <c r="X29" i="15"/>
  <c r="L30" i="15"/>
  <c r="AC30" i="15"/>
  <c r="R31" i="15"/>
  <c r="M33" i="15"/>
  <c r="AE33" i="15"/>
  <c r="T34" i="15"/>
  <c r="Z35" i="15"/>
  <c r="O36" i="15"/>
  <c r="AF36" i="15"/>
  <c r="J38" i="15"/>
  <c r="AA38" i="15"/>
  <c r="P48" i="15"/>
  <c r="AG48" i="15"/>
  <c r="M50" i="15"/>
  <c r="AD50" i="15"/>
  <c r="X53" i="15"/>
  <c r="J55" i="15"/>
  <c r="AD55" i="15"/>
  <c r="V56" i="15"/>
  <c r="N57" i="15"/>
  <c r="AH57" i="15"/>
  <c r="L73" i="15"/>
  <c r="AG73" i="15"/>
  <c r="X76" i="15"/>
  <c r="W97" i="15"/>
  <c r="V97" i="15"/>
  <c r="U97" i="15"/>
  <c r="T97" i="15"/>
  <c r="S97" i="15"/>
  <c r="AH97" i="15"/>
  <c r="R97" i="15"/>
  <c r="AG97" i="15"/>
  <c r="Q97" i="15"/>
  <c r="AF97" i="15"/>
  <c r="P97" i="15"/>
  <c r="AD97" i="15"/>
  <c r="N97" i="15"/>
  <c r="AB97" i="15"/>
  <c r="L97" i="15"/>
  <c r="Y97" i="15"/>
  <c r="X9" i="15"/>
  <c r="M10" i="15"/>
  <c r="AC10" i="15"/>
  <c r="R11" i="15"/>
  <c r="AH11" i="15"/>
  <c r="L13" i="15"/>
  <c r="AB13" i="15"/>
  <c r="V15" i="15"/>
  <c r="I29" i="15"/>
  <c r="Y29" i="15"/>
  <c r="M30" i="15"/>
  <c r="AD30" i="15"/>
  <c r="S31" i="15"/>
  <c r="Z32" i="15"/>
  <c r="J32" i="15"/>
  <c r="Y32" i="15"/>
  <c r="O33" i="15"/>
  <c r="AF33" i="15"/>
  <c r="U34" i="15"/>
  <c r="J35" i="15"/>
  <c r="AA35" i="15"/>
  <c r="P36" i="15"/>
  <c r="AG36" i="15"/>
  <c r="K38" i="15"/>
  <c r="AB38" i="15"/>
  <c r="Q48" i="15"/>
  <c r="AH48" i="15"/>
  <c r="N50" i="15"/>
  <c r="AE50" i="15"/>
  <c r="Y53" i="15"/>
  <c r="Q54" i="15"/>
  <c r="K55" i="15"/>
  <c r="AE55" i="15"/>
  <c r="W56" i="15"/>
  <c r="O57" i="15"/>
  <c r="M73" i="15"/>
  <c r="Z76" i="15"/>
  <c r="I97" i="15"/>
  <c r="I7" i="15"/>
  <c r="X10" i="15"/>
  <c r="N7" i="15"/>
  <c r="AD7" i="15"/>
  <c r="S8" i="15"/>
  <c r="O7" i="15"/>
  <c r="AE7" i="15"/>
  <c r="T8" i="15"/>
  <c r="I9" i="15"/>
  <c r="Y9" i="15"/>
  <c r="N10" i="15"/>
  <c r="AD10" i="15"/>
  <c r="S11" i="15"/>
  <c r="X12" i="15"/>
  <c r="M13" i="15"/>
  <c r="AC13" i="15"/>
  <c r="R14" i="15"/>
  <c r="AH14" i="15"/>
  <c r="W15" i="15"/>
  <c r="L16" i="15"/>
  <c r="AB16" i="15"/>
  <c r="V28" i="15"/>
  <c r="J29" i="15"/>
  <c r="Z29" i="15"/>
  <c r="N30" i="15"/>
  <c r="AE30" i="15"/>
  <c r="T31" i="15"/>
  <c r="I32" i="15"/>
  <c r="AA32" i="15"/>
  <c r="P33" i="15"/>
  <c r="AG33" i="15"/>
  <c r="V34" i="15"/>
  <c r="K35" i="15"/>
  <c r="AB35" i="15"/>
  <c r="Q36" i="15"/>
  <c r="AH36" i="15"/>
  <c r="L38" i="15"/>
  <c r="AC38" i="15"/>
  <c r="R48" i="15"/>
  <c r="AA49" i="15"/>
  <c r="K49" i="15"/>
  <c r="Y49" i="15"/>
  <c r="O50" i="15"/>
  <c r="AG50" i="15"/>
  <c r="S54" i="15"/>
  <c r="M55" i="15"/>
  <c r="AF55" i="15"/>
  <c r="X56" i="15"/>
  <c r="P57" i="15"/>
  <c r="N73" i="15"/>
  <c r="AA76" i="15"/>
  <c r="J97" i="15"/>
  <c r="M8" i="15"/>
  <c r="P7" i="15"/>
  <c r="AF7" i="15"/>
  <c r="U8" i="15"/>
  <c r="O10" i="15"/>
  <c r="AE10" i="15"/>
  <c r="AD13" i="15"/>
  <c r="X15" i="15"/>
  <c r="O30" i="15"/>
  <c r="AF30" i="15"/>
  <c r="U31" i="15"/>
  <c r="Q33" i="15"/>
  <c r="AH33" i="15"/>
  <c r="Q50" i="15"/>
  <c r="AH50" i="15"/>
  <c r="AH53" i="15"/>
  <c r="R53" i="15"/>
  <c r="AE53" i="15"/>
  <c r="O53" i="15"/>
  <c r="AC53" i="15"/>
  <c r="M53" i="15"/>
  <c r="AA53" i="15"/>
  <c r="O73" i="15"/>
  <c r="AB76" i="15"/>
  <c r="U103" i="15"/>
  <c r="T103" i="15"/>
  <c r="S103" i="15"/>
  <c r="AH103" i="15"/>
  <c r="R103" i="15"/>
  <c r="AG103" i="15"/>
  <c r="Q103" i="15"/>
  <c r="AF103" i="15"/>
  <c r="P103" i="15"/>
  <c r="AE103" i="15"/>
  <c r="O103" i="15"/>
  <c r="AD103" i="15"/>
  <c r="N103" i="15"/>
  <c r="AC103" i="15"/>
  <c r="M103" i="15"/>
  <c r="AB103" i="15"/>
  <c r="L103" i="15"/>
  <c r="Z103" i="15"/>
  <c r="J103" i="15"/>
  <c r="W103" i="15"/>
  <c r="N13" i="15"/>
  <c r="Q7" i="15"/>
  <c r="AG7" i="15"/>
  <c r="V8" i="15"/>
  <c r="K9" i="15"/>
  <c r="AA9" i="15"/>
  <c r="P10" i="15"/>
  <c r="AF10" i="15"/>
  <c r="U11" i="15"/>
  <c r="O13" i="15"/>
  <c r="AE13" i="15"/>
  <c r="I15" i="15"/>
  <c r="Y15" i="15"/>
  <c r="N16" i="15"/>
  <c r="AD16" i="15"/>
  <c r="X28" i="15"/>
  <c r="L29" i="15"/>
  <c r="AB29" i="15"/>
  <c r="P30" i="15"/>
  <c r="AG30" i="15"/>
  <c r="W31" i="15"/>
  <c r="L32" i="15"/>
  <c r="AC32" i="15"/>
  <c r="R33" i="15"/>
  <c r="M35" i="15"/>
  <c r="AD35" i="15"/>
  <c r="S36" i="15"/>
  <c r="AD37" i="15"/>
  <c r="N37" i="15"/>
  <c r="Y37" i="15"/>
  <c r="N38" i="15"/>
  <c r="AE38" i="15"/>
  <c r="T48" i="15"/>
  <c r="J49" i="15"/>
  <c r="AB49" i="15"/>
  <c r="R50" i="15"/>
  <c r="I53" i="15"/>
  <c r="AB53" i="15"/>
  <c r="O55" i="15"/>
  <c r="AH55" i="15"/>
  <c r="T57" i="15"/>
  <c r="Q73" i="15"/>
  <c r="AD76" i="15"/>
  <c r="M97" i="15"/>
  <c r="I103" i="15"/>
  <c r="R7" i="15"/>
  <c r="AH7" i="15"/>
  <c r="W8" i="15"/>
  <c r="Q10" i="15"/>
  <c r="AG10" i="15"/>
  <c r="P13" i="15"/>
  <c r="AF13" i="15"/>
  <c r="Q30" i="15"/>
  <c r="X31" i="15"/>
  <c r="S33" i="15"/>
  <c r="AH34" i="15"/>
  <c r="R34" i="15"/>
  <c r="Y34" i="15"/>
  <c r="T36" i="15"/>
  <c r="O38" i="15"/>
  <c r="AF38" i="15"/>
  <c r="S50" i="15"/>
  <c r="J53" i="15"/>
  <c r="AD53" i="15"/>
  <c r="AG56" i="15"/>
  <c r="Q56" i="15"/>
  <c r="AD56" i="15"/>
  <c r="N56" i="15"/>
  <c r="AB56" i="15"/>
  <c r="L56" i="15"/>
  <c r="AA56" i="15"/>
  <c r="U57" i="15"/>
  <c r="S73" i="15"/>
  <c r="K103" i="15"/>
  <c r="X8" i="15"/>
  <c r="Q13" i="15"/>
  <c r="Y31" i="15"/>
  <c r="T33" i="15"/>
  <c r="I34" i="15"/>
  <c r="Z34" i="15"/>
  <c r="T50" i="15"/>
  <c r="K53" i="15"/>
  <c r="AF53" i="15"/>
  <c r="T73" i="15"/>
  <c r="T76" i="15"/>
  <c r="AH76" i="15"/>
  <c r="R76" i="15"/>
  <c r="AG76" i="15"/>
  <c r="Q76" i="15"/>
  <c r="AE76" i="15"/>
  <c r="O76" i="15"/>
  <c r="AC76" i="15"/>
  <c r="M76" i="15"/>
  <c r="Y76" i="15"/>
  <c r="I76" i="15"/>
  <c r="V103" i="15"/>
  <c r="X11" i="15"/>
  <c r="R13" i="15"/>
  <c r="AH13" i="15"/>
  <c r="L15" i="15"/>
  <c r="AB15" i="15"/>
  <c r="O29" i="15"/>
  <c r="AE29" i="15"/>
  <c r="T30" i="15"/>
  <c r="I31" i="15"/>
  <c r="Z31" i="15"/>
  <c r="O32" i="15"/>
  <c r="AF32" i="15"/>
  <c r="U33" i="15"/>
  <c r="J34" i="15"/>
  <c r="AA34" i="15"/>
  <c r="U50" i="15"/>
  <c r="L53" i="15"/>
  <c r="AG53" i="15"/>
  <c r="J56" i="15"/>
  <c r="AE56" i="15"/>
  <c r="X57" i="15"/>
  <c r="V73" i="15"/>
  <c r="J76" i="15"/>
  <c r="X103" i="15"/>
  <c r="S7" i="15"/>
  <c r="AH10" i="15"/>
  <c r="AD9" i="15"/>
  <c r="U7" i="15"/>
  <c r="J8" i="15"/>
  <c r="Z8" i="15"/>
  <c r="O9" i="15"/>
  <c r="AE9" i="15"/>
  <c r="T10" i="15"/>
  <c r="I11" i="15"/>
  <c r="Y11" i="15"/>
  <c r="N12" i="15"/>
  <c r="AD12" i="15"/>
  <c r="S13" i="15"/>
  <c r="X14" i="15"/>
  <c r="M15" i="15"/>
  <c r="AC15" i="15"/>
  <c r="R16" i="15"/>
  <c r="AH16" i="15"/>
  <c r="L28" i="15"/>
  <c r="AB28" i="15"/>
  <c r="P29" i="15"/>
  <c r="AF29" i="15"/>
  <c r="U30" i="15"/>
  <c r="J31" i="15"/>
  <c r="AA31" i="15"/>
  <c r="P32" i="15"/>
  <c r="AG32" i="15"/>
  <c r="V33" i="15"/>
  <c r="K34" i="15"/>
  <c r="AB34" i="15"/>
  <c r="W36" i="15"/>
  <c r="S38" i="15"/>
  <c r="Y48" i="15"/>
  <c r="O49" i="15"/>
  <c r="AF49" i="15"/>
  <c r="V50" i="15"/>
  <c r="N53" i="15"/>
  <c r="W54" i="15"/>
  <c r="T54" i="15"/>
  <c r="AH54" i="15"/>
  <c r="R54" i="15"/>
  <c r="AA54" i="15"/>
  <c r="S55" i="15"/>
  <c r="K56" i="15"/>
  <c r="AF56" i="15"/>
  <c r="Y57" i="15"/>
  <c r="AF72" i="15"/>
  <c r="P72" i="15"/>
  <c r="AC72" i="15"/>
  <c r="M72" i="15"/>
  <c r="AA72" i="15"/>
  <c r="K72" i="15"/>
  <c r="AB72" i="15"/>
  <c r="W73" i="15"/>
  <c r="K76" i="15"/>
  <c r="AH82" i="15"/>
  <c r="R82" i="15"/>
  <c r="AG82" i="15"/>
  <c r="Q82" i="15"/>
  <c r="AF82" i="15"/>
  <c r="P82" i="15"/>
  <c r="AE82" i="15"/>
  <c r="O82" i="15"/>
  <c r="AD82" i="15"/>
  <c r="N82" i="15"/>
  <c r="AC82" i="15"/>
  <c r="M82" i="15"/>
  <c r="AB82" i="15"/>
  <c r="L82" i="15"/>
  <c r="AA82" i="15"/>
  <c r="K82" i="15"/>
  <c r="Y82" i="15"/>
  <c r="I82" i="15"/>
  <c r="W82" i="15"/>
  <c r="AA97" i="15"/>
  <c r="Y103" i="15"/>
  <c r="T7" i="15"/>
  <c r="I8" i="15"/>
  <c r="Y8" i="15"/>
  <c r="N9" i="15"/>
  <c r="S10" i="15"/>
  <c r="K8" i="15"/>
  <c r="P9" i="15"/>
  <c r="J11" i="15"/>
  <c r="O12" i="15"/>
  <c r="I14" i="15"/>
  <c r="N15" i="15"/>
  <c r="M28" i="15"/>
  <c r="Q29" i="15"/>
  <c r="V30" i="15"/>
  <c r="K31" i="15"/>
  <c r="AB31" i="15"/>
  <c r="Q32" i="15"/>
  <c r="AH32" i="15"/>
  <c r="W33" i="15"/>
  <c r="L34" i="15"/>
  <c r="AC34" i="15"/>
  <c r="R35" i="15"/>
  <c r="X36" i="15"/>
  <c r="M37" i="15"/>
  <c r="AE37" i="15"/>
  <c r="T38" i="15"/>
  <c r="I48" i="15"/>
  <c r="Z48" i="15"/>
  <c r="P49" i="15"/>
  <c r="AG49" i="15"/>
  <c r="W50" i="15"/>
  <c r="P53" i="15"/>
  <c r="I54" i="15"/>
  <c r="AB54" i="15"/>
  <c r="T55" i="15"/>
  <c r="M56" i="15"/>
  <c r="AH56" i="15"/>
  <c r="Z57" i="15"/>
  <c r="I72" i="15"/>
  <c r="AD72" i="15"/>
  <c r="X73" i="15"/>
  <c r="L76" i="15"/>
  <c r="J82" i="15"/>
  <c r="AC97" i="15"/>
  <c r="AA103" i="15"/>
  <c r="X100" i="15"/>
  <c r="R102" i="15"/>
  <c r="AH102" i="15"/>
  <c r="T123" i="15"/>
  <c r="T129" i="15"/>
  <c r="O74" i="15"/>
  <c r="AE74" i="15"/>
  <c r="T75" i="15"/>
  <c r="N77" i="15"/>
  <c r="AD77" i="15"/>
  <c r="S78" i="15"/>
  <c r="X79" i="15"/>
  <c r="Q98" i="15"/>
  <c r="AG98" i="15"/>
  <c r="V99" i="15"/>
  <c r="K100" i="15"/>
  <c r="AA100" i="15"/>
  <c r="U102" i="15"/>
  <c r="X120" i="15"/>
  <c r="W123" i="15"/>
  <c r="X126" i="15"/>
  <c r="W129" i="15"/>
  <c r="X123" i="15"/>
  <c r="X129" i="15"/>
  <c r="S98" i="15"/>
  <c r="X99" i="15"/>
  <c r="M100" i="15"/>
  <c r="AC100" i="15"/>
  <c r="W102" i="15"/>
  <c r="I123" i="15"/>
  <c r="Y123" i="15"/>
  <c r="I129" i="15"/>
  <c r="Y129" i="15"/>
  <c r="X102" i="15"/>
  <c r="K120" i="15"/>
  <c r="AA120" i="15"/>
  <c r="J123" i="15"/>
  <c r="Z123" i="15"/>
  <c r="K126" i="15"/>
  <c r="AA126" i="15"/>
  <c r="J129" i="15"/>
  <c r="Z129" i="15"/>
  <c r="X75" i="15"/>
  <c r="R77" i="15"/>
  <c r="AH77" i="15"/>
  <c r="W78" i="15"/>
  <c r="L79" i="15"/>
  <c r="AB79" i="15"/>
  <c r="U98" i="15"/>
  <c r="J99" i="15"/>
  <c r="Z99" i="15"/>
  <c r="O100" i="15"/>
  <c r="AE100" i="15"/>
  <c r="I102" i="15"/>
  <c r="Y102" i="15"/>
  <c r="X105" i="15"/>
  <c r="L120" i="15"/>
  <c r="AB120" i="15"/>
  <c r="K123" i="15"/>
  <c r="AA123" i="15"/>
  <c r="L126" i="15"/>
  <c r="AB126" i="15"/>
  <c r="K129" i="15"/>
  <c r="AA129" i="15"/>
  <c r="X78" i="15"/>
  <c r="M79" i="15"/>
  <c r="AC79" i="15"/>
  <c r="R80" i="15"/>
  <c r="AH80" i="15"/>
  <c r="W81" i="15"/>
  <c r="V98" i="15"/>
  <c r="K99" i="15"/>
  <c r="AA99" i="15"/>
  <c r="P100" i="15"/>
  <c r="AF100" i="15"/>
  <c r="U101" i="15"/>
  <c r="J102" i="15"/>
  <c r="Z102" i="15"/>
  <c r="T104" i="15"/>
  <c r="I105" i="15"/>
  <c r="Y105" i="15"/>
  <c r="X119" i="15"/>
  <c r="M120" i="15"/>
  <c r="AC120" i="15"/>
  <c r="R121" i="15"/>
  <c r="AH121" i="15"/>
  <c r="W122" i="15"/>
  <c r="L123" i="15"/>
  <c r="AB123" i="15"/>
  <c r="M126" i="15"/>
  <c r="AC126" i="15"/>
  <c r="R127" i="15"/>
  <c r="AH127" i="15"/>
  <c r="W128" i="15"/>
  <c r="L129" i="15"/>
  <c r="AB129" i="15"/>
  <c r="X52" i="15"/>
  <c r="V58" i="15"/>
  <c r="U74" i="15"/>
  <c r="J75" i="15"/>
  <c r="Z75" i="15"/>
  <c r="T77" i="15"/>
  <c r="I78" i="15"/>
  <c r="Y78" i="15"/>
  <c r="N79" i="15"/>
  <c r="AD79" i="15"/>
  <c r="X81" i="15"/>
  <c r="W98" i="15"/>
  <c r="L99" i="15"/>
  <c r="AB99" i="15"/>
  <c r="Q100" i="15"/>
  <c r="AG100" i="15"/>
  <c r="K102" i="15"/>
  <c r="AA102" i="15"/>
  <c r="J105" i="15"/>
  <c r="Z105" i="15"/>
  <c r="N120" i="15"/>
  <c r="AD120" i="15"/>
  <c r="X122" i="15"/>
  <c r="M123" i="15"/>
  <c r="AC123" i="15"/>
  <c r="N126" i="15"/>
  <c r="AD126" i="15"/>
  <c r="X128" i="15"/>
  <c r="M129" i="15"/>
  <c r="AC129" i="15"/>
  <c r="X98" i="15"/>
  <c r="M99" i="15"/>
  <c r="AC99" i="15"/>
  <c r="R100" i="15"/>
  <c r="AH100" i="15"/>
  <c r="L102" i="15"/>
  <c r="AB102" i="15"/>
  <c r="N123" i="15"/>
  <c r="AD123" i="15"/>
  <c r="N129" i="15"/>
  <c r="AD129" i="15"/>
  <c r="U51" i="15"/>
  <c r="J52" i="15"/>
  <c r="Z52" i="15"/>
  <c r="X58" i="15"/>
  <c r="W74" i="15"/>
  <c r="L75" i="15"/>
  <c r="AB75" i="15"/>
  <c r="V77" i="15"/>
  <c r="K78" i="15"/>
  <c r="AA78" i="15"/>
  <c r="P79" i="15"/>
  <c r="AF79" i="15"/>
  <c r="U80" i="15"/>
  <c r="J81" i="15"/>
  <c r="Z81" i="15"/>
  <c r="I98" i="15"/>
  <c r="Y98" i="15"/>
  <c r="N99" i="15"/>
  <c r="AD99" i="15"/>
  <c r="S100" i="15"/>
  <c r="X101" i="15"/>
  <c r="M102" i="15"/>
  <c r="AC102" i="15"/>
  <c r="W104" i="15"/>
  <c r="L105" i="15"/>
  <c r="AB105" i="15"/>
  <c r="V107" i="15"/>
  <c r="K119" i="15"/>
  <c r="AA119" i="15"/>
  <c r="P120" i="15"/>
  <c r="AF120" i="15"/>
  <c r="U121" i="15"/>
  <c r="J122" i="15"/>
  <c r="Z122" i="15"/>
  <c r="O123" i="15"/>
  <c r="AE123" i="15"/>
  <c r="P126" i="15"/>
  <c r="AF126" i="15"/>
  <c r="U127" i="15"/>
  <c r="J128" i="15"/>
  <c r="Z128" i="15"/>
  <c r="O129" i="15"/>
  <c r="AE129" i="15"/>
  <c r="X74" i="15"/>
  <c r="M75" i="15"/>
  <c r="AC75" i="15"/>
  <c r="W77" i="15"/>
  <c r="L78" i="15"/>
  <c r="AB78" i="15"/>
  <c r="Q79" i="15"/>
  <c r="AG79" i="15"/>
  <c r="V80" i="15"/>
  <c r="K81" i="15"/>
  <c r="AA81" i="15"/>
  <c r="J98" i="15"/>
  <c r="Z98" i="15"/>
  <c r="O99" i="15"/>
  <c r="AE99" i="15"/>
  <c r="T100" i="15"/>
  <c r="I101" i="15"/>
  <c r="Y101" i="15"/>
  <c r="N102" i="15"/>
  <c r="AD102" i="15"/>
  <c r="X104" i="15"/>
  <c r="M105" i="15"/>
  <c r="AC105" i="15"/>
  <c r="W107" i="15"/>
  <c r="L119" i="15"/>
  <c r="AB119" i="15"/>
  <c r="Q120" i="15"/>
  <c r="AG120" i="15"/>
  <c r="V121" i="15"/>
  <c r="K122" i="15"/>
  <c r="AA122" i="15"/>
  <c r="P123" i="15"/>
  <c r="AF123" i="15"/>
  <c r="Q126" i="15"/>
  <c r="AG126" i="15"/>
  <c r="V127" i="15"/>
  <c r="K128" i="15"/>
  <c r="AA128" i="15"/>
  <c r="P129" i="15"/>
  <c r="AF129" i="15"/>
  <c r="X77" i="15"/>
  <c r="M78" i="15"/>
  <c r="AC78" i="15"/>
  <c r="R79" i="15"/>
  <c r="AH79" i="15"/>
  <c r="W80" i="15"/>
  <c r="L81" i="15"/>
  <c r="AB81" i="15"/>
  <c r="K98" i="15"/>
  <c r="AA98" i="15"/>
  <c r="P99" i="15"/>
  <c r="AF99" i="15"/>
  <c r="U100" i="15"/>
  <c r="J101" i="15"/>
  <c r="Z101" i="15"/>
  <c r="O102" i="15"/>
  <c r="AE102" i="15"/>
  <c r="I104" i="15"/>
  <c r="Y104" i="15"/>
  <c r="N105" i="15"/>
  <c r="AD105" i="15"/>
  <c r="M119" i="15"/>
  <c r="R120" i="15"/>
  <c r="AH120" i="15"/>
  <c r="W121" i="15"/>
  <c r="L122" i="15"/>
  <c r="AB122" i="15"/>
  <c r="Q123" i="15"/>
  <c r="AG123" i="15"/>
  <c r="R126" i="15"/>
  <c r="AH126" i="15"/>
  <c r="W127" i="15"/>
  <c r="L128" i="15"/>
  <c r="AB128" i="15"/>
  <c r="Q129" i="15"/>
  <c r="AG129" i="15"/>
  <c r="M52" i="15"/>
  <c r="K58" i="15"/>
  <c r="J74" i="15"/>
  <c r="O75" i="15"/>
  <c r="I77" i="15"/>
  <c r="N78" i="15"/>
  <c r="M81" i="15"/>
  <c r="L98" i="15"/>
  <c r="Q99" i="15"/>
  <c r="K101" i="15"/>
  <c r="P102" i="15"/>
  <c r="J104" i="15"/>
  <c r="O105" i="15"/>
  <c r="M122" i="15"/>
  <c r="R123" i="15"/>
  <c r="M128" i="15"/>
  <c r="R129" i="15"/>
  <c r="A54" i="15"/>
  <c r="AI13" i="15"/>
  <c r="A13" i="15" s="1"/>
  <c r="AI78" i="15"/>
  <c r="AI74" i="15"/>
  <c r="A50" i="15"/>
  <c r="AI9" i="15"/>
  <c r="A9" i="15" s="1"/>
  <c r="AI96" i="15"/>
  <c r="A71" i="15"/>
  <c r="A96" i="15" s="1"/>
  <c r="A118" i="15" s="1"/>
  <c r="AI52" i="15"/>
  <c r="A75" i="15"/>
  <c r="A100" i="15" s="1"/>
  <c r="A122" i="15" s="1"/>
  <c r="AI55" i="15"/>
  <c r="A81" i="15"/>
  <c r="A106" i="15" s="1"/>
  <c r="A128" i="15" s="1"/>
  <c r="A30" i="15"/>
  <c r="A51" i="15"/>
  <c r="A72" i="15"/>
  <c r="A97" i="15" s="1"/>
  <c r="A119" i="15" s="1"/>
  <c r="AI53" i="15"/>
  <c r="AI82" i="15"/>
  <c r="A49" i="15"/>
  <c r="A57" i="15"/>
  <c r="A73" i="15"/>
  <c r="A98" i="15" s="1"/>
  <c r="A120" i="15" s="1"/>
  <c r="AI8" i="15"/>
  <c r="A8" i="15" s="1"/>
  <c r="A48" i="15"/>
  <c r="O147" i="33"/>
  <c r="AI80" i="15" l="1"/>
  <c r="A56" i="15"/>
  <c r="AI15" i="15"/>
  <c r="A15" i="15" s="1"/>
  <c r="AI107" i="15"/>
  <c r="A82" i="15"/>
  <c r="A107" i="15" s="1"/>
  <c r="A129" i="15" s="1"/>
  <c r="A55" i="15"/>
  <c r="AI79" i="15"/>
  <c r="AI14" i="15"/>
  <c r="A14" i="15" s="1"/>
  <c r="A53" i="15"/>
  <c r="AI77" i="15"/>
  <c r="AI12" i="15"/>
  <c r="A12" i="15" s="1"/>
  <c r="A52" i="15"/>
  <c r="AI76" i="15"/>
  <c r="AI11" i="15"/>
  <c r="A11" i="15" s="1"/>
  <c r="A74" i="15"/>
  <c r="A99" i="15" s="1"/>
  <c r="A121" i="15" s="1"/>
  <c r="AI99" i="15"/>
  <c r="AI103" i="15"/>
  <c r="A78" i="15"/>
  <c r="A103" i="15" s="1"/>
  <c r="A125" i="15" s="1"/>
  <c r="AI105" i="15" l="1"/>
  <c r="A80" i="15"/>
  <c r="A105" i="15" s="1"/>
  <c r="A127" i="15" s="1"/>
  <c r="AI101" i="15"/>
  <c r="A76" i="15"/>
  <c r="A101" i="15" s="1"/>
  <c r="A123" i="15" s="1"/>
  <c r="AI102" i="15"/>
  <c r="A77" i="15"/>
  <c r="A102" i="15" s="1"/>
  <c r="A124" i="15" s="1"/>
  <c r="A79" i="15"/>
  <c r="A104" i="15" s="1"/>
  <c r="A126" i="15" s="1"/>
  <c r="AI104" i="15"/>
  <c r="T19" i="14" l="1"/>
  <c r="T7" i="14"/>
  <c r="T23" i="14"/>
  <c r="T16" i="23"/>
  <c r="T18" i="23"/>
  <c r="T23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3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X23" i="23" s="1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B2" i="30"/>
  <c r="G4" i="30" s="1"/>
  <c r="I12" i="30"/>
  <c r="E51" i="30"/>
  <c r="I22" i="30"/>
  <c r="I20" i="30"/>
  <c r="I21" i="30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23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3" i="23"/>
  <c r="V24" i="23"/>
  <c r="V13" i="23"/>
  <c r="V9" i="23"/>
  <c r="V20" i="23"/>
  <c r="V21" i="23"/>
  <c r="V10" i="23"/>
  <c r="V4" i="23"/>
  <c r="V15" i="23"/>
  <c r="V8" i="23"/>
  <c r="V19" i="23"/>
  <c r="V5" i="23"/>
  <c r="V16" i="23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G14" i="14" l="1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50228869-B3C2-40E9-BBA0-D6085CE43D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1C70F4AE-2BC4-4E60-A7E0-221FD8CC74F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626E754D-9C2C-4E17-915E-A8DAB85B6CC3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81B92F15-5C5B-44EE-8562-1CE5C2634459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8C17443C-95FB-4E59-ACF1-603D0ED66BFD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116" authorId="0" shapeId="0" xr:uid="{D58F93E7-486A-408A-BF9C-8963CF89FCA2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H18" authorId="0" shapeId="0" xr:uid="{B25D1186-A8E5-438D-9486-BC4295CAF17B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estimated</t>
        </r>
      </text>
    </comment>
    <comment ref="H33" authorId="0" shapeId="0" xr:uid="{4FD99934-44F5-4842-B09F-91E4E54131C2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<sst xmlns="http://schemas.openxmlformats.org/spreadsheetml/2006/main" count="2666" uniqueCount="619">
  <si>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</si>
  <si>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</si>
  <si>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</si>
  <si>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</si>
  <si>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</si>
  <si>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</si>
  <si>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</si>
  <si>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</si>
  <si>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</si>
  <si>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</si>
  <si>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</si>
  <si>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</si>
  <si>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</si>
  <si>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</si>
  <si>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</si>
  <si>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</si>
  <si>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</si>
  <si>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</si>
  <si>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</si>
  <si>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</si>
  <si>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</si>
  <si>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</si>
  <si>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</si>
  <si>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</si>
  <si>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</si>
  <si>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</si>
  <si>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</si>
  <si>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</si>
  <si>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</si>
  <si>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</si>
  <si>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</si>
  <si>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</si>
  <si>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</si>
  <si>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</si>
  <si>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</si>
  <si>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</si>
  <si>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</si>
  <si>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</si>
  <si>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</si>
  <si>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</si>
  <si>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</si>
  <si>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</si>
  <si>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</si>
  <si>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</si>
  <si>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</si>
  <si>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</si>
  <si>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</si>
  <si>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</si>
  <si>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</si>
  <si>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</si>
  <si>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</si>
  <si>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</si>
  <si>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</si>
  <si>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</si>
  <si>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</si>
  <si>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</si>
  <si>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</si>
  <si>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</si>
  <si>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</si>
  <si>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</si>
  <si>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</si>
  <si>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</si>
  <si>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</si>
  <si>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</si>
  <si>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</si>
  <si>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</si>
  <si>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</si>
  <si>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</si>
  <si>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</si>
  <si>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</si>
  <si>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</si>
  <si>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</si>
  <si>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</si>
  <si>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</si>
  <si>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</si>
  <si>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</si>
  <si>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</si>
  <si>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</si>
  <si>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</si>
  <si>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</si>
  <si>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</si>
  <si>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</si>
  <si>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</si>
  <si>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</si>
  <si>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</si>
  <si>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</si>
  <si>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</si>
  <si>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</si>
  <si>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</si>
  <si>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</si>
  <si>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</si>
  <si>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</si>
  <si>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</si>
  <si>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</si>
  <si>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</si>
  <si>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</si>
  <si>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</si>
  <si>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</si>
  <si>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</si>
  <si>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</si>
  <si>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</si>
  <si>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</si>
  <si>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</si>
  <si>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</si>
  <si>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</si>
  <si>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</si>
  <si>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</si>
  <si>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</si>
  <si>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</si>
  <si>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</si>
  <si>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</si>
  <si>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</si>
  <si>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</si>
  <si>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</si>
  <si>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</si>
  <si>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</si>
  <si>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</si>
  <si>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</si>
  <si>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</si>
  <si>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</si>
  <si>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</si>
  <si>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</si>
  <si>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</si>
  <si>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</si>
  <si>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</si>
  <si>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</si>
  <si>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</si>
  <si>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</si>
  <si>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</si>
  <si>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</si>
  <si>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</si>
  <si>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</si>
  <si>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</si>
  <si>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</si>
  <si>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</si>
  <si>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</si>
  <si>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</si>
  <si>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</si>
  <si>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</si>
  <si>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</si>
  <si>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</si>
  <si>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</si>
  <si>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</si>
  <si>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</si>
  <si>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</si>
  <si>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</si>
  <si>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</si>
  <si>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</si>
  <si>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</si>
  <si>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</si>
  <si>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</si>
  <si>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</si>
  <si>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</si>
  <si>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</si>
  <si>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</si>
  <si>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</si>
  <si>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</si>
  <si>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</si>
  <si>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</si>
  <si>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</si>
  <si>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</si>
  <si>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</si>
  <si>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</si>
  <si>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</si>
  <si>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</si>
  <si>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</si>
  <si>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</si>
  <si>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</si>
  <si>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</si>
  <si>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</si>
  <si>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</si>
  <si>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</si>
  <si>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</si>
  <si>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</si>
  <si>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</si>
  <si>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</si>
  <si>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</si>
  <si>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</si>
  <si>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</si>
  <si>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</si>
  <si>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</si>
  <si>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</si>
  <si>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</si>
  <si>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</si>
  <si>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</si>
  <si>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</si>
  <si>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</si>
  <si>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</si>
  <si>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</si>
  <si>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</si>
  <si>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</si>
  <si>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</si>
  <si>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</si>
  <si>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</si>
  <si>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</si>
  <si>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</si>
  <si>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</si>
  <si>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</si>
  <si>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</si>
  <si>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</si>
  <si>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</si>
  <si>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</si>
  <si>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</si>
  <si>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</si>
  <si>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</si>
  <si>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</si>
  <si>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</si>
  <si>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</si>
  <si>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</si>
  <si>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</si>
  <si>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</si>
  <si>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</si>
  <si>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</si>
  <si>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</si>
  <si>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</si>
  <si>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</si>
  <si>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</si>
  <si>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</si>
  <si>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</si>
  <si>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</si>
  <si>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</si>
  <si>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</si>
  <si>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</si>
  <si>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</si>
  <si>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</si>
  <si>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</si>
  <si>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</si>
  <si>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</si>
  <si>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</si>
  <si>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</si>
  <si>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</si>
  <si>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</si>
  <si>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</si>
  <si>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</si>
  <si>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</si>
  <si>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</si>
  <si>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</si>
  <si>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</si>
  <si>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</si>
  <si>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</si>
  <si>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</si>
  <si>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</si>
  <si>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</si>
  <si>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</si>
  <si>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</si>
  <si>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</si>
  <si>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</si>
  <si>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</si>
  <si>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</si>
  <si>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</si>
  <si>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</si>
  <si>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</si>
  <si>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</si>
  <si>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</si>
  <si>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</si>
  <si>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</si>
  <si>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</si>
  <si>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</si>
  <si>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</si>
  <si>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</si>
  <si>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</si>
  <si>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</si>
  <si>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</si>
  <si>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</si>
  <si>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</si>
  <si>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</si>
  <si>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</si>
  <si>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</si>
  <si>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</si>
  <si>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</si>
  <si>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</si>
  <si>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</si>
  <si>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</si>
  <si>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</si>
  <si>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</si>
  <si>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</si>
  <si>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</si>
  <si>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</si>
  <si>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</si>
  <si>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</si>
  <si>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</si>
  <si>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</si>
  <si>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</si>
  <si>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</si>
  <si>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</si>
  <si>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</si>
  <si>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</si>
  <si>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</si>
  <si>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</si>
  <si>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</si>
  <si>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</si>
  <si>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</si>
  <si>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</si>
  <si>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</si>
  <si>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</si>
  <si>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</si>
  <si>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</si>
  <si>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</si>
  <si>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</si>
  <si>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</si>
  <si>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</si>
  <si>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</si>
  <si>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</si>
  <si>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</si>
  <si>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</si>
  <si>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</si>
  <si>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</si>
  <si>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</si>
  <si>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</si>
  <si>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</si>
  <si>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</si>
  <si>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</si>
  <si>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</si>
  <si>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</si>
  <si>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</si>
  <si>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</si>
  <si>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</si>
  <si>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</si>
  <si>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</si>
  <si>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</si>
  <si>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</si>
  <si>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</si>
  <si>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</si>
  <si>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</si>
  <si>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</si>
  <si>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</si>
  <si>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</si>
  <si>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</si>
  <si>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</si>
  <si>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</si>
  <si>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</si>
  <si>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</si>
  <si>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</si>
  <si>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</si>
  <si>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</si>
  <si>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</si>
  <si>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</si>
  <si>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</si>
  <si>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</si>
  <si>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</si>
  <si>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</si>
  <si>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</si>
  <si>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</si>
  <si>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</si>
  <si>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</si>
  <si>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</si>
  <si>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</si>
  <si>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</si>
  <si>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</si>
  <si>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</si>
  <si>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</si>
  <si>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</si>
  <si>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</si>
  <si>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</si>
  <si>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</si>
  <si>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</si>
  <si>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</si>
  <si>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</si>
  <si>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</si>
  <si>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</si>
  <si>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</si>
  <si>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</si>
  <si>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</si>
  <si>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</si>
  <si>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</si>
  <si>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</si>
  <si>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</si>
  <si>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</si>
  <si>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</si>
  <si>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</si>
  <si>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</si>
  <si>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</si>
  <si>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</si>
  <si>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</si>
  <si>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</si>
  <si>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</si>
  <si>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</si>
  <si>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</si>
  <si>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</si>
  <si>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</si>
  <si>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</si>
  <si>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</si>
  <si>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</si>
  <si>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</si>
  <si>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</si>
  <si>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</si>
  <si>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</si>
  <si>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</si>
  <si>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</si>
  <si>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</si>
  <si>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</si>
  <si>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</si>
  <si>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</si>
  <si>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</si>
  <si>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</si>
  <si>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</si>
  <si>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</si>
  <si>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</si>
  <si>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</si>
  <si>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</si>
  <si>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</si>
  <si>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</si>
  <si>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</si>
  <si>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</si>
  <si>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</si>
  <si>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</si>
  <si>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</si>
  <si>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</si>
  <si>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</si>
  <si>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</si>
  <si>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</si>
  <si>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</si>
  <si>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</si>
  <si>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</si>
  <si>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</si>
  <si>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</si>
  <si>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</si>
  <si>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</si>
  <si>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</si>
  <si>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</si>
  <si>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</si>
  <si>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</si>
  <si>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</si>
  <si>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</si>
  <si>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</si>
  <si>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</si>
  <si>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</si>
  <si>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</si>
  <si>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</si>
  <si>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</si>
  <si>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</si>
  <si>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</si>
  <si>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</si>
  <si>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</si>
  <si>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</si>
  <si>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</si>
  <si>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</si>
  <si>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</si>
  <si>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</si>
  <si>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</si>
  <si>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</si>
  <si>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</si>
  <si>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</si>
  <si>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</si>
  <si>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</si>
  <si>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</si>
  <si>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</si>
  <si>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</si>
  <si>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</si>
  <si>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</si>
  <si>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</si>
  <si>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</si>
  <si>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</si>
  <si>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</si>
  <si>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</si>
  <si>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</si>
  <si>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</si>
  <si>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</si>
  <si>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</si>
  <si>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</si>
  <si>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</si>
  <si>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</si>
  <si>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</si>
  <si>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</si>
  <si>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</si>
  <si>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</si>
  <si>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</si>
  <si>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</si>
  <si>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</si>
  <si>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</si>
  <si>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</si>
  <si>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</si>
  <si>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</si>
  <si>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</si>
  <si>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</si>
  <si>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</si>
  <si>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</si>
  <si>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</si>
  <si>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</si>
  <si>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</si>
  <si>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</si>
  <si>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</si>
  <si>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</si>
  <si>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</si>
  <si>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</si>
  <si>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</si>
  <si>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</si>
  <si>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</si>
  <si>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</si>
  <si>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</si>
  <si>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</si>
  <si>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</si>
  <si>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</si>
  <si>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</si>
  <si>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</si>
  <si>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</si>
  <si>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</si>
  <si>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</si>
  <si>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</si>
  <si>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</si>
  <si>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</si>
  <si>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</si>
  <si>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</si>
  <si>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</si>
  <si>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</si>
  <si>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</si>
  <si>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</si>
  <si>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</si>
  <si>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</si>
  <si>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</si>
  <si>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</si>
  <si>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</si>
  <si>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</si>
  <si>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</si>
  <si>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</si>
  <si>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</si>
  <si>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</si>
  <si>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</si>
  <si>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</si>
  <si>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</si>
  <si>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</si>
  <si>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</si>
  <si>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</si>
  <si>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</si>
  <si>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</si>
  <si>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</si>
  <si>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</si>
  <si>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</si>
  <si>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</si>
  <si>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</si>
  <si>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</si>
  <si>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</si>
  <si>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</si>
  <si>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</si>
  <si>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</si>
  <si>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</si>
  <si>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</si>
  <si>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</si>
  <si>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</si>
  <si>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</si>
  <si>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</si>
  <si>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</si>
  <si>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</si>
  <si>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</si>
  <si>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</si>
  <si>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</si>
  <si>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</si>
  <si>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</si>
  <si>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</si>
  <si>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</si>
  <si>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</si>
  <si>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</si>
  <si>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</si>
  <si>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</si>
  <si>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</si>
  <si>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</si>
  <si>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</si>
  <si>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</si>
  <si>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</si>
  <si>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</si>
  <si>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</si>
  <si>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</si>
  <si>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</si>
  <si>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</si>
  <si>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</si>
  <si>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</si>
  <si>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</si>
  <si>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</si>
  <si>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</si>
  <si>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</si>
  <si>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</si>
  <si>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</si>
  <si>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</si>
  <si>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</si>
  <si>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</si>
  <si>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</si>
  <si>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</si>
  <si>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</si>
  <si>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</si>
  <si>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</si>
  <si>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</si>
  <si>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</si>
  <si>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</si>
  <si>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</si>
  <si>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</si>
  <si>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</si>
  <si>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</si>
  <si>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</si>
  <si>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</si>
  <si>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</si>
  <si>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</si>
  <si>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</si>
  <si>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</si>
  <si>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</si>
  <si>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Results based on search parameters: Year: 2023; Month From: January; Month To: June; Comparison Year: 2024; Registration Type: Total New Registrations;</t>
  </si>
  <si>
    <t>Year to date. Exported on 25th July 2024</t>
  </si>
  <si>
    <t>6 months</t>
  </si>
  <si>
    <t>7 months</t>
  </si>
  <si>
    <t>total (Actual)</t>
  </si>
  <si>
    <t>total (estimated)</t>
  </si>
  <si>
    <t>2024 Units</t>
  </si>
  <si>
    <t>2023 Units</t>
  </si>
  <si>
    <t>proportion</t>
  </si>
  <si>
    <t>NCAP for new vehicles according to actual sales in 2024</t>
  </si>
  <si>
    <t>Jan_Jun</t>
  </si>
  <si>
    <t>FT-INDCOA</t>
  </si>
  <si>
    <t>FT-INDPEA</t>
  </si>
  <si>
    <t>FT-INDOIL</t>
  </si>
  <si>
    <t>FT-INDCOK</t>
  </si>
  <si>
    <t>FT-INDGAS</t>
  </si>
  <si>
    <t>FT-INDBGS</t>
  </si>
  <si>
    <t>FT-INDBIO</t>
  </si>
  <si>
    <t>FT-INDRWS</t>
  </si>
  <si>
    <t>FT-INDNWS</t>
  </si>
  <si>
    <t>FT-INDH2G</t>
  </si>
  <si>
    <t>FT-INDH2L</t>
  </si>
  <si>
    <t>FT-INDWOO</t>
  </si>
  <si>
    <t>FT-INDPEA,FT-INDWOO</t>
  </si>
  <si>
    <t>*2018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</si>
</sst>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2" formatCode="&quot;$&quot;#,##0_);\(&quot;$&quot;#,##0\)"/>
    <numFmt numFmtId="173" formatCode="_-&quot;$&quot;* #,##0.00_-;\-&quot;$&quot;* #,##0.00_-;_-&quot;$&quot;* &quot;-&quot;??_-;_-@_-"/>
    <numFmt numFmtId="174" formatCode="_([$€]* #,##0.00_);_([$€]* \(#,##0.00\);_([$€]* &quot;-&quot;??_);_(@_)"/>
    <numFmt numFmtId="175" formatCode="_([$€-2]* #,##0.00_);_([$€-2]* \(#,##0.00\);_([$€-2]* &quot;-&quot;??_)"/>
    <numFmt numFmtId="176" formatCode="General_)"/>
    <numFmt numFmtId="177" formatCode="_(&quot;$&quot;* #,##0.00_);_(&quot;$&quot;* \(#,##0.00\);_(&quot;$&quot;* &quot;-&quot;??_);_(@_)"/>
    <numFmt numFmtId="178" formatCode="_-[$€]* #,##0.00_-;\-[$€]* #,##0.00_-;_-[$€]* &quot;-&quot;??_-;_-@_-"/>
    <numFmt numFmtId="179" formatCode="_-[$€-2]\ * #,##0.00_-;\-[$€-2]\ * #,##0.00_-;_-[$€-2]\ * &quot;-&quot;??_-"/>
    <numFmt numFmtId="180" formatCode="_-* #,##0.00\ _€_-;\-* #,##0.00\ _€_-;_-* &quot;-&quot;??\ _€_-;_-@_-"/>
    <numFmt numFmtId="181" formatCode="_-* #,##0.00\ &quot;€&quot;_-;\-* #,##0.00\ &quot;€&quot;_-;_-* &quot;-&quot;??\ &quot;€&quot;_-;_-@_-"/>
    <numFmt numFmtId="182" formatCode="_-&quot;€&quot;\ * #,##0.00_-;\-&quot;€&quot;\ * #,##0.00_-;_-&quot;€&quot;\ * &quot;-&quot;??_-;_-@_-"/>
    <numFmt numFmtId="183" formatCode="_-[$€-2]* #,##0.00_-;\-[$€-2]* #,##0.00_-;_-[$€-2]* &quot;-&quot;??_-"/>
  </numFmts>
  <fonts count="11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2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6" fillId="0" borderId="0"/>
    <xf numFmtId="49" fontId="37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6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3" fillId="0" borderId="0" applyNumberFormat="0" applyFill="0" applyBorder="0" applyAlignment="0" applyProtection="0">
      <alignment vertical="center"/>
    </xf>
    <xf numFmtId="0" fontId="44" fillId="0" borderId="168" applyNumberFormat="0" applyFill="0" applyAlignment="0" applyProtection="0">
      <alignment vertical="center"/>
    </xf>
    <xf numFmtId="0" fontId="45" fillId="0" borderId="169" applyNumberFormat="0" applyFill="0" applyAlignment="0" applyProtection="0">
      <alignment vertical="center"/>
    </xf>
    <xf numFmtId="0" fontId="46" fillId="0" borderId="170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23" borderId="0" applyNumberFormat="0" applyBorder="0" applyAlignment="0" applyProtection="0">
      <alignment vertical="center"/>
    </xf>
    <xf numFmtId="0" fontId="48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50" fillId="26" borderId="171" applyNumberFormat="0" applyAlignment="0" applyProtection="0">
      <alignment vertical="center"/>
    </xf>
    <xf numFmtId="0" fontId="51" fillId="27" borderId="172" applyNumberFormat="0" applyAlignment="0" applyProtection="0">
      <alignment vertical="center"/>
    </xf>
    <xf numFmtId="0" fontId="52" fillId="27" borderId="171" applyNumberFormat="0" applyAlignment="0" applyProtection="0">
      <alignment vertical="center"/>
    </xf>
    <xf numFmtId="0" fontId="53" fillId="0" borderId="173" applyNumberFormat="0" applyFill="0" applyAlignment="0" applyProtection="0">
      <alignment vertical="center"/>
    </xf>
    <xf numFmtId="0" fontId="54" fillId="28" borderId="174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175" applyNumberFormat="0" applyFill="0" applyAlignment="0" applyProtection="0">
      <alignment vertical="center"/>
    </xf>
    <xf numFmtId="0" fontId="58" fillId="29" borderId="0" applyNumberFormat="0" applyBorder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8" fillId="31" borderId="0" applyNumberFormat="0" applyBorder="0" applyAlignment="0" applyProtection="0">
      <alignment vertical="center"/>
    </xf>
    <xf numFmtId="0" fontId="59" fillId="32" borderId="0" applyNumberFormat="0" applyBorder="0" applyAlignment="0" applyProtection="0">
      <alignment vertical="center"/>
    </xf>
    <xf numFmtId="0" fontId="58" fillId="33" borderId="0" applyNumberFormat="0" applyBorder="0" applyAlignment="0" applyProtection="0">
      <alignment vertical="center"/>
    </xf>
    <xf numFmtId="0" fontId="58" fillId="34" borderId="0" applyNumberFormat="0" applyBorder="0" applyAlignment="0" applyProtection="0">
      <alignment vertical="center"/>
    </xf>
    <xf numFmtId="0" fontId="58" fillId="35" borderId="0" applyNumberFormat="0" applyBorder="0" applyAlignment="0" applyProtection="0">
      <alignment vertical="center"/>
    </xf>
    <xf numFmtId="0" fontId="59" fillId="36" borderId="0" applyNumberFormat="0" applyBorder="0" applyAlignment="0" applyProtection="0">
      <alignment vertical="center"/>
    </xf>
    <xf numFmtId="0" fontId="58" fillId="37" borderId="0" applyNumberFormat="0" applyBorder="0" applyAlignment="0" applyProtection="0">
      <alignment vertical="center"/>
    </xf>
    <xf numFmtId="0" fontId="58" fillId="38" borderId="0" applyNumberFormat="0" applyBorder="0" applyAlignment="0" applyProtection="0">
      <alignment vertical="center"/>
    </xf>
    <xf numFmtId="0" fontId="58" fillId="39" borderId="0" applyNumberFormat="0" applyBorder="0" applyAlignment="0" applyProtection="0">
      <alignment vertical="center"/>
    </xf>
    <xf numFmtId="0" fontId="59" fillId="40" borderId="0" applyNumberFormat="0" applyBorder="0" applyAlignment="0" applyProtection="0">
      <alignment vertical="center"/>
    </xf>
    <xf numFmtId="0" fontId="58" fillId="41" borderId="0" applyNumberFormat="0" applyBorder="0" applyAlignment="0" applyProtection="0">
      <alignment vertical="center"/>
    </xf>
    <xf numFmtId="0" fontId="58" fillId="42" borderId="0" applyNumberFormat="0" applyBorder="0" applyAlignment="0" applyProtection="0">
      <alignment vertical="center"/>
    </xf>
    <xf numFmtId="0" fontId="58" fillId="43" borderId="0" applyNumberFormat="0" applyBorder="0" applyAlignment="0" applyProtection="0">
      <alignment vertical="center"/>
    </xf>
    <xf numFmtId="0" fontId="59" fillId="44" borderId="0" applyNumberFormat="0" applyBorder="0" applyAlignment="0" applyProtection="0">
      <alignment vertical="center"/>
    </xf>
    <xf numFmtId="0" fontId="58" fillId="45" borderId="0" applyNumberFormat="0" applyBorder="0" applyAlignment="0" applyProtection="0">
      <alignment vertical="center"/>
    </xf>
    <xf numFmtId="0" fontId="58" fillId="46" borderId="0" applyNumberFormat="0" applyBorder="0" applyAlignment="0" applyProtection="0">
      <alignment vertical="center"/>
    </xf>
    <xf numFmtId="0" fontId="58" fillId="47" borderId="0" applyNumberFormat="0" applyBorder="0" applyAlignment="0" applyProtection="0">
      <alignment vertical="center"/>
    </xf>
    <xf numFmtId="0" fontId="59" fillId="48" borderId="0" applyNumberFormat="0" applyBorder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8" fillId="50" borderId="0" applyNumberFormat="0" applyBorder="0" applyAlignment="0" applyProtection="0">
      <alignment vertical="center"/>
    </xf>
    <xf numFmtId="0" fontId="58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3" fillId="0" borderId="0"/>
    <xf numFmtId="0" fontId="11" fillId="0" borderId="0"/>
    <xf numFmtId="0" fontId="22" fillId="0" borderId="0" applyNumberForma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6" fillId="6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4" borderId="0" applyNumberFormat="0" applyBorder="0" applyAlignment="0" applyProtection="0"/>
    <xf numFmtId="0" fontId="2" fillId="0" borderId="0"/>
    <xf numFmtId="0" fontId="65" fillId="0" borderId="0"/>
    <xf numFmtId="9" fontId="65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78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172" fontId="79" fillId="0" borderId="0">
      <alignment vertical="center"/>
    </xf>
    <xf numFmtId="0" fontId="11" fillId="0" borderId="0"/>
    <xf numFmtId="166" fontId="79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6" fontId="79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0" fontId="81" fillId="66" borderId="183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32" fillId="0" borderId="184" applyNumberFormat="0" applyFill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83" fillId="0" borderId="0" applyNumberFormat="0" applyFill="0" applyBorder="0" applyAlignment="0" applyProtection="0">
      <alignment vertical="center"/>
    </xf>
    <xf numFmtId="0" fontId="84" fillId="0" borderId="0"/>
    <xf numFmtId="0" fontId="84" fillId="0" borderId="0"/>
    <xf numFmtId="0" fontId="2" fillId="0" borderId="0"/>
    <xf numFmtId="0" fontId="2" fillId="0" borderId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2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103" fillId="0" borderId="0" applyNumberFormat="0" applyFill="0" applyBorder="0" applyAlignment="0" applyProtection="0">
      <alignment vertical="center"/>
    </xf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52" borderId="0" applyNumberFormat="0" applyBorder="0" applyAlignment="0" applyProtection="0"/>
    <xf numFmtId="0" fontId="66" fillId="68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3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54" borderId="0" applyNumberFormat="0" applyBorder="0" applyAlignment="0" applyProtection="0"/>
    <xf numFmtId="0" fontId="66" fillId="69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5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4" borderId="0" applyNumberFormat="0" applyBorder="0" applyAlignment="0" applyProtection="0"/>
    <xf numFmtId="0" fontId="66" fillId="55" borderId="0" applyNumberFormat="0" applyBorder="0" applyAlignment="0" applyProtection="0"/>
    <xf numFmtId="0" fontId="66" fillId="55" borderId="0" applyNumberFormat="0" applyBorder="0" applyAlignment="0" applyProtection="0"/>
    <xf numFmtId="0" fontId="66" fillId="68" borderId="0" applyNumberFormat="0" applyBorder="0" applyAlignment="0" applyProtection="0"/>
    <xf numFmtId="0" fontId="66" fillId="58" borderId="0" applyNumberFormat="0" applyBorder="0" applyAlignment="0" applyProtection="0"/>
    <xf numFmtId="0" fontId="66" fillId="69" borderId="0" applyNumberFormat="0" applyBorder="0" applyAlignment="0" applyProtection="0"/>
    <xf numFmtId="0" fontId="66" fillId="65" borderId="0" applyNumberFormat="0" applyBorder="0" applyAlignment="0" applyProtection="0"/>
    <xf numFmtId="0" fontId="66" fillId="56" borderId="0" applyNumberFormat="0" applyBorder="0" applyAlignment="0" applyProtection="0"/>
    <xf numFmtId="0" fontId="66" fillId="5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57" borderId="0" applyNumberFormat="0" applyBorder="0" applyAlignment="0" applyProtection="0"/>
    <xf numFmtId="0" fontId="66" fillId="70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58" borderId="0" applyNumberFormat="0" applyBorder="0" applyAlignment="0" applyProtection="0"/>
    <xf numFmtId="0" fontId="66" fillId="65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6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54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70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58" borderId="0" applyNumberFormat="0" applyBorder="0" applyAlignment="0" applyProtection="0"/>
    <xf numFmtId="0" fontId="67" fillId="58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56" borderId="0" applyNumberFormat="0" applyBorder="0" applyAlignment="0" applyProtection="0"/>
    <xf numFmtId="0" fontId="67" fillId="56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53" borderId="0" applyNumberFormat="0" applyBorder="0" applyAlignment="0" applyProtection="0"/>
    <xf numFmtId="0" fontId="67" fillId="5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3" borderId="0" applyNumberFormat="0" applyBorder="0" applyAlignment="0" applyProtection="0"/>
    <xf numFmtId="0" fontId="67" fillId="71" borderId="0" applyNumberFormat="0" applyBorder="0" applyAlignment="0" applyProtection="0"/>
    <xf numFmtId="0" fontId="67" fillId="53" borderId="0" applyNumberFormat="0" applyBorder="0" applyAlignment="0" applyProtection="0"/>
    <xf numFmtId="0" fontId="67" fillId="70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73" borderId="0" applyNumberFormat="0" applyBorder="0" applyAlignment="0" applyProtection="0"/>
    <xf numFmtId="0" fontId="67" fillId="72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61" borderId="0" applyNumberFormat="0" applyBorder="0" applyAlignment="0" applyProtection="0"/>
    <xf numFmtId="0" fontId="67" fillId="61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60" borderId="0" applyNumberFormat="0" applyBorder="0" applyAlignment="0" applyProtection="0"/>
    <xf numFmtId="0" fontId="67" fillId="60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62" borderId="0" applyNumberFormat="0" applyBorder="0" applyAlignment="0" applyProtection="0"/>
    <xf numFmtId="0" fontId="67" fillId="6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64" borderId="0" applyNumberFormat="0" applyBorder="0" applyAlignment="0" applyProtection="0"/>
    <xf numFmtId="0" fontId="67" fillId="64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67" fillId="59" borderId="0" applyNumberFormat="0" applyBorder="0" applyAlignment="0" applyProtection="0"/>
    <xf numFmtId="0" fontId="93" fillId="76" borderId="0" applyBorder="0" applyAlignment="0"/>
    <xf numFmtId="0" fontId="37" fillId="76" borderId="0" applyBorder="0">
      <alignment horizontal="right" vertical="center"/>
    </xf>
    <xf numFmtId="0" fontId="37" fillId="6" borderId="0" applyBorder="0">
      <alignment horizontal="right" vertical="center"/>
    </xf>
    <xf numFmtId="0" fontId="37" fillId="6" borderId="0" applyBorder="0">
      <alignment horizontal="right" vertical="center"/>
    </xf>
    <xf numFmtId="0" fontId="92" fillId="6" borderId="4">
      <alignment horizontal="right" vertical="center"/>
    </xf>
    <xf numFmtId="0" fontId="98" fillId="6" borderId="4">
      <alignment horizontal="right" vertical="center"/>
    </xf>
    <xf numFmtId="0" fontId="92" fillId="77" borderId="4">
      <alignment horizontal="right" vertical="center"/>
    </xf>
    <xf numFmtId="0" fontId="92" fillId="77" borderId="4">
      <alignment horizontal="right" vertical="center"/>
    </xf>
    <xf numFmtId="0" fontId="92" fillId="77" borderId="50">
      <alignment horizontal="right" vertical="center"/>
    </xf>
    <xf numFmtId="0" fontId="92" fillId="77" borderId="132">
      <alignment horizontal="right" vertical="center"/>
    </xf>
    <xf numFmtId="0" fontId="92" fillId="77" borderId="138">
      <alignment horizontal="right" vertical="center"/>
    </xf>
    <xf numFmtId="0" fontId="67" fillId="74" borderId="0" applyNumberFormat="0" applyBorder="0" applyAlignment="0" applyProtection="0"/>
    <xf numFmtId="0" fontId="67" fillId="64" borderId="0" applyNumberFormat="0" applyBorder="0" applyAlignment="0" applyProtection="0"/>
    <xf numFmtId="0" fontId="67" fillId="75" borderId="0" applyNumberFormat="0" applyBorder="0" applyAlignment="0" applyProtection="0"/>
    <xf numFmtId="0" fontId="67" fillId="72" borderId="0" applyNumberFormat="0" applyBorder="0" applyAlignment="0" applyProtection="0"/>
    <xf numFmtId="0" fontId="67" fillId="63" borderId="0" applyNumberFormat="0" applyBorder="0" applyAlignment="0" applyProtection="0"/>
    <xf numFmtId="0" fontId="67" fillId="59" borderId="0" applyNumberFormat="0" applyBorder="0" applyAlignment="0" applyProtection="0"/>
    <xf numFmtId="0" fontId="81" fillId="78" borderId="183" applyNumberFormat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65" borderId="0" applyNumberFormat="0" applyBorder="0" applyAlignment="0" applyProtection="0"/>
    <xf numFmtId="0" fontId="68" fillId="65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6" fillId="60" borderId="0" applyNumberFormat="0" applyBorder="0" applyAlignment="0" applyProtection="0"/>
    <xf numFmtId="0" fontId="66" fillId="60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5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52" borderId="0" applyNumberFormat="0" applyBorder="0" applyAlignment="0" applyProtection="0"/>
    <xf numFmtId="0" fontId="66" fillId="60" borderId="0" applyNumberFormat="0" applyBorder="0" applyAlignment="0" applyProtection="0"/>
    <xf numFmtId="0" fontId="67" fillId="53" borderId="0" applyNumberFormat="0" applyBorder="0" applyAlignment="0" applyProtection="0"/>
    <xf numFmtId="0" fontId="66" fillId="55" borderId="0" applyNumberFormat="0" applyBorder="0" applyAlignment="0" applyProtection="0"/>
    <xf numFmtId="43" fontId="11" fillId="0" borderId="0" applyFont="0" applyFill="0" applyBorder="0" applyAlignment="0" applyProtection="0"/>
    <xf numFmtId="0" fontId="67" fillId="71" borderId="0" applyNumberFormat="0" applyBorder="0" applyAlignment="0" applyProtection="0"/>
    <xf numFmtId="0" fontId="67" fillId="74" borderId="0" applyNumberFormat="0" applyBorder="0" applyAlignment="0" applyProtection="0"/>
    <xf numFmtId="0" fontId="67" fillId="71" borderId="0" applyNumberFormat="0" applyBorder="0" applyAlignment="0" applyProtection="0"/>
    <xf numFmtId="0" fontId="66" fillId="52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1" fillId="24" borderId="0" applyNumberFormat="0" applyBorder="0" applyAlignment="0" applyProtection="0"/>
    <xf numFmtId="0" fontId="61" fillId="24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85" fillId="78" borderId="176" applyNumberFormat="0" applyAlignment="0" applyProtection="0"/>
    <xf numFmtId="4" fontId="93" fillId="0" borderId="3" applyFill="0" applyBorder="0" applyProtection="0">
      <alignment horizontal="right" vertical="center"/>
    </xf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69" fillId="66" borderId="176" applyNumberFormat="0" applyAlignment="0" applyProtection="0"/>
    <xf numFmtId="0" fontId="69" fillId="66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85" fillId="78" borderId="176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0" fontId="70" fillId="67" borderId="177" applyNumberFormat="0" applyAlignment="0" applyProtection="0"/>
    <xf numFmtId="49" fontId="2" fillId="76" borderId="185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10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0" fontId="92" fillId="0" borderId="0" applyNumberFormat="0">
      <alignment horizontal="right"/>
    </xf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44" fontId="66" fillId="0" borderId="0" applyFont="0" applyFill="0" applyBorder="0" applyAlignment="0" applyProtection="0"/>
    <xf numFmtId="0" fontId="37" fillId="77" borderId="137">
      <alignment horizontal="left" vertical="center" wrapText="1" indent="2"/>
    </xf>
    <xf numFmtId="0" fontId="37" fillId="0" borderId="137">
      <alignment horizontal="left" vertical="center" wrapText="1" indent="2"/>
    </xf>
    <xf numFmtId="0" fontId="37" fillId="6" borderId="132">
      <alignment horizontal="left" vertical="center"/>
    </xf>
    <xf numFmtId="0" fontId="92" fillId="0" borderId="186">
      <alignment horizontal="left" vertical="top" wrapText="1"/>
    </xf>
    <xf numFmtId="3" fontId="94" fillId="0" borderId="185">
      <alignment horizontal="right" vertical="top"/>
    </xf>
    <xf numFmtId="0" fontId="76" fillId="55" borderId="176" applyNumberFormat="0" applyAlignment="0" applyProtection="0"/>
    <xf numFmtId="0" fontId="99" fillId="0" borderId="12"/>
    <xf numFmtId="0" fontId="13" fillId="79" borderId="4">
      <alignment horizontal="centerContinuous" vertical="top" wrapText="1"/>
    </xf>
    <xf numFmtId="0" fontId="95" fillId="0" borderId="0">
      <alignment vertical="top" wrapText="1"/>
    </xf>
    <xf numFmtId="0" fontId="32" fillId="0" borderId="187" applyNumberFormat="0" applyFill="0" applyAlignment="0" applyProtection="0"/>
    <xf numFmtId="0" fontId="71" fillId="0" borderId="0" applyNumberFormat="0" applyFill="0" applyBorder="0" applyAlignment="0" applyProtection="0"/>
    <xf numFmtId="0" fontId="100" fillId="0" borderId="0">
      <alignment vertical="top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83" fontId="105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5" fillId="0" borderId="0" applyFont="0" applyFill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108" fillId="23" borderId="0" applyNumberFormat="0" applyBorder="0" applyAlignment="0" applyProtection="0"/>
    <xf numFmtId="0" fontId="109" fillId="23" borderId="0" applyNumberFormat="0" applyBorder="0" applyAlignment="0" applyProtection="0"/>
    <xf numFmtId="0" fontId="109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108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56" borderId="0" applyNumberFormat="0" applyBorder="0" applyAlignment="0" applyProtection="0"/>
    <xf numFmtId="0" fontId="72" fillId="56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60" fillId="23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72" fillId="69" borderId="0" applyNumberFormat="0" applyBorder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73" fillId="0" borderId="178" applyNumberFormat="0" applyFill="0" applyAlignment="0" applyProtection="0"/>
    <xf numFmtId="0" fontId="73" fillId="0" borderId="17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6" fillId="0" borderId="188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74" fillId="0" borderId="179" applyNumberFormat="0" applyFill="0" applyAlignment="0" applyProtection="0"/>
    <xf numFmtId="0" fontId="74" fillId="0" borderId="17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7" fillId="0" borderId="189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75" fillId="0" borderId="180" applyNumberFormat="0" applyFill="0" applyAlignment="0" applyProtection="0"/>
    <xf numFmtId="0" fontId="75" fillId="0" borderId="18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190" applyNumberFormat="0" applyFill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110" fillId="57" borderId="171" applyNumberFormat="0" applyAlignment="0" applyProtection="0"/>
    <xf numFmtId="0" fontId="110" fillId="57" borderId="171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110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5" borderId="176" applyNumberFormat="0" applyAlignment="0" applyProtection="0"/>
    <xf numFmtId="0" fontId="76" fillId="57" borderId="176" applyNumberFormat="0" applyAlignment="0" applyProtection="0"/>
    <xf numFmtId="0" fontId="76" fillId="57" borderId="176" applyNumberFormat="0" applyAlignment="0" applyProtection="0"/>
    <xf numFmtId="0" fontId="62" fillId="26" borderId="171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0" fontId="76" fillId="55" borderId="176" applyNumberFormat="0" applyAlignment="0" applyProtection="0"/>
    <xf numFmtId="4" fontId="37" fillId="0" borderId="0" applyBorder="0">
      <alignment horizontal="right" vertical="center"/>
    </xf>
    <xf numFmtId="0" fontId="37" fillId="0" borderId="4">
      <alignment horizontal="right" vertical="center"/>
    </xf>
    <xf numFmtId="1" fontId="101" fillId="6" borderId="0" applyBorder="0">
      <alignment horizontal="right" vertical="center"/>
    </xf>
    <xf numFmtId="0" fontId="97" fillId="0" borderId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0" fontId="89" fillId="0" borderId="191" applyNumberFormat="0" applyFill="0" applyAlignment="0" applyProtection="0"/>
    <xf numFmtId="180" fontId="2" fillId="0" borderId="0" applyFont="0" applyFill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1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112" fillId="25" borderId="0" applyNumberFormat="0" applyBorder="0" applyAlignment="0" applyProtection="0"/>
    <xf numFmtId="0" fontId="91" fillId="57" borderId="0" applyNumberFormat="0" applyBorder="0" applyAlignment="0" applyProtection="0"/>
    <xf numFmtId="0" fontId="112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78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1" fillId="25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90" fillId="57" borderId="0" applyNumberFormat="0" applyBorder="0" applyAlignment="0" applyProtection="0"/>
    <xf numFmtId="0" fontId="11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72" fontId="79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79" fillId="0" borderId="0">
      <alignment vertical="center"/>
    </xf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166" fontId="79" fillId="0" borderId="0">
      <alignment vertical="center"/>
    </xf>
    <xf numFmtId="0" fontId="66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6" fillId="0" borderId="0"/>
    <xf numFmtId="0" fontId="66" fillId="0" borderId="0"/>
    <xf numFmtId="0" fontId="106" fillId="0" borderId="0"/>
    <xf numFmtId="0" fontId="2" fillId="0" borderId="0"/>
    <xf numFmtId="0" fontId="106" fillId="0" borderId="0"/>
    <xf numFmtId="0" fontId="10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2" fillId="0" borderId="0"/>
    <xf numFmtId="176" fontId="79" fillId="0" borderId="0">
      <alignment vertical="center"/>
    </xf>
    <xf numFmtId="0" fontId="66" fillId="0" borderId="0"/>
    <xf numFmtId="0" fontId="10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30" fillId="0" borderId="0"/>
    <xf numFmtId="0" fontId="113" fillId="0" borderId="0"/>
    <xf numFmtId="0" fontId="11" fillId="0" borderId="0"/>
    <xf numFmtId="0" fontId="30" fillId="0" borderId="0"/>
    <xf numFmtId="0" fontId="113" fillId="0" borderId="0"/>
    <xf numFmtId="0" fontId="66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3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84" fillId="0" borderId="0"/>
    <xf numFmtId="0" fontId="2" fillId="0" borderId="0"/>
    <xf numFmtId="0" fontId="8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4" fillId="0" borderId="0"/>
    <xf numFmtId="0" fontId="2" fillId="0" borderId="0"/>
    <xf numFmtId="0" fontId="104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4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6" fillId="0" borderId="0"/>
    <xf numFmtId="0" fontId="11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6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2" fillId="0" borderId="0"/>
    <xf numFmtId="0" fontId="2" fillId="0" borderId="0"/>
    <xf numFmtId="0" fontId="66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6" fillId="0" borderId="0"/>
    <xf numFmtId="0" fontId="2" fillId="0" borderId="0"/>
    <xf numFmtId="0" fontId="2" fillId="0" borderId="0"/>
    <xf numFmtId="0" fontId="66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6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6" fillId="0" borderId="0"/>
    <xf numFmtId="4" fontId="37" fillId="0" borderId="4" applyFill="0" applyBorder="0" applyProtection="0">
      <alignment horizontal="right" vertical="center"/>
    </xf>
    <xf numFmtId="0" fontId="93" fillId="0" borderId="0" applyNumberFormat="0" applyFill="0" applyBorder="0" applyProtection="0">
      <alignment horizontal="left" vertical="center"/>
    </xf>
    <xf numFmtId="0" fontId="37" fillId="0" borderId="4" applyNumberFormat="0" applyFill="0" applyAlignment="0" applyProtection="0"/>
    <xf numFmtId="0" fontId="2" fillId="80" borderId="0" applyNumberFormat="0" applyFont="0" applyBorder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66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2" fillId="54" borderId="182" applyNumberFormat="0" applyFont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9" fillId="0" borderId="0"/>
  </cellStyleXfs>
  <cellXfs count="442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8" fillId="22" borderId="157" xfId="13" applyFont="1" applyFill="1" applyBorder="1"/>
    <xf numFmtId="0" fontId="38" fillId="22" borderId="158" xfId="13" applyFont="1" applyFill="1" applyBorder="1"/>
    <xf numFmtId="0" fontId="38" fillId="22" borderId="159" xfId="13" applyFont="1" applyFill="1" applyBorder="1"/>
    <xf numFmtId="0" fontId="39" fillId="21" borderId="160" xfId="13" applyFont="1" applyFill="1" applyBorder="1"/>
    <xf numFmtId="0" fontId="39" fillId="21" borderId="161" xfId="13" applyFont="1" applyFill="1" applyBorder="1"/>
    <xf numFmtId="0" fontId="39" fillId="21" borderId="162" xfId="13" applyFont="1" applyFill="1" applyBorder="1"/>
    <xf numFmtId="0" fontId="38" fillId="22" borderId="160" xfId="13" applyFont="1" applyFill="1" applyBorder="1"/>
    <xf numFmtId="0" fontId="38" fillId="22" borderId="161" xfId="13" applyFont="1" applyFill="1" applyBorder="1"/>
    <xf numFmtId="0" fontId="38" fillId="22" borderId="162" xfId="13" applyFont="1" applyFill="1" applyBorder="1"/>
    <xf numFmtId="0" fontId="38" fillId="0" borderId="160" xfId="13" applyFont="1" applyBorder="1"/>
    <xf numFmtId="0" fontId="38" fillId="0" borderId="161" xfId="13" applyFont="1" applyBorder="1"/>
    <xf numFmtId="0" fontId="38" fillId="0" borderId="162" xfId="13" applyFont="1" applyBorder="1"/>
    <xf numFmtId="169" fontId="35" fillId="0" borderId="0" xfId="1" applyNumberFormat="1" applyFont="1"/>
    <xf numFmtId="169" fontId="35" fillId="0" borderId="1" xfId="1" applyNumberFormat="1" applyFont="1" applyBorder="1"/>
    <xf numFmtId="0" fontId="0" fillId="0" borderId="0" xfId="0" applyAlignment="1">
      <alignment horizontal="left"/>
    </xf>
    <xf numFmtId="0" fontId="41" fillId="0" borderId="0" xfId="0" applyFont="1" applyAlignment="1">
      <alignment horizontal="left" vertical="center" wrapText="1"/>
    </xf>
    <xf numFmtId="0" fontId="38" fillId="0" borderId="163" xfId="13" applyFont="1" applyBorder="1"/>
    <xf numFmtId="169" fontId="35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63" fillId="0" borderId="0" xfId="58"/>
    <xf numFmtId="0" fontId="64" fillId="0" borderId="0" xfId="58" applyFont="1"/>
    <xf numFmtId="9" fontId="0" fillId="0" borderId="0" xfId="2" applyFont="1"/>
    <xf numFmtId="0" fontId="34" fillId="0" borderId="0" xfId="4" applyFont="1"/>
    <xf numFmtId="0" fontId="9" fillId="0" borderId="0" xfId="35211"/>
    <xf numFmtId="0" fontId="21" fillId="0" borderId="0" xfId="35211" applyFont="1"/>
    <xf numFmtId="0" fontId="34" fillId="0" borderId="0" xfId="35211" applyFont="1"/>
    <xf numFmtId="0" fontId="2" fillId="0" borderId="0" xfId="4"/>
    <xf numFmtId="0" fontId="0" fillId="18" borderId="0" xfId="0" applyFill="1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</cellXfs>
  <cellStyles count="35212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40" xfId="35211" xr:uid="{F414D3F4-DDBF-4710-8481-780C6395493C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31750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1640625" defaultRowHeight="14.5"/>
  <cols>
    <col min="1" max="4" width="21.7265625" customWidth="1"/>
    <col min="5" max="6" width="14.1796875" customWidth="1"/>
    <col min="7" max="7" width="12.1796875" customWidth="1"/>
    <col min="8" max="10" width="8.1796875" customWidth="1"/>
    <col min="11" max="11" width="9.7265625" customWidth="1"/>
    <col min="12" max="12" width="8.1796875" customWidth="1"/>
    <col min="13" max="13" width="10" customWidth="1"/>
    <col min="14" max="14" width="11.453125" customWidth="1"/>
    <col min="15" max="15" width="13.453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39" t="s">
        <v>404</v>
      </c>
      <c r="B16" s="439"/>
      <c r="C16" s="439"/>
      <c r="D16" s="439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38" t="s">
        <v>416</v>
      </c>
      <c r="C19" s="438"/>
      <c r="D19" s="438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38" t="s">
        <v>419</v>
      </c>
      <c r="C20" s="438"/>
      <c r="D20" s="438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38" t="s">
        <v>418</v>
      </c>
      <c r="C23" s="438"/>
      <c r="D23" s="43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38" t="s">
        <v>417</v>
      </c>
      <c r="C24" s="438"/>
      <c r="D24" s="43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38" t="s">
        <v>593</v>
      </c>
      <c r="C26" s="438"/>
      <c r="D26" s="43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38" t="s">
        <v>417</v>
      </c>
      <c r="C27" s="438"/>
      <c r="D27" s="43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40" t="s">
        <v>412</v>
      </c>
      <c r="C30" s="438"/>
      <c r="D30" s="438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38" t="s">
        <v>414</v>
      </c>
      <c r="C31" s="438"/>
      <c r="D31" s="438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4.5"/>
  <cols>
    <col min="1" max="1" width="12.1796875" customWidth="1"/>
    <col min="2" max="2" width="11.7265625" customWidth="1"/>
    <col min="3" max="3" width="3.1796875" bestFit="1" customWidth="1"/>
    <col min="4" max="4" width="8.54296875" bestFit="1" customWidth="1"/>
    <col min="5" max="5" width="6.453125" bestFit="1" customWidth="1"/>
    <col min="6" max="6" width="5" bestFit="1" customWidth="1"/>
    <col min="7" max="7" width="5.7265625" bestFit="1" customWidth="1"/>
    <col min="8" max="8" width="5.81640625" bestFit="1" customWidth="1"/>
    <col min="9" max="9" width="5.453125" bestFit="1" customWidth="1"/>
    <col min="10" max="11" width="5.7265625" bestFit="1" customWidth="1"/>
    <col min="12" max="12" width="6.54296875" bestFit="1" customWidth="1"/>
    <col min="13" max="13" width="6" bestFit="1" customWidth="1"/>
    <col min="14" max="14" width="6.7265625" bestFit="1" customWidth="1"/>
    <col min="15" max="15" width="6.54296875" bestFit="1" customWidth="1"/>
    <col min="16" max="16" width="7.1796875" bestFit="1" customWidth="1"/>
    <col min="17" max="17" width="5.7265625" bestFit="1" customWidth="1"/>
    <col min="18" max="18" width="6" bestFit="1" customWidth="1"/>
    <col min="19" max="19" width="5.81640625" bestFit="1" customWidth="1"/>
    <col min="20" max="20" width="5.54296875" bestFit="1" customWidth="1"/>
    <col min="21" max="21" width="5.81640625" bestFit="1" customWidth="1"/>
    <col min="22" max="22" width="6.7265625" bestFit="1" customWidth="1"/>
    <col min="23" max="23" width="5" bestFit="1" customWidth="1"/>
    <col min="24" max="24" width="7.54296875" customWidth="1"/>
    <col min="25" max="25" width="6.7265625" bestFit="1" customWidth="1"/>
    <col min="26" max="28" width="6" bestFit="1" customWidth="1"/>
    <col min="29" max="29" width="5.7265625" bestFit="1" customWidth="1"/>
    <col min="30" max="30" width="6.726562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31750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4.5"/>
  <cols>
    <col min="2" max="2" width="30" bestFit="1" customWidth="1"/>
    <col min="3" max="3" width="10" bestFit="1" customWidth="1"/>
    <col min="4" max="4" width="8.81640625" bestFit="1" customWidth="1"/>
    <col min="5" max="5" width="16.453125" bestFit="1" customWidth="1"/>
    <col min="6" max="6" width="5.54296875" bestFit="1" customWidth="1"/>
    <col min="7" max="7" width="8.81640625" bestFit="1" customWidth="1"/>
    <col min="8" max="8" width="14.26953125" bestFit="1" customWidth="1"/>
    <col min="9" max="9" width="12.26953125" bestFit="1" customWidth="1"/>
    <col min="10" max="10" width="12" bestFit="1" customWidth="1"/>
    <col min="11" max="11" width="27.8164062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5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5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3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3">
        <v>2022</v>
      </c>
      <c r="G27" s="363" t="s">
        <v>500</v>
      </c>
      <c r="H27" s="363"/>
      <c r="I27" s="363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4.5"/>
  <cols>
    <col min="2" max="3" width="12.54296875" bestFit="1" customWidth="1"/>
    <col min="4" max="4" width="9.26953125" bestFit="1" customWidth="1"/>
    <col min="5" max="5" width="10.7265625" bestFit="1" customWidth="1"/>
    <col min="17" max="17" width="12.453125" bestFit="1" customWidth="1"/>
    <col min="18" max="18" width="9.26953125" bestFit="1" customWidth="1"/>
  </cols>
  <sheetData>
    <row r="1" spans="2:25">
      <c r="K1" t="s">
        <v>585</v>
      </c>
      <c r="L1" s="387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67" t="str">
        <f>_xlfn.TEXTJOIN(",",TRUE,Regions!$C$3:$D$3)</f>
        <v>IE,National</v>
      </c>
      <c r="F14" s="367">
        <f>ROUNDUP(Conversions!$B$2*SUM(-'EB2018'!$AD$22),1)</f>
        <v>31.200000000000003</v>
      </c>
      <c r="G14" s="367">
        <f>ROUNDUP(Conversions!$B$2*SUM(-'EB2019'!$AD$22),1)</f>
        <v>36.1</v>
      </c>
      <c r="H14" s="367">
        <f>ROUNDUP(Conversions!$B$2*SUM(-'EB2020'!$AD$22),1)</f>
        <v>41.6</v>
      </c>
      <c r="I14" s="367">
        <f>ROUNDUP(Conversions!$B$2*SUM(-'EB2021'!$AD$22),1)</f>
        <v>35.300000000000004</v>
      </c>
      <c r="J14" s="368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67" t="str">
        <f>_xlfn.TEXTJOIN(",",TRUE,Regions!$C$3:$D$3)</f>
        <v>IE,National</v>
      </c>
      <c r="T14" s="367">
        <f t="shared" si="1"/>
        <v>32.136000000000003</v>
      </c>
      <c r="U14" s="367">
        <f t="shared" si="2"/>
        <v>37.183</v>
      </c>
      <c r="V14" s="367">
        <f t="shared" si="3"/>
        <v>42.848000000000006</v>
      </c>
      <c r="W14" s="367">
        <f t="shared" si="4"/>
        <v>36.359000000000009</v>
      </c>
      <c r="X14" s="368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67" t="str">
        <f>_xlfn.TEXTJOIN(",",TRUE,Regions!$C$3:$D$3)</f>
        <v>IE,National</v>
      </c>
      <c r="T25" s="367">
        <f t="shared" si="7"/>
        <v>30.264000000000003</v>
      </c>
      <c r="U25" s="367">
        <f t="shared" si="8"/>
        <v>35.017000000000003</v>
      </c>
      <c r="V25" s="367">
        <f t="shared" si="9"/>
        <v>40.351999999999997</v>
      </c>
      <c r="W25" s="367">
        <f t="shared" si="10"/>
        <v>34.241</v>
      </c>
      <c r="X25" s="368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4.5"/>
  <cols>
    <col min="2" max="2" width="24.54296875" bestFit="1" customWidth="1"/>
    <col min="3" max="3" width="11.81640625" bestFit="1" customWidth="1"/>
    <col min="4" max="4" width="5" bestFit="1" customWidth="1"/>
    <col min="5" max="5" width="8.453125" bestFit="1" customWidth="1"/>
    <col min="6" max="6" width="8.1796875" bestFit="1" customWidth="1"/>
    <col min="7" max="7" width="11.1796875" bestFit="1" customWidth="1"/>
    <col min="8" max="8" width="31.726562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4.5"/>
  <cols>
    <col min="2" max="2" width="9" customWidth="1"/>
    <col min="3" max="3" width="11.81640625" bestFit="1" customWidth="1"/>
    <col min="4" max="4" width="9.26953125" bestFit="1" customWidth="1"/>
    <col min="5" max="5" width="10.7265625" bestFit="1" customWidth="1"/>
  </cols>
  <sheetData>
    <row r="2" spans="2:11">
      <c r="B2" s="28" t="s">
        <v>199</v>
      </c>
      <c r="D2" s="18"/>
    </row>
    <row r="3" spans="2:11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1:Y30"/>
  <sheetViews>
    <sheetView tabSelected="1" workbookViewId="0">
      <selection activeCell="T4" sqref="T4"/>
    </sheetView>
  </sheetViews>
  <sheetFormatPr defaultRowHeight="14.5"/>
  <cols>
    <col min="2" max="2" width="20" customWidth="1"/>
    <col min="3" max="3" width="11.81640625" bestFit="1" customWidth="1"/>
    <col min="4" max="4" width="9.26953125" bestFit="1" customWidth="1"/>
    <col min="5" max="5" width="10.7265625" bestFit="1" customWidth="1"/>
    <col min="17" max="17" width="11.7265625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 t="s">
        <v>618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608</v>
      </c>
      <c r="D4" t="s">
        <v>200</v>
      </c>
      <c r="E4" s="19" t="str">
        <f>_xlfn.TEXTJOIN(",",TRUE,Regions!$C$3:$D$3)</f>
        <v>IE,National</v>
      </c>
      <c r="F4" s="19">
        <f>ROUNDUP(Conversions!$B$2*SUM('EB2018'!$V$30),1)</f>
        <v>6</v>
      </c>
      <c r="G4" s="19">
        <f>ROUNDUP(Conversions!$B$2*SUM('EB2019'!$V$30),1)</f>
        <v>5.8</v>
      </c>
      <c r="H4" s="19">
        <f>ROUNDUP(Conversions!$B$2*SUM('EB2020'!$V$30),1)</f>
        <v>5.3</v>
      </c>
      <c r="I4" s="19">
        <f>ROUNDUP(Conversions!$B$2*SUM('EB2021'!$V$30),1)</f>
        <v>6.1</v>
      </c>
      <c r="J4" s="348">
        <f>ROUNDUP(Conversions!$B$2*SUM('EB2022'!$V$30),1)</f>
        <v>5</v>
      </c>
      <c r="K4">
        <v>1</v>
      </c>
      <c r="P4" s="389" t="s">
        <v>500</v>
      </c>
      <c r="Q4" t="s">
        <v>608</v>
      </c>
      <c r="R4" s="390" t="s">
        <v>200</v>
      </c>
      <c r="S4" s="391" t="str">
        <f>_xlfn.TEXTJOIN(",",TRUE,Regions!$C$3:$D$3)</f>
        <v>IE,National</v>
      </c>
      <c r="T4" s="391">
        <f>+F4*(1+$N$1)</f>
        <v>6.12</v>
      </c>
      <c r="U4" s="391">
        <f t="shared" ref="U4:X14" si="0">+G4*(1+$N$1)</f>
        <v>5.9159999999999995</v>
      </c>
      <c r="V4" s="391">
        <f t="shared" si="0"/>
        <v>5.4059999999999997</v>
      </c>
      <c r="W4" s="391">
        <f t="shared" si="0"/>
        <v>6.2219999999999995</v>
      </c>
      <c r="X4" s="392">
        <f t="shared" si="0"/>
        <v>5.0999999999999996</v>
      </c>
      <c r="Y4" s="393">
        <v>1</v>
      </c>
    </row>
    <row r="5" spans="2:25">
      <c r="C5" t="s">
        <v>611</v>
      </c>
      <c r="D5" t="s">
        <v>200</v>
      </c>
      <c r="E5" s="19" t="str">
        <f>_xlfn.TEXTJOIN(",",TRUE,Regions!$C$3:$D$3)</f>
        <v>IE,National</v>
      </c>
      <c r="F5" s="19">
        <f>ROUNDUP(Conversions!$B$2*SUM('EB2018'!$AE$30),1)</f>
        <v>6.5</v>
      </c>
      <c r="G5" s="19">
        <f>ROUNDUP(Conversions!$B$2*SUM('EB2019'!$AE$30),1)</f>
        <v>6.1999999999999993</v>
      </c>
      <c r="H5" s="19">
        <f>ROUNDUP(Conversions!$B$2*SUM('EB2020'!$AE$30),1)</f>
        <v>5.8</v>
      </c>
      <c r="I5" s="19">
        <f>ROUNDUP(Conversions!$B$2*SUM('EB2021'!$AE$30),1)</f>
        <v>5.3</v>
      </c>
      <c r="J5" s="348">
        <f>ROUNDUP(Conversions!$B$2*SUM('EB2022'!$AE$30),1)</f>
        <v>5.5</v>
      </c>
      <c r="K5">
        <v>1</v>
      </c>
      <c r="P5" s="394" t="s">
        <v>500</v>
      </c>
      <c r="Q5" t="s">
        <v>611</v>
      </c>
      <c r="R5" t="s">
        <v>200</v>
      </c>
      <c r="S5" s="19" t="str">
        <f>_xlfn.TEXTJOIN(",",TRUE,Regions!$C$3:$D$3)</f>
        <v>IE,National</v>
      </c>
      <c r="T5" s="19">
        <f t="shared" ref="T5:T14" si="1">+F5*(1+$N$1)</f>
        <v>6.63</v>
      </c>
      <c r="U5" s="19">
        <f t="shared" si="0"/>
        <v>6.323999999999999</v>
      </c>
      <c r="V5" s="19">
        <f t="shared" si="0"/>
        <v>5.9159999999999995</v>
      </c>
      <c r="W5" s="19">
        <f t="shared" si="0"/>
        <v>5.4059999999999997</v>
      </c>
      <c r="X5" s="348">
        <f t="shared" si="0"/>
        <v>5.61</v>
      </c>
      <c r="Y5" s="395">
        <v>1</v>
      </c>
    </row>
    <row r="6" spans="2:25">
      <c r="C6" t="s">
        <v>605</v>
      </c>
      <c r="D6" t="s">
        <v>200</v>
      </c>
      <c r="E6" s="19" t="str">
        <f>_xlfn.TEXTJOIN(",",TRUE,Regions!$C$3:$D$3)</f>
        <v>IE,National</v>
      </c>
      <c r="F6" s="19">
        <f>ROUNDUP(Conversions!$B$2*SUM('EB2018'!$C$30),1)</f>
        <v>4.5</v>
      </c>
      <c r="G6" s="19">
        <f>ROUNDUP(Conversions!$B$2*SUM('EB2019'!$C$30),1)</f>
        <v>3.4</v>
      </c>
      <c r="H6" s="19">
        <f>ROUNDUP(Conversions!$B$2*SUM('EB2020'!$C$30),1)</f>
        <v>3.2</v>
      </c>
      <c r="I6" s="19">
        <f>ROUNDUP(Conversions!$B$2*SUM('EB2021'!$C$30),1)</f>
        <v>3.8000000000000003</v>
      </c>
      <c r="J6" s="348">
        <f>ROUNDUP(Conversions!$B$2*SUM('EB2022'!$C$30),1)</f>
        <v>3</v>
      </c>
      <c r="K6">
        <v>1</v>
      </c>
      <c r="P6" s="394" t="s">
        <v>500</v>
      </c>
      <c r="Q6" t="s">
        <v>605</v>
      </c>
      <c r="R6" t="s">
        <v>200</v>
      </c>
      <c r="S6" s="19" t="str">
        <f>_xlfn.TEXTJOIN(",",TRUE,Regions!$C$3:$D$3)</f>
        <v>IE,National</v>
      </c>
      <c r="T6" s="19">
        <f t="shared" si="1"/>
        <v>4.59</v>
      </c>
      <c r="U6" s="19">
        <f t="shared" si="0"/>
        <v>3.468</v>
      </c>
      <c r="V6" s="19">
        <f t="shared" si="0"/>
        <v>3.2640000000000002</v>
      </c>
      <c r="W6" s="19">
        <f t="shared" si="0"/>
        <v>3.8760000000000003</v>
      </c>
      <c r="X6" s="348">
        <f t="shared" si="0"/>
        <v>3.06</v>
      </c>
      <c r="Y6" s="395">
        <v>5</v>
      </c>
    </row>
    <row r="7" spans="2:25">
      <c r="C7" t="s">
        <v>617</v>
      </c>
      <c r="D7" t="s">
        <v>200</v>
      </c>
      <c r="E7" s="19" t="str">
        <f>_xlfn.TEXTJOIN(",",TRUE,Regions!$C$3:$D$3)</f>
        <v>IE,National</v>
      </c>
      <c r="F7" s="19">
        <f>ROUNDUP(Conversions!$B$2*SUM('EB2018'!$H$30),1)</f>
        <v>0.1</v>
      </c>
      <c r="G7" s="19">
        <f>ROUNDUP(Conversions!$B$2*SUM('EB2019'!$H$30),1)</f>
        <v>0</v>
      </c>
      <c r="H7" s="19">
        <f>ROUNDUP(Conversions!$B$2*SUM('EB2020'!$H$30),1)</f>
        <v>0</v>
      </c>
      <c r="I7" s="19">
        <f>ROUNDUP(Conversions!$B$2*SUM('EB2021'!$H$30),1)</f>
        <v>0</v>
      </c>
      <c r="J7" s="348">
        <f>ROUNDUP(Conversions!$B$2*SUM('EB2022'!$H$30),1)</f>
        <v>0</v>
      </c>
      <c r="K7">
        <v>1</v>
      </c>
      <c r="P7" s="394" t="s">
        <v>500</v>
      </c>
      <c r="Q7" t="s">
        <v>617</v>
      </c>
      <c r="R7" t="s">
        <v>200</v>
      </c>
      <c r="S7" s="19" t="str">
        <f>_xlfn.TEXTJOIN(",",TRUE,Regions!$C$3:$D$3)</f>
        <v>IE,National</v>
      </c>
      <c r="T7" s="19">
        <f t="shared" si="1"/>
        <v>0.10200000000000001</v>
      </c>
      <c r="U7" s="19">
        <f t="shared" si="0"/>
        <v>0</v>
      </c>
      <c r="V7" s="19">
        <f t="shared" si="0"/>
        <v>0</v>
      </c>
      <c r="W7" s="19">
        <f t="shared" si="0"/>
        <v>0</v>
      </c>
      <c r="X7" s="348">
        <f t="shared" si="0"/>
        <v>0</v>
      </c>
      <c r="Y7" s="395">
        <v>1</v>
      </c>
    </row>
    <row r="8" spans="2:25">
      <c r="C8" t="s">
        <v>507</v>
      </c>
      <c r="D8" t="s">
        <v>200</v>
      </c>
      <c r="E8" s="19" t="str">
        <f>_xlfn.TEXTJOIN(",",TRUE,Regions!$C$3:$D$3)</f>
        <v>IE,National</v>
      </c>
      <c r="F8" s="19">
        <f>ROUNDUP(Conversions!$B$2*SUM('EB2018'!$AO$30),1)</f>
        <v>23.400000000000002</v>
      </c>
      <c r="G8" s="19">
        <f>ROUNDUP(Conversions!$B$2*SUM('EB2019'!$AO$30),1)+1.5</f>
        <v>25.6</v>
      </c>
      <c r="H8" s="19">
        <f>ROUNDUP(Conversions!$B$2*SUM('EB2020'!$AO$30),1)</f>
        <v>24.900000000000002</v>
      </c>
      <c r="I8" s="19">
        <f>ROUNDUP(Conversions!$B$2*SUM('EB2021'!$AO$30),1)</f>
        <v>24.700000000000003</v>
      </c>
      <c r="J8" s="348">
        <f>ROUNDUP(Conversions!$B$2*SUM('EB2022'!$AO$30),1)</f>
        <v>24.8</v>
      </c>
      <c r="K8">
        <v>1</v>
      </c>
      <c r="P8" s="394" t="s">
        <v>500</v>
      </c>
      <c r="Q8" t="s">
        <v>507</v>
      </c>
      <c r="R8" t="s">
        <v>200</v>
      </c>
      <c r="S8" s="19" t="str">
        <f>_xlfn.TEXTJOIN(",",TRUE,Regions!$C$3:$D$3)</f>
        <v>IE,National</v>
      </c>
      <c r="T8" s="19">
        <f t="shared" si="1"/>
        <v>23.868000000000002</v>
      </c>
      <c r="U8" s="19">
        <f t="shared" si="0"/>
        <v>26.112000000000002</v>
      </c>
      <c r="V8" s="19">
        <f t="shared" si="0"/>
        <v>25.398000000000003</v>
      </c>
      <c r="W8" s="19">
        <f t="shared" si="0"/>
        <v>25.194000000000003</v>
      </c>
      <c r="X8" s="348">
        <f t="shared" si="0"/>
        <v>25.296000000000003</v>
      </c>
      <c r="Y8" s="395">
        <v>1</v>
      </c>
    </row>
    <row r="9" spans="2:25">
      <c r="B9" t="s">
        <v>456</v>
      </c>
      <c r="C9" t="s">
        <v>613</v>
      </c>
      <c r="D9" t="s">
        <v>200</v>
      </c>
      <c r="E9" s="19" t="str">
        <f>_xlfn.TEXTJOIN(",",TRUE,Regions!$C$3:$D$3)</f>
        <v>IE,National</v>
      </c>
      <c r="F9" s="19">
        <f>ROUNDUP(Conversions!$B$2*SUM('EB2018'!$AN$30),1)</f>
        <v>2.3000000000000003</v>
      </c>
      <c r="G9" s="19">
        <f>ROUNDUP(Conversions!$B$2*SUM('EB2019'!$AN$30),1)</f>
        <v>2.4</v>
      </c>
      <c r="H9" s="19">
        <f>ROUNDUP(Conversions!$B$2*SUM('EB2020'!$AN$30),1)</f>
        <v>2.3000000000000003</v>
      </c>
      <c r="I9" s="19">
        <f>ROUNDUP(Conversions!$B$2*SUM('EB2021'!$AN$30),1)</f>
        <v>2.3000000000000003</v>
      </c>
      <c r="J9" s="348">
        <f>ROUNDUP(Conversions!$B$2*SUM('EB2022'!$AN$30),1)</f>
        <v>2.5</v>
      </c>
      <c r="K9">
        <v>1</v>
      </c>
      <c r="L9" s="429"/>
      <c r="P9" s="394" t="s">
        <v>500</v>
      </c>
      <c r="Q9" t="s">
        <v>613</v>
      </c>
      <c r="R9" t="s">
        <v>200</v>
      </c>
      <c r="S9" s="19" t="str">
        <f>_xlfn.TEXTJOIN(",",TRUE,Regions!$C$3:$D$3)</f>
        <v>IE,National</v>
      </c>
      <c r="T9" s="19">
        <f>+F9*(1+3*$N$1)</f>
        <v>2.4380000000000006</v>
      </c>
      <c r="U9" s="19">
        <f t="shared" ref="U9:X9" si="2">+G9*(1+3*$N$1)</f>
        <v>2.544</v>
      </c>
      <c r="V9" s="19">
        <f t="shared" si="2"/>
        <v>2.4380000000000006</v>
      </c>
      <c r="W9" s="19">
        <f t="shared" si="2"/>
        <v>2.4380000000000006</v>
      </c>
      <c r="X9" s="19">
        <f t="shared" si="2"/>
        <v>2.6500000000000004</v>
      </c>
      <c r="Y9" s="395">
        <v>1</v>
      </c>
    </row>
    <row r="10" spans="2:25">
      <c r="C10" t="s">
        <v>609</v>
      </c>
      <c r="D10" t="s">
        <v>200</v>
      </c>
      <c r="E10" s="19" t="str">
        <f>_xlfn.TEXTJOIN(",",TRUE,Regions!$C$3:$D$3)</f>
        <v>IE,National</v>
      </c>
      <c r="F10" s="19">
        <f>ROUNDUP(Conversions!$B$2*SUM('EB2018'!$AA$30),1)</f>
        <v>41.5</v>
      </c>
      <c r="G10" s="19">
        <f>ROUNDUP(Conversions!$B$2*SUM('EB2019'!$AA$30),1)</f>
        <v>43.1</v>
      </c>
      <c r="H10" s="19">
        <f>ROUNDUP(Conversions!$B$2*SUM('EB2020'!$AA$30),1)</f>
        <v>43.9</v>
      </c>
      <c r="I10" s="19">
        <f>ROUNDUP(Conversions!$B$2*SUM('EB2021'!$AA$30),1)</f>
        <v>41.4</v>
      </c>
      <c r="J10" s="348">
        <f>ROUNDUP(Conversions!$B$2*SUM('EB2022'!$AA$30),1)</f>
        <v>38.1</v>
      </c>
      <c r="K10">
        <v>1</v>
      </c>
      <c r="L10" s="429"/>
      <c r="P10" s="394" t="s">
        <v>500</v>
      </c>
      <c r="Q10" t="s">
        <v>609</v>
      </c>
      <c r="R10" t="s">
        <v>200</v>
      </c>
      <c r="S10" s="19" t="str">
        <f>_xlfn.TEXTJOIN(",",TRUE,Regions!$C$3:$D$3)</f>
        <v>IE,National</v>
      </c>
      <c r="T10" s="19">
        <f t="shared" si="1"/>
        <v>42.33</v>
      </c>
      <c r="U10" s="19">
        <f t="shared" si="0"/>
        <v>43.962000000000003</v>
      </c>
      <c r="V10" s="19">
        <f t="shared" si="0"/>
        <v>44.777999999999999</v>
      </c>
      <c r="W10" s="19">
        <f t="shared" si="0"/>
        <v>42.228000000000002</v>
      </c>
      <c r="X10" s="348">
        <f t="shared" si="0"/>
        <v>38.862000000000002</v>
      </c>
      <c r="Y10" s="395">
        <v>1</v>
      </c>
    </row>
    <row r="11" spans="2:25">
      <c r="B11" t="s">
        <v>456</v>
      </c>
      <c r="C11" t="s">
        <v>608</v>
      </c>
      <c r="D11" t="s">
        <v>200</v>
      </c>
      <c r="E11" s="19" t="str">
        <f>_xlfn.TEXTJOIN(",",TRUE,Regions!$C$3:$D$3)</f>
        <v>IE,National</v>
      </c>
      <c r="F11" s="19">
        <f>ROUNDUP(Conversions!$B$2*SUM('EB2018'!$AP$30),1)</f>
        <v>0</v>
      </c>
      <c r="G11" s="19">
        <f>ROUNDUP(Conversions!$B$2*SUM('EB2019'!$AP$30),1)</f>
        <v>0</v>
      </c>
      <c r="H11" s="19">
        <f>ROUNDUP(Conversions!$B$2*SUM('EB2020'!$AP$30),1)</f>
        <v>0</v>
      </c>
      <c r="I11" s="19">
        <f>ROUNDUP(Conversions!$B$2*SUM('EB2021'!$AP$30),1)</f>
        <v>0</v>
      </c>
      <c r="J11" s="348">
        <f>ROUNDUP(Conversions!$B$2*SUM('EB2022'!$AP$30),1)</f>
        <v>0</v>
      </c>
      <c r="K11">
        <v>1</v>
      </c>
      <c r="L11" s="429"/>
      <c r="P11" s="394" t="s">
        <v>500</v>
      </c>
      <c r="Q11" t="s">
        <v>608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0"/>
        <v>0</v>
      </c>
      <c r="V11" s="19">
        <f t="shared" si="0"/>
        <v>0</v>
      </c>
      <c r="W11" s="19">
        <f t="shared" si="0"/>
        <v>0</v>
      </c>
      <c r="X11" s="348">
        <f t="shared" si="0"/>
        <v>0</v>
      </c>
      <c r="Y11" s="395">
        <v>1</v>
      </c>
    </row>
    <row r="12" spans="2:25">
      <c r="C12" s="437" t="s">
        <v>610</v>
      </c>
      <c r="D12" t="s">
        <v>200</v>
      </c>
      <c r="E12" s="19" t="str">
        <f>_xlfn.TEXTJOIN(",",TRUE,Regions!$C$3:$D$3)</f>
        <v>IE,National</v>
      </c>
      <c r="F12" s="19">
        <f>ROUNDUP(Conversions!$B$2*SUM('EB2018'!$AH$30),1)</f>
        <v>0.2</v>
      </c>
      <c r="G12" s="19">
        <f>ROUNDUP(Conversions!$B$2*SUM('EB2019'!$AH$30),1)</f>
        <v>0.2</v>
      </c>
      <c r="H12" s="19">
        <f>ROUNDUP(Conversions!$B$2*SUM('EB2020'!$AH$30),1)</f>
        <v>0.30000000000000004</v>
      </c>
      <c r="I12" s="19">
        <f>ROUNDUP(Conversions!$B$2*SUM('EB2021'!$AH$30),1)</f>
        <v>0.30000000000000004</v>
      </c>
      <c r="J12" s="348">
        <f>ROUNDUP(Conversions!$B$2*SUM('EB2022'!$AH$30),1)</f>
        <v>0.30000000000000004</v>
      </c>
      <c r="K12">
        <v>1</v>
      </c>
      <c r="L12" s="430"/>
      <c r="P12" s="394" t="s">
        <v>500</v>
      </c>
      <c r="Q12" s="437" t="s">
        <v>610</v>
      </c>
      <c r="R12" t="s">
        <v>200</v>
      </c>
      <c r="S12" s="19" t="str">
        <f>_xlfn.TEXTJOIN(",",TRUE,Regions!$C$3:$D$3)</f>
        <v>IE,National</v>
      </c>
      <c r="T12" s="19">
        <f t="shared" si="1"/>
        <v>0.20400000000000001</v>
      </c>
      <c r="U12" s="19">
        <f t="shared" si="0"/>
        <v>0.20400000000000001</v>
      </c>
      <c r="V12" s="19">
        <f t="shared" si="0"/>
        <v>0.30600000000000005</v>
      </c>
      <c r="W12" s="19">
        <f t="shared" si="0"/>
        <v>0.30600000000000005</v>
      </c>
      <c r="X12" s="348">
        <f t="shared" si="0"/>
        <v>0.30600000000000005</v>
      </c>
      <c r="Y12" s="395">
        <v>1</v>
      </c>
    </row>
    <row r="13" spans="2:25">
      <c r="C13" t="s">
        <v>607</v>
      </c>
      <c r="D13" t="s">
        <v>200</v>
      </c>
      <c r="E13" s="19" t="str">
        <f>_xlfn.TEXTJOIN(",",TRUE,Regions!$C$3:$D$3)</f>
        <v>IE,National</v>
      </c>
      <c r="F13" s="19">
        <f>ROUNDUP(Conversions!$B$2*SUM('EB2018'!$Q$30,'EB2018'!$U$30,'EB2018'!$S$30,'EB2018'!$T$30),1)</f>
        <v>8.1999999999999993</v>
      </c>
      <c r="G13" s="19">
        <f>ROUNDUP(Conversions!$B$2*SUM('EB2019'!$Q$30,'EB2019'!$U$30,'EB2019'!$S$30,'EB2019'!$T$30),1)</f>
        <v>8.1</v>
      </c>
      <c r="H13" s="19">
        <f>ROUNDUP(Conversions!$B$2*SUM('EB2020'!$Q$30,'EB2020'!$U$30,'EB2020'!$S$30,'EB2020'!$T$30),1)</f>
        <v>8.6</v>
      </c>
      <c r="I13" s="19">
        <f>ROUNDUP(Conversions!$B$2*SUM('EB2021'!$Q$30,'EB2021'!$U$30,'EB2021'!$S$30,'EB2021'!$T$30),1)</f>
        <v>8.1999999999999993</v>
      </c>
      <c r="J13" s="348">
        <f>ROUNDUP(Conversions!$B$2*SUM('EB2022'!$Q$30,'EB2021'!$U$30,'EB2021'!$S$30,'EB2021'!$T$30),1)</f>
        <v>8.1999999999999993</v>
      </c>
      <c r="K13">
        <v>1</v>
      </c>
      <c r="P13" s="394" t="s">
        <v>500</v>
      </c>
      <c r="Q13" t="s">
        <v>607</v>
      </c>
      <c r="R13" t="s">
        <v>200</v>
      </c>
      <c r="S13" s="19" t="str">
        <f>_xlfn.TEXTJOIN(",",TRUE,Regions!$C$3:$D$3)</f>
        <v>IE,National</v>
      </c>
      <c r="T13" s="19">
        <f t="shared" si="1"/>
        <v>8.363999999999999</v>
      </c>
      <c r="U13" s="19">
        <f t="shared" si="0"/>
        <v>8.2620000000000005</v>
      </c>
      <c r="V13" s="19">
        <f t="shared" si="0"/>
        <v>8.7720000000000002</v>
      </c>
      <c r="W13" s="19">
        <f t="shared" si="0"/>
        <v>8.363999999999999</v>
      </c>
      <c r="X13" s="348">
        <f t="shared" si="0"/>
        <v>8.363999999999999</v>
      </c>
      <c r="Y13" s="395">
        <v>5</v>
      </c>
    </row>
    <row r="14" spans="2:25" ht="15" thickBot="1">
      <c r="C14" t="s">
        <v>612</v>
      </c>
      <c r="D14" t="s">
        <v>200</v>
      </c>
      <c r="E14" s="19" t="str">
        <f>_xlfn.TEXTJOIN(",",TRUE,Regions!$C$3:$D$3)</f>
        <v>IE,National</v>
      </c>
      <c r="F14" s="19">
        <f>ROUNDUP(Conversions!$B$2*SUM('EB2018'!$AF$30),1)</f>
        <v>1.8</v>
      </c>
      <c r="G14" s="19">
        <f>ROUNDUP(Conversions!$B$2*SUM('EB2019'!$AF$30),1)</f>
        <v>1.7000000000000002</v>
      </c>
      <c r="H14" s="19">
        <f>ROUNDUP(Conversions!$B$2*SUM('EB2020'!$AF$30),1)</f>
        <v>1.9000000000000001</v>
      </c>
      <c r="I14" s="19">
        <f>ROUNDUP(Conversions!$B$2*SUM('EB2021'!$AF$30),1)</f>
        <v>2</v>
      </c>
      <c r="J14" s="348">
        <f>ROUNDUP(Conversions!$B$2*SUM('EB2022'!$AF$30),1)</f>
        <v>2.3000000000000003</v>
      </c>
      <c r="K14">
        <v>1</v>
      </c>
      <c r="P14" s="396" t="s">
        <v>500</v>
      </c>
      <c r="Q14" t="s">
        <v>612</v>
      </c>
      <c r="R14" s="397" t="s">
        <v>200</v>
      </c>
      <c r="S14" s="398" t="str">
        <f>_xlfn.TEXTJOIN(",",TRUE,Regions!$C$3:$D$3)</f>
        <v>IE,National</v>
      </c>
      <c r="T14" s="398">
        <f t="shared" si="1"/>
        <v>1.8360000000000001</v>
      </c>
      <c r="U14" s="398">
        <f t="shared" si="0"/>
        <v>1.7340000000000002</v>
      </c>
      <c r="V14" s="398">
        <f t="shared" si="0"/>
        <v>1.9380000000000002</v>
      </c>
      <c r="W14" s="398">
        <f t="shared" si="0"/>
        <v>2.04</v>
      </c>
      <c r="X14" s="399">
        <f t="shared" si="0"/>
        <v>2.3460000000000005</v>
      </c>
      <c r="Y14" s="400">
        <v>1</v>
      </c>
    </row>
    <row r="15" spans="2:25">
      <c r="P15" s="389" t="s">
        <v>486</v>
      </c>
      <c r="Q15" t="s">
        <v>608</v>
      </c>
      <c r="R15" s="390" t="s">
        <v>200</v>
      </c>
      <c r="S15" s="391" t="str">
        <f>_xlfn.TEXTJOIN(",",TRUE,Regions!$C$3:$D$3)</f>
        <v>IE,National</v>
      </c>
      <c r="T15" s="391">
        <f>+F4*(1-$N$1)</f>
        <v>5.88</v>
      </c>
      <c r="U15" s="391">
        <f t="shared" ref="U15:X24" si="3">+G4*(1-$N$1)</f>
        <v>5.6840000000000002</v>
      </c>
      <c r="V15" s="391">
        <f t="shared" si="3"/>
        <v>5.194</v>
      </c>
      <c r="W15" s="391">
        <f t="shared" si="3"/>
        <v>5.9779999999999998</v>
      </c>
      <c r="X15" s="392">
        <f t="shared" si="3"/>
        <v>4.9000000000000004</v>
      </c>
      <c r="Y15" s="393">
        <v>1</v>
      </c>
    </row>
    <row r="16" spans="2:25">
      <c r="P16" s="394" t="s">
        <v>486</v>
      </c>
      <c r="Q16" t="s">
        <v>611</v>
      </c>
      <c r="R16" t="s">
        <v>200</v>
      </c>
      <c r="S16" s="19" t="str">
        <f>_xlfn.TEXTJOIN(",",TRUE,Regions!$C$3:$D$3)</f>
        <v>IE,National</v>
      </c>
      <c r="T16" s="19">
        <f>+F5*(1-$N$1)*0.95</f>
        <v>6.0514999999999999</v>
      </c>
      <c r="U16" s="19">
        <f t="shared" si="3"/>
        <v>6.0759999999999996</v>
      </c>
      <c r="V16" s="19">
        <f t="shared" si="3"/>
        <v>5.6840000000000002</v>
      </c>
      <c r="W16" s="19">
        <f t="shared" si="3"/>
        <v>5.194</v>
      </c>
      <c r="X16" s="348">
        <f t="shared" si="3"/>
        <v>5.39</v>
      </c>
      <c r="Y16" s="395">
        <v>1</v>
      </c>
    </row>
    <row r="17" spans="3:25">
      <c r="P17" s="394" t="s">
        <v>486</v>
      </c>
      <c r="Q17" t="s">
        <v>605</v>
      </c>
      <c r="R17" t="s">
        <v>200</v>
      </c>
      <c r="S17" s="19" t="str">
        <f>_xlfn.TEXTJOIN(",",TRUE,Regions!$C$3:$D$3)</f>
        <v>IE,National</v>
      </c>
      <c r="T17" s="19">
        <f t="shared" ref="T17:T24" si="4">+F6*(1-$N$1)</f>
        <v>4.41</v>
      </c>
      <c r="U17" s="19">
        <f t="shared" si="3"/>
        <v>3.3319999999999999</v>
      </c>
      <c r="V17" s="19">
        <f t="shared" si="3"/>
        <v>3.1360000000000001</v>
      </c>
      <c r="W17" s="19">
        <f t="shared" si="3"/>
        <v>3.7240000000000002</v>
      </c>
      <c r="X17" s="348">
        <f t="shared" si="3"/>
        <v>2.94</v>
      </c>
      <c r="Y17" s="395">
        <v>1</v>
      </c>
    </row>
    <row r="18" spans="3:25">
      <c r="C18" t="s">
        <v>605</v>
      </c>
      <c r="P18" s="394" t="s">
        <v>456</v>
      </c>
      <c r="Q18" t="s">
        <v>617</v>
      </c>
      <c r="R18" t="s">
        <v>200</v>
      </c>
      <c r="S18" s="19" t="str">
        <f>_xlfn.TEXTJOIN(",",TRUE,Regions!$C$3:$D$3)</f>
        <v>IE,National</v>
      </c>
      <c r="T18" s="19">
        <f>+F7*(1-$N$1)*0.95</f>
        <v>9.3100000000000002E-2</v>
      </c>
      <c r="U18" s="19">
        <f t="shared" si="3"/>
        <v>0</v>
      </c>
      <c r="V18" s="19">
        <f t="shared" si="3"/>
        <v>0</v>
      </c>
      <c r="W18" s="19">
        <f t="shared" si="3"/>
        <v>0</v>
      </c>
      <c r="X18" s="348">
        <f t="shared" si="3"/>
        <v>0</v>
      </c>
      <c r="Y18" s="395">
        <v>1</v>
      </c>
    </row>
    <row r="19" spans="3:25">
      <c r="C19" t="s">
        <v>606</v>
      </c>
      <c r="P19" s="394" t="s">
        <v>486</v>
      </c>
      <c r="Q19" t="s">
        <v>507</v>
      </c>
      <c r="R19" t="s">
        <v>200</v>
      </c>
      <c r="S19" s="19" t="str">
        <f>_xlfn.TEXTJOIN(",",TRUE,Regions!$C$3:$D$3)</f>
        <v>IE,National</v>
      </c>
      <c r="T19" s="19">
        <f t="shared" si="4"/>
        <v>22.932000000000002</v>
      </c>
      <c r="U19" s="19">
        <f t="shared" si="3"/>
        <v>25.088000000000001</v>
      </c>
      <c r="V19" s="19">
        <f t="shared" si="3"/>
        <v>24.402000000000001</v>
      </c>
      <c r="W19" s="19">
        <f t="shared" si="3"/>
        <v>24.206000000000003</v>
      </c>
      <c r="X19" s="348">
        <f t="shared" si="3"/>
        <v>24.303999999999998</v>
      </c>
      <c r="Y19" s="395">
        <v>1</v>
      </c>
    </row>
    <row r="20" spans="3:25">
      <c r="C20" t="s">
        <v>607</v>
      </c>
      <c r="P20" s="394" t="s">
        <v>486</v>
      </c>
      <c r="Q20" t="s">
        <v>613</v>
      </c>
      <c r="R20" t="s">
        <v>200</v>
      </c>
      <c r="S20" s="19" t="str">
        <f>_xlfn.TEXTJOIN(",",TRUE,Regions!$C$3:$D$3)</f>
        <v>IE,National</v>
      </c>
      <c r="T20" s="19">
        <f>+F9*(1-3*$N$1)</f>
        <v>2.1619999999999999</v>
      </c>
      <c r="U20" s="19">
        <f t="shared" ref="U20:X20" si="5">+G9*(1-3*$N$1)</f>
        <v>2.2559999999999998</v>
      </c>
      <c r="V20" s="19">
        <f t="shared" si="5"/>
        <v>2.1619999999999999</v>
      </c>
      <c r="W20" s="19">
        <f t="shared" si="5"/>
        <v>2.1619999999999999</v>
      </c>
      <c r="X20" s="19">
        <f t="shared" si="5"/>
        <v>2.3499999999999996</v>
      </c>
      <c r="Y20" s="395">
        <v>5</v>
      </c>
    </row>
    <row r="21" spans="3:25">
      <c r="C21" t="s">
        <v>608</v>
      </c>
      <c r="P21" s="394" t="s">
        <v>486</v>
      </c>
      <c r="Q21" t="s">
        <v>609</v>
      </c>
      <c r="R21" t="s">
        <v>200</v>
      </c>
      <c r="S21" s="19" t="str">
        <f>_xlfn.TEXTJOIN(",",TRUE,Regions!$C$3:$D$3)</f>
        <v>IE,National</v>
      </c>
      <c r="T21" s="19">
        <f t="shared" si="4"/>
        <v>40.67</v>
      </c>
      <c r="U21" s="19">
        <f t="shared" si="3"/>
        <v>42.238</v>
      </c>
      <c r="V21" s="19">
        <f t="shared" si="3"/>
        <v>43.021999999999998</v>
      </c>
      <c r="W21" s="19">
        <f t="shared" si="3"/>
        <v>40.571999999999996</v>
      </c>
      <c r="X21" s="348">
        <f t="shared" si="3"/>
        <v>37.338000000000001</v>
      </c>
      <c r="Y21" s="395">
        <v>1</v>
      </c>
    </row>
    <row r="22" spans="3:25">
      <c r="C22" t="s">
        <v>609</v>
      </c>
      <c r="P22" s="394" t="s">
        <v>486</v>
      </c>
      <c r="Q22" t="s">
        <v>608</v>
      </c>
      <c r="R22" t="s">
        <v>200</v>
      </c>
      <c r="S22" s="19" t="str">
        <f>_xlfn.TEXTJOIN(",",TRUE,Regions!$C$3:$D$3)</f>
        <v>IE,National</v>
      </c>
      <c r="T22" s="19">
        <f t="shared" si="4"/>
        <v>0</v>
      </c>
      <c r="U22" s="19">
        <f t="shared" si="3"/>
        <v>0</v>
      </c>
      <c r="V22" s="19">
        <f t="shared" si="3"/>
        <v>0</v>
      </c>
      <c r="W22" s="19">
        <f t="shared" si="3"/>
        <v>0</v>
      </c>
      <c r="X22" s="348">
        <f t="shared" si="3"/>
        <v>0</v>
      </c>
      <c r="Y22" s="395">
        <v>1</v>
      </c>
    </row>
    <row r="23" spans="3:25">
      <c r="C23" t="s">
        <v>507</v>
      </c>
      <c r="P23" s="394" t="s">
        <v>456</v>
      </c>
      <c r="Q23" s="437" t="s">
        <v>610</v>
      </c>
      <c r="R23" t="s">
        <v>200</v>
      </c>
      <c r="S23" s="19" t="str">
        <f>_xlfn.TEXTJOIN(",",TRUE,Regions!$C$3:$D$3)</f>
        <v>IE,National</v>
      </c>
      <c r="T23" s="19">
        <f>+F12*(1-$N$1)*0.9</f>
        <v>0.1764</v>
      </c>
      <c r="U23" s="19">
        <f t="shared" si="3"/>
        <v>0.19600000000000001</v>
      </c>
      <c r="V23" s="19">
        <f t="shared" si="3"/>
        <v>0.29400000000000004</v>
      </c>
      <c r="W23" s="19">
        <f t="shared" si="3"/>
        <v>0.29400000000000004</v>
      </c>
      <c r="X23" s="348">
        <f t="shared" si="3"/>
        <v>0.29400000000000004</v>
      </c>
      <c r="Y23" s="395">
        <v>1</v>
      </c>
    </row>
    <row r="24" spans="3:25">
      <c r="C24" t="s">
        <v>610</v>
      </c>
      <c r="P24" s="394" t="s">
        <v>486</v>
      </c>
      <c r="Q24" t="s">
        <v>607</v>
      </c>
      <c r="R24" t="s">
        <v>200</v>
      </c>
      <c r="S24" s="19" t="str">
        <f>_xlfn.TEXTJOIN(",",TRUE,Regions!$C$3:$D$3)</f>
        <v>IE,National</v>
      </c>
      <c r="T24" s="19">
        <f t="shared" si="4"/>
        <v>8.0359999999999996</v>
      </c>
      <c r="U24" s="19">
        <f t="shared" si="3"/>
        <v>7.9379999999999997</v>
      </c>
      <c r="V24" s="19">
        <f t="shared" si="3"/>
        <v>8.427999999999999</v>
      </c>
      <c r="W24" s="19">
        <f t="shared" si="3"/>
        <v>8.0359999999999996</v>
      </c>
      <c r="X24" s="348">
        <f t="shared" si="3"/>
        <v>8.0359999999999996</v>
      </c>
      <c r="Y24" s="395">
        <v>1</v>
      </c>
    </row>
    <row r="25" spans="3:25" ht="15" thickBot="1">
      <c r="C25" t="s">
        <v>611</v>
      </c>
      <c r="P25" s="396" t="s">
        <v>486</v>
      </c>
      <c r="Q25" t="s">
        <v>612</v>
      </c>
      <c r="R25" s="397" t="s">
        <v>200</v>
      </c>
      <c r="S25" s="398" t="str">
        <f>_xlfn.TEXTJOIN(",",TRUE,Regions!$C$3:$D$3)</f>
        <v>IE,National</v>
      </c>
      <c r="T25" s="398">
        <f>+F14*(1-3*$N$1)</f>
        <v>1.6919999999999999</v>
      </c>
      <c r="U25" s="398">
        <f t="shared" ref="U25:X25" si="6">+G14*(1-3*$N$1)</f>
        <v>1.5980000000000001</v>
      </c>
      <c r="V25" s="398">
        <f t="shared" si="6"/>
        <v>1.786</v>
      </c>
      <c r="W25" s="398">
        <f t="shared" si="6"/>
        <v>1.88</v>
      </c>
      <c r="X25" s="398">
        <f t="shared" si="6"/>
        <v>2.1619999999999999</v>
      </c>
      <c r="Y25" s="400">
        <v>5</v>
      </c>
    </row>
    <row r="26" spans="3:25">
      <c r="C26" t="s">
        <v>612</v>
      </c>
    </row>
    <row r="27" spans="3:25">
      <c r="C27" t="s">
        <v>613</v>
      </c>
    </row>
    <row r="28" spans="3:25">
      <c r="C28" t="s">
        <v>614</v>
      </c>
    </row>
    <row r="29" spans="3:25">
      <c r="C29" t="s">
        <v>615</v>
      </c>
    </row>
    <row r="30" spans="3:25">
      <c r="C30" t="s">
        <v>616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F1" workbookViewId="0">
      <selection activeCell="M1" sqref="M1:Y25"/>
    </sheetView>
  </sheetViews>
  <sheetFormatPr defaultRowHeight="14.5"/>
  <cols>
    <col min="2" max="2" width="9" customWidth="1"/>
    <col min="3" max="3" width="11.81640625" bestFit="1" customWidth="1"/>
    <col min="4" max="4" width="9.26953125" bestFit="1" customWidth="1"/>
    <col min="5" max="5" width="10.7265625" bestFit="1" customWidth="1"/>
    <col min="17" max="17" width="11.81640625" bestFit="1" customWidth="1"/>
  </cols>
  <sheetData>
    <row r="1" spans="2:25">
      <c r="M1" t="s">
        <v>585</v>
      </c>
      <c r="N1" s="428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89" t="s">
        <v>500</v>
      </c>
      <c r="Q4" s="390" t="s">
        <v>453</v>
      </c>
      <c r="R4" s="390" t="s">
        <v>200</v>
      </c>
      <c r="S4" s="391" t="str">
        <f>_xlfn.TEXTJOIN(",",TRUE,Regions!$C$3:$D$3)</f>
        <v>IE,National</v>
      </c>
      <c r="T4" s="391">
        <f>+F4*(1+$N$1)</f>
        <v>0</v>
      </c>
      <c r="U4" s="391">
        <f t="shared" ref="U4:X4" si="0">+G4*(1+$N$1)</f>
        <v>0</v>
      </c>
      <c r="V4" s="391">
        <f t="shared" si="0"/>
        <v>0</v>
      </c>
      <c r="W4" s="391">
        <f t="shared" si="0"/>
        <v>0</v>
      </c>
      <c r="X4" s="392">
        <f t="shared" si="0"/>
        <v>0</v>
      </c>
      <c r="Y4" s="393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4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5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4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5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4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5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4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5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4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5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4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5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4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5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4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5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4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5">
        <v>5</v>
      </c>
    </row>
    <row r="14" spans="2:25" ht="1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6" t="s">
        <v>500</v>
      </c>
      <c r="Q14" s="397" t="s">
        <v>587</v>
      </c>
      <c r="R14" s="397" t="s">
        <v>200</v>
      </c>
      <c r="S14" s="398" t="str">
        <f>_xlfn.TEXTJOIN(",",TRUE,Regions!$C$3:$D$3)</f>
        <v>IE,National</v>
      </c>
      <c r="T14" s="398">
        <v>0</v>
      </c>
      <c r="U14" s="398">
        <v>0</v>
      </c>
      <c r="V14" s="398">
        <v>0</v>
      </c>
      <c r="W14" s="398">
        <v>0</v>
      </c>
      <c r="X14" s="399">
        <v>0</v>
      </c>
      <c r="Y14" s="400">
        <v>1</v>
      </c>
    </row>
    <row r="15" spans="2:25">
      <c r="P15" s="389" t="s">
        <v>456</v>
      </c>
      <c r="Q15" s="390" t="s">
        <v>453</v>
      </c>
      <c r="R15" s="390" t="s">
        <v>200</v>
      </c>
      <c r="S15" s="391" t="str">
        <f>_xlfn.TEXTJOIN(",",TRUE,Regions!$C$3:$D$3)</f>
        <v>IE,National</v>
      </c>
      <c r="T15" s="391">
        <f>+F4*(1-$N$1)</f>
        <v>0</v>
      </c>
      <c r="U15" s="391">
        <f t="shared" ref="U15:X15" si="6">+G4*(1-$N$1)</f>
        <v>0</v>
      </c>
      <c r="V15" s="391">
        <f t="shared" si="6"/>
        <v>0</v>
      </c>
      <c r="W15" s="391">
        <f t="shared" si="6"/>
        <v>0</v>
      </c>
      <c r="X15" s="392">
        <f t="shared" si="6"/>
        <v>0</v>
      </c>
      <c r="Y15" s="393">
        <v>1</v>
      </c>
    </row>
    <row r="16" spans="2:25">
      <c r="P16" s="394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5">
        <v>1</v>
      </c>
    </row>
    <row r="17" spans="16:25">
      <c r="P17" s="394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5">
        <v>1</v>
      </c>
    </row>
    <row r="18" spans="16:25">
      <c r="P18" s="394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5">
        <v>1</v>
      </c>
    </row>
    <row r="19" spans="16:25">
      <c r="P19" s="394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5">
        <v>1</v>
      </c>
    </row>
    <row r="20" spans="16:25">
      <c r="P20" s="394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5">
        <v>1</v>
      </c>
    </row>
    <row r="21" spans="16:25">
      <c r="P21" s="394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5">
        <v>1</v>
      </c>
    </row>
    <row r="22" spans="16:25">
      <c r="P22" s="394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5">
        <v>1</v>
      </c>
    </row>
    <row r="23" spans="16:25">
      <c r="P23" s="394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+F12*(1-$N$1)*0.9</f>
        <v>2.0286</v>
      </c>
      <c r="U23" s="19">
        <f t="shared" si="7"/>
        <v>2.0579999999999998</v>
      </c>
      <c r="V23" s="19">
        <f t="shared" si="8"/>
        <v>2.3519999999999999</v>
      </c>
      <c r="W23" s="19">
        <f t="shared" si="9"/>
        <v>2.0579999999999998</v>
      </c>
      <c r="X23" s="348">
        <f t="shared" si="10"/>
        <v>1.8620000000000001</v>
      </c>
      <c r="Y23" s="395">
        <v>1</v>
      </c>
    </row>
    <row r="24" spans="16:25">
      <c r="P24" s="394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5">
        <v>1</v>
      </c>
    </row>
    <row r="25" spans="16:25" ht="15" thickBot="1">
      <c r="P25" s="396" t="s">
        <v>456</v>
      </c>
      <c r="Q25" s="397" t="s">
        <v>449</v>
      </c>
      <c r="R25" s="397" t="s">
        <v>200</v>
      </c>
      <c r="S25" s="398" t="str">
        <f>_xlfn.TEXTJOIN(",",TRUE,Regions!$C$3:$D$3)</f>
        <v>IE,National</v>
      </c>
      <c r="T25" s="398">
        <f t="shared" si="11"/>
        <v>0.58799999999999997</v>
      </c>
      <c r="U25" s="398">
        <f t="shared" si="7"/>
        <v>0.58799999999999997</v>
      </c>
      <c r="V25" s="398">
        <f t="shared" si="8"/>
        <v>0.58799999999999997</v>
      </c>
      <c r="W25" s="398">
        <f t="shared" si="9"/>
        <v>0.58799999999999997</v>
      </c>
      <c r="X25" s="399">
        <f t="shared" si="10"/>
        <v>0.58799999999999997</v>
      </c>
      <c r="Y25" s="4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4.5"/>
  <cols>
    <col min="2" max="2" width="9.26953125" customWidth="1"/>
    <col min="3" max="3" width="11" bestFit="1" customWidth="1"/>
    <col min="4" max="4" width="9.26953125" bestFit="1" customWidth="1"/>
    <col min="5" max="5" width="10.7265625" bestFit="1" customWidth="1"/>
    <col min="17" max="17" width="11" bestFit="1" customWidth="1"/>
  </cols>
  <sheetData>
    <row r="1" spans="2:25">
      <c r="M1" t="s">
        <v>585</v>
      </c>
      <c r="N1" s="428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88" t="s">
        <v>227</v>
      </c>
      <c r="Q3" s="388" t="s">
        <v>197</v>
      </c>
      <c r="R3" s="388" t="s">
        <v>198</v>
      </c>
      <c r="S3" s="388" t="s">
        <v>156</v>
      </c>
      <c r="T3" s="388">
        <v>2018</v>
      </c>
      <c r="U3" s="388">
        <v>2019</v>
      </c>
      <c r="V3" s="388">
        <v>2020</v>
      </c>
      <c r="W3" s="388">
        <v>2021</v>
      </c>
      <c r="X3" s="388">
        <v>2022</v>
      </c>
      <c r="Y3" s="388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89" t="s">
        <v>500</v>
      </c>
      <c r="Q4" s="390" t="s">
        <v>525</v>
      </c>
      <c r="R4" s="390" t="s">
        <v>200</v>
      </c>
      <c r="S4" s="391" t="str">
        <f>_xlfn.TEXTJOIN(",",TRUE,Regions!$C$3:$D$3)</f>
        <v>IE,National</v>
      </c>
      <c r="T4" s="391">
        <f>+F4*(1+$N$1)</f>
        <v>0.72099999999999997</v>
      </c>
      <c r="U4" s="391">
        <f t="shared" ref="U4:X15" si="0">+G4*(1+$N$1)</f>
        <v>0.72099999999999997</v>
      </c>
      <c r="V4" s="391">
        <f t="shared" si="0"/>
        <v>0.92700000000000005</v>
      </c>
      <c r="W4" s="391">
        <f t="shared" si="0"/>
        <v>1.03</v>
      </c>
      <c r="X4" s="392">
        <f t="shared" si="0"/>
        <v>1.3493000000000002</v>
      </c>
      <c r="Y4" s="393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4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5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4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5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4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5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4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5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4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5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4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5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4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5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4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5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4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5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4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5">
        <v>5</v>
      </c>
    </row>
    <row r="15" spans="2:25" ht="1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6" t="s">
        <v>500</v>
      </c>
      <c r="Q15" s="397" t="s">
        <v>214</v>
      </c>
      <c r="R15" s="397" t="s">
        <v>200</v>
      </c>
      <c r="S15" s="398" t="str">
        <f>_xlfn.TEXTJOIN(",",TRUE,Regions!$C$3:$D$3)</f>
        <v>IE,National</v>
      </c>
      <c r="T15" s="398">
        <f t="shared" si="1"/>
        <v>0.10300000000000001</v>
      </c>
      <c r="U15" s="398">
        <f t="shared" si="0"/>
        <v>0.10300000000000001</v>
      </c>
      <c r="V15" s="398">
        <f t="shared" si="0"/>
        <v>0.10300000000000001</v>
      </c>
      <c r="W15" s="398">
        <f t="shared" si="0"/>
        <v>0.10300000000000001</v>
      </c>
      <c r="X15" s="399">
        <f t="shared" si="0"/>
        <v>0.10300000000000001</v>
      </c>
      <c r="Y15" s="400">
        <v>1</v>
      </c>
    </row>
    <row r="16" spans="2:25">
      <c r="P16" s="389" t="s">
        <v>456</v>
      </c>
      <c r="Q16" s="390" t="s">
        <v>525</v>
      </c>
      <c r="R16" s="390" t="s">
        <v>200</v>
      </c>
      <c r="S16" s="391" t="str">
        <f>_xlfn.TEXTJOIN(",",TRUE,Regions!$C$3:$D$3)</f>
        <v>IE,National</v>
      </c>
      <c r="T16" s="391">
        <f>+F4*(1-$N$1)</f>
        <v>0.67899999999999994</v>
      </c>
      <c r="U16" s="391">
        <f t="shared" ref="U16:X16" si="2">+G4*(1-$N$1)</f>
        <v>0.67899999999999994</v>
      </c>
      <c r="V16" s="391">
        <f t="shared" si="2"/>
        <v>0.873</v>
      </c>
      <c r="W16" s="391">
        <f t="shared" si="2"/>
        <v>0.97</v>
      </c>
      <c r="X16" s="392">
        <f t="shared" si="2"/>
        <v>1.2706999999999999</v>
      </c>
      <c r="Y16" s="393">
        <v>1</v>
      </c>
    </row>
    <row r="17" spans="6:25">
      <c r="F17" s="19"/>
      <c r="G17" s="19"/>
      <c r="H17" s="19"/>
      <c r="I17" s="19"/>
      <c r="J17" s="19"/>
      <c r="P17" s="394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5">
        <v>1</v>
      </c>
    </row>
    <row r="18" spans="6:25">
      <c r="P18" s="394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5">
        <v>1</v>
      </c>
    </row>
    <row r="19" spans="6:25">
      <c r="P19" s="394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5">
        <v>1</v>
      </c>
    </row>
    <row r="20" spans="6:25">
      <c r="P20" s="394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5">
        <v>1</v>
      </c>
    </row>
    <row r="21" spans="6:25">
      <c r="P21" s="394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5">
        <v>1</v>
      </c>
    </row>
    <row r="22" spans="6:25">
      <c r="P22" s="394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5">
        <v>1</v>
      </c>
    </row>
    <row r="23" spans="6:25">
      <c r="P23" s="394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5">
        <v>1</v>
      </c>
    </row>
    <row r="24" spans="6:25">
      <c r="P24" s="394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5">
        <v>1</v>
      </c>
    </row>
    <row r="25" spans="6:25">
      <c r="P25" s="394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5">
        <v>1</v>
      </c>
    </row>
    <row r="26" spans="6:25">
      <c r="P26" s="394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5">
        <v>1</v>
      </c>
    </row>
    <row r="27" spans="6:25" ht="15" thickBot="1">
      <c r="P27" s="396" t="s">
        <v>456</v>
      </c>
      <c r="Q27" s="397" t="s">
        <v>214</v>
      </c>
      <c r="R27" s="397" t="s">
        <v>200</v>
      </c>
      <c r="S27" s="398" t="str">
        <f>_xlfn.TEXTJOIN(",",TRUE,Regions!$C$3:$D$3)</f>
        <v>IE,National</v>
      </c>
      <c r="T27" s="397">
        <f t="shared" si="3"/>
        <v>9.7000000000000003E-2</v>
      </c>
      <c r="U27" s="397">
        <f t="shared" si="4"/>
        <v>9.7000000000000003E-2</v>
      </c>
      <c r="V27" s="397">
        <f t="shared" si="5"/>
        <v>9.7000000000000003E-2</v>
      </c>
      <c r="W27" s="397">
        <f t="shared" si="6"/>
        <v>9.7000000000000003E-2</v>
      </c>
      <c r="X27" s="397">
        <f t="shared" si="7"/>
        <v>9.7000000000000003E-2</v>
      </c>
      <c r="Y27" s="4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37" workbookViewId="0">
      <selection activeCell="R51" sqref="R51"/>
    </sheetView>
  </sheetViews>
  <sheetFormatPr defaultRowHeight="14.5"/>
  <cols>
    <col min="2" max="2" width="29.81640625" customWidth="1"/>
    <col min="3" max="3" width="10.453125" bestFit="1" customWidth="1"/>
    <col min="4" max="4" width="9.26953125" bestFit="1" customWidth="1"/>
    <col min="5" max="5" width="10.7265625" bestFit="1" customWidth="1"/>
    <col min="8" max="8" width="12.7265625" bestFit="1" customWidth="1"/>
    <col min="9" max="9" width="10.7265625" bestFit="1" customWidth="1"/>
    <col min="18" max="18" width="13.269531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","~UC_T","")</f>
        <v>~UC_T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28">
        <v>5.0000000000000001E-3</v>
      </c>
    </row>
    <row r="47" spans="2:26">
      <c r="B47" s="28" t="s">
        <v>584</v>
      </c>
      <c r="D47" s="18"/>
      <c r="Q47" s="28" t="s">
        <v>199</v>
      </c>
      <c r="S47" s="18"/>
    </row>
    <row r="48" spans="2:26" ht="1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88" t="s">
        <v>227</v>
      </c>
      <c r="R48" s="388" t="s">
        <v>197</v>
      </c>
      <c r="S48" s="388" t="s">
        <v>198</v>
      </c>
      <c r="T48" s="388" t="s">
        <v>156</v>
      </c>
      <c r="U48" s="388">
        <v>2018</v>
      </c>
      <c r="V48" s="388">
        <v>2019</v>
      </c>
      <c r="W48" s="388">
        <v>2020</v>
      </c>
      <c r="X48" s="388">
        <v>2021</v>
      </c>
      <c r="Y48" s="388">
        <v>2022</v>
      </c>
      <c r="Z48" s="388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89" t="s">
        <v>500</v>
      </c>
      <c r="R49" s="390" t="s">
        <v>510</v>
      </c>
      <c r="S49" s="390" t="s">
        <v>200</v>
      </c>
      <c r="T49" s="391" t="str">
        <f>_xlfn.TEXTJOIN(",",TRUE,Regions!$C$3)</f>
        <v>IE</v>
      </c>
      <c r="U49" s="391">
        <f>+F49*(1+$O$46)</f>
        <v>5.9294999999999991</v>
      </c>
      <c r="V49" s="391">
        <f t="shared" ref="V49:Y49" si="0">+G49*(1+$O$46)</f>
        <v>6.8339999999999987</v>
      </c>
      <c r="W49" s="391">
        <f t="shared" si="0"/>
        <v>6.5324999999999989</v>
      </c>
      <c r="X49" s="391">
        <f t="shared" si="0"/>
        <v>6.7334999999999985</v>
      </c>
      <c r="Y49" s="392">
        <f t="shared" si="0"/>
        <v>8.4420000000000002</v>
      </c>
      <c r="Z49" s="393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4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142.60949999999997</v>
      </c>
      <c r="V50" s="19">
        <f t="shared" ref="V50:V54" si="2">+G50*(1+$O$46)</f>
        <v>133.88609999999997</v>
      </c>
      <c r="W50" s="19">
        <f t="shared" ref="W50:W54" si="3">+H50*(1+$O$46)</f>
        <v>113.86649999999999</v>
      </c>
      <c r="X50" s="19">
        <f t="shared" ref="X50:X54" si="4">+I50*(1+$O$46)</f>
        <v>121.50449999999998</v>
      </c>
      <c r="Y50" s="19">
        <f t="shared" ref="Y50:Y54" si="5">+J50*(1+$O$46)</f>
        <v>126.93149999999999</v>
      </c>
      <c r="Z50" s="395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4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0.38491500000000001</v>
      </c>
      <c r="V51" s="19">
        <f t="shared" si="2"/>
        <v>0.52259999999999995</v>
      </c>
      <c r="W51" s="19">
        <f t="shared" si="3"/>
        <v>0.65325</v>
      </c>
      <c r="X51" s="19">
        <f t="shared" si="4"/>
        <v>0.72359999999999991</v>
      </c>
      <c r="Y51" s="19">
        <f t="shared" si="5"/>
        <v>0.80399999999999983</v>
      </c>
      <c r="Z51" s="395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4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1.206</v>
      </c>
      <c r="V52" s="19">
        <f t="shared" si="2"/>
        <v>1.1054999999999999</v>
      </c>
      <c r="W52" s="19">
        <f t="shared" si="3"/>
        <v>0.90449999999999997</v>
      </c>
      <c r="X52" s="19">
        <f t="shared" si="4"/>
        <v>0.90449999999999997</v>
      </c>
      <c r="Y52" s="19">
        <f t="shared" si="5"/>
        <v>1.0049999999999999</v>
      </c>
      <c r="Z52" s="395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4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34.571999999999996</v>
      </c>
      <c r="V53" s="19">
        <f t="shared" si="2"/>
        <v>32.863500000000002</v>
      </c>
      <c r="W53" s="19">
        <f t="shared" si="3"/>
        <v>28.009349999999998</v>
      </c>
      <c r="X53" s="19">
        <f t="shared" si="4"/>
        <v>25.828500000000002</v>
      </c>
      <c r="Y53" s="19">
        <f t="shared" si="5"/>
        <v>29.446499999999997</v>
      </c>
      <c r="Z53" s="395">
        <v>1</v>
      </c>
    </row>
    <row r="54" spans="3:26" ht="1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6" t="s">
        <v>500</v>
      </c>
      <c r="R54" s="397" t="s">
        <v>514</v>
      </c>
      <c r="S54" s="397" t="s">
        <v>200</v>
      </c>
      <c r="T54" s="398" t="str">
        <f>_xlfn.TEXTJOIN(",",TRUE,Regions!$C$3)</f>
        <v>IE</v>
      </c>
      <c r="U54" s="398">
        <f t="shared" si="1"/>
        <v>46.433010000000003</v>
      </c>
      <c r="V54" s="398">
        <f t="shared" si="2"/>
        <v>47.033999999999999</v>
      </c>
      <c r="W54" s="398">
        <f t="shared" si="3"/>
        <v>16.7835</v>
      </c>
      <c r="X54" s="398">
        <f t="shared" si="4"/>
        <v>18.793500000000002</v>
      </c>
      <c r="Y54" s="398">
        <f t="shared" si="5"/>
        <v>42.913499999999999</v>
      </c>
      <c r="Z54" s="400">
        <v>1</v>
      </c>
    </row>
    <row r="55" spans="3:26">
      <c r="Q55" s="389" t="s">
        <v>486</v>
      </c>
      <c r="R55" s="390" t="s">
        <v>510</v>
      </c>
      <c r="S55" s="390" t="s">
        <v>200</v>
      </c>
      <c r="T55" s="391" t="str">
        <f>_xlfn.TEXTJOIN(",",TRUE,Regions!$C$3)</f>
        <v>IE</v>
      </c>
      <c r="U55" s="391">
        <f>+F49*(1-$O$46)</f>
        <v>5.8704999999999998</v>
      </c>
      <c r="V55" s="391">
        <f t="shared" ref="V55:Y55" si="6">+G49*(1-$O$46)</f>
        <v>6.766</v>
      </c>
      <c r="W55" s="391">
        <f t="shared" si="6"/>
        <v>6.4675000000000002</v>
      </c>
      <c r="X55" s="391">
        <f t="shared" si="6"/>
        <v>6.6664999999999992</v>
      </c>
      <c r="Y55" s="391">
        <f t="shared" si="6"/>
        <v>8.3580000000000005</v>
      </c>
      <c r="Z55" s="393">
        <v>1</v>
      </c>
    </row>
    <row r="56" spans="3:26">
      <c r="N56" s="426"/>
      <c r="Q56" s="394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141.19049999999999</v>
      </c>
      <c r="V56" s="19">
        <f t="shared" ref="V56:V60" si="8">+G50*(1-$O$46)</f>
        <v>132.5539</v>
      </c>
      <c r="W56" s="19">
        <f t="shared" ref="W56:W60" si="9">+H50*(1-$O$46)</f>
        <v>112.73349999999999</v>
      </c>
      <c r="X56" s="19">
        <f t="shared" ref="X56:X60" si="10">+I50*(1-$O$46)</f>
        <v>120.29549999999999</v>
      </c>
      <c r="Y56" s="19">
        <f t="shared" ref="Y56:Y60" si="11">+J50*(1-$O$46)</f>
        <v>125.66849999999999</v>
      </c>
      <c r="Z56" s="395">
        <v>1</v>
      </c>
    </row>
    <row r="57" spans="3:26">
      <c r="N57" s="426"/>
      <c r="Q57" s="394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0.38108500000000006</v>
      </c>
      <c r="V57" s="19">
        <f t="shared" si="8"/>
        <v>0.51739999999999997</v>
      </c>
      <c r="W57" s="19">
        <f t="shared" si="9"/>
        <v>0.64675000000000005</v>
      </c>
      <c r="X57" s="19">
        <f t="shared" si="10"/>
        <v>0.71639999999999993</v>
      </c>
      <c r="Y57" s="19">
        <f t="shared" si="11"/>
        <v>0.79599999999999993</v>
      </c>
      <c r="Z57" s="395">
        <v>1</v>
      </c>
    </row>
    <row r="58" spans="3:26">
      <c r="N58" s="426"/>
      <c r="Q58" s="394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1.1940000000000002</v>
      </c>
      <c r="V58" s="19">
        <f t="shared" si="8"/>
        <v>1.0945</v>
      </c>
      <c r="W58" s="19">
        <f t="shared" si="9"/>
        <v>0.89549999999999996</v>
      </c>
      <c r="X58" s="19">
        <f t="shared" si="10"/>
        <v>0.89549999999999996</v>
      </c>
      <c r="Y58" s="19">
        <f t="shared" si="11"/>
        <v>0.995</v>
      </c>
      <c r="Z58" s="395">
        <v>1</v>
      </c>
    </row>
    <row r="59" spans="3:26">
      <c r="N59" s="426"/>
      <c r="Q59" s="394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34.228000000000002</v>
      </c>
      <c r="V59" s="19">
        <f t="shared" si="8"/>
        <v>32.536500000000004</v>
      </c>
      <c r="W59" s="19">
        <f t="shared" si="9"/>
        <v>27.730650000000001</v>
      </c>
      <c r="X59" s="19">
        <f t="shared" si="10"/>
        <v>25.571500000000004</v>
      </c>
      <c r="Y59" s="19">
        <f t="shared" si="11"/>
        <v>29.153500000000001</v>
      </c>
      <c r="Z59" s="395">
        <v>1</v>
      </c>
    </row>
    <row r="60" spans="3:26" ht="15" thickBot="1">
      <c r="N60" s="426"/>
      <c r="Q60" s="396" t="s">
        <v>486</v>
      </c>
      <c r="R60" s="397" t="s">
        <v>514</v>
      </c>
      <c r="S60" s="397" t="s">
        <v>200</v>
      </c>
      <c r="T60" s="398" t="str">
        <f>_xlfn.TEXTJOIN(",",TRUE,Regions!$C$3)</f>
        <v>IE</v>
      </c>
      <c r="U60" s="398">
        <f t="shared" si="7"/>
        <v>45.970990000000008</v>
      </c>
      <c r="V60" s="398">
        <f t="shared" si="8"/>
        <v>46.566000000000003</v>
      </c>
      <c r="W60" s="398">
        <f t="shared" si="9"/>
        <v>16.616500000000002</v>
      </c>
      <c r="X60" s="398">
        <f t="shared" si="10"/>
        <v>18.606500000000004</v>
      </c>
      <c r="Y60" s="398">
        <f t="shared" si="11"/>
        <v>42.486499999999999</v>
      </c>
      <c r="Z60" s="400">
        <v>1</v>
      </c>
    </row>
    <row r="61" spans="3:26">
      <c r="N61" s="426"/>
      <c r="Q61" s="394" t="s">
        <v>500</v>
      </c>
      <c r="R61" s="426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5">
        <v>1</v>
      </c>
    </row>
    <row r="62" spans="3:26">
      <c r="N62" s="426"/>
      <c r="Q62" s="394" t="s">
        <v>500</v>
      </c>
      <c r="R62" s="426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5">
        <v>1</v>
      </c>
    </row>
    <row r="63" spans="3:26">
      <c r="N63" s="426"/>
      <c r="Q63" s="394" t="s">
        <v>500</v>
      </c>
      <c r="R63" s="426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5">
        <v>1</v>
      </c>
    </row>
    <row r="64" spans="3:26">
      <c r="N64" s="426"/>
      <c r="Q64" s="394" t="s">
        <v>500</v>
      </c>
      <c r="R64" s="426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5">
        <v>1</v>
      </c>
    </row>
    <row r="65" spans="14:14">
      <c r="N65" s="426"/>
    </row>
    <row r="66" spans="14:14">
      <c r="N66" s="426"/>
    </row>
    <row r="67" spans="14:14">
      <c r="N67" s="426"/>
    </row>
    <row r="68" spans="14:14">
      <c r="N68" s="427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29"/>
  <sheetViews>
    <sheetView topLeftCell="A92" zoomScale="85" zoomScaleNormal="85" workbookViewId="0">
      <selection activeCell="AI131" sqref="AI131"/>
    </sheetView>
  </sheetViews>
  <sheetFormatPr defaultRowHeight="14.5"/>
  <cols>
    <col min="1" max="1" width="20.54296875" bestFit="1" customWidth="1"/>
    <col min="2" max="2" width="20.54296875" customWidth="1"/>
    <col min="4" max="4" width="10.1796875" bestFit="1" customWidth="1"/>
    <col min="5" max="5" width="8.81640625" bestFit="1" customWidth="1"/>
    <col min="6" max="6" width="10.81640625" bestFit="1" customWidth="1"/>
    <col min="7" max="7" width="8.7265625" customWidth="1"/>
    <col min="8" max="8" width="10.7265625" bestFit="1" customWidth="1"/>
    <col min="9" max="34" width="6.81640625" customWidth="1"/>
    <col min="35" max="35" width="21.726562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1">
        <f>H6</f>
        <v>0</v>
      </c>
      <c r="J6" s="361">
        <f t="shared" ref="J6:AH6" si="0">I6</f>
        <v>0</v>
      </c>
      <c r="K6" s="361">
        <f t="shared" si="0"/>
        <v>0</v>
      </c>
      <c r="L6" s="361">
        <f t="shared" si="0"/>
        <v>0</v>
      </c>
      <c r="M6" s="361">
        <f t="shared" si="0"/>
        <v>0</v>
      </c>
      <c r="N6" s="361">
        <f t="shared" si="0"/>
        <v>0</v>
      </c>
      <c r="O6" s="361">
        <f t="shared" si="0"/>
        <v>0</v>
      </c>
      <c r="P6" s="361">
        <f t="shared" si="0"/>
        <v>0</v>
      </c>
      <c r="Q6" s="361">
        <f t="shared" si="0"/>
        <v>0</v>
      </c>
      <c r="R6" s="361">
        <f t="shared" si="0"/>
        <v>0</v>
      </c>
      <c r="S6" s="361">
        <f t="shared" si="0"/>
        <v>0</v>
      </c>
      <c r="T6" s="361">
        <f t="shared" si="0"/>
        <v>0</v>
      </c>
      <c r="U6" s="361">
        <f t="shared" si="0"/>
        <v>0</v>
      </c>
      <c r="V6" s="361">
        <f t="shared" si="0"/>
        <v>0</v>
      </c>
      <c r="W6" s="361">
        <f t="shared" si="0"/>
        <v>0</v>
      </c>
      <c r="X6" s="361">
        <f t="shared" si="0"/>
        <v>0</v>
      </c>
      <c r="Y6" s="361">
        <f t="shared" si="0"/>
        <v>0</v>
      </c>
      <c r="Z6" s="361">
        <f t="shared" si="0"/>
        <v>0</v>
      </c>
      <c r="AA6" s="361">
        <f t="shared" si="0"/>
        <v>0</v>
      </c>
      <c r="AB6" s="361">
        <f t="shared" si="0"/>
        <v>0</v>
      </c>
      <c r="AC6" s="361">
        <f t="shared" si="0"/>
        <v>0</v>
      </c>
      <c r="AD6" s="361">
        <f t="shared" si="0"/>
        <v>0</v>
      </c>
      <c r="AE6" s="361">
        <f t="shared" si="0"/>
        <v>0</v>
      </c>
      <c r="AF6" s="361">
        <f t="shared" si="0"/>
        <v>0</v>
      </c>
      <c r="AG6" s="361">
        <f t="shared" si="0"/>
        <v>0</v>
      </c>
      <c r="AH6" s="361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1">
        <f>SUMIFS('New vehicle sales'!$G$186:$G$215,'New vehicle sales'!$C$186:$C$215,'TRA-CAPs'!G7,'New vehicle sales'!$E$186:$E$215,B7)/1000</f>
        <v>53.201000000000001</v>
      </c>
      <c r="I7" s="361">
        <f>$H7*'New vehicle sales'!D$44</f>
        <v>0.63606157083411596</v>
      </c>
      <c r="J7" s="361">
        <f>$H7*'New vehicle sales'!E$44</f>
        <v>15.053103386803295</v>
      </c>
      <c r="K7" s="361">
        <f>$H7*'New vehicle sales'!F$44</f>
        <v>2.4858821709561254</v>
      </c>
      <c r="L7" s="361">
        <f>$H7*'New vehicle sales'!G$44</f>
        <v>1.1086499999474988</v>
      </c>
      <c r="M7" s="361">
        <f>$H7*'New vehicle sales'!H$44</f>
        <v>0.9462605716457726</v>
      </c>
      <c r="N7" s="361">
        <f>$H7*'New vehicle sales'!I$44</f>
        <v>0.45664555232036158</v>
      </c>
      <c r="O7" s="361">
        <f>$H7*'New vehicle sales'!J$44</f>
        <v>1.4399311370649936</v>
      </c>
      <c r="P7" s="361">
        <f>$H7*'New vehicle sales'!K$44</f>
        <v>2.1790907226475325</v>
      </c>
      <c r="Q7" s="361">
        <f>$H7*'New vehicle sales'!L$44</f>
        <v>0.87100393669287068</v>
      </c>
      <c r="R7" s="361">
        <f>$H7*'New vehicle sales'!M$44</f>
        <v>0.99176536294077977</v>
      </c>
      <c r="S7" s="361">
        <f>$H7*'New vehicle sales'!N$44</f>
        <v>1.6727395929956004</v>
      </c>
      <c r="T7" s="361">
        <f>$H7*'New vehicle sales'!O$44</f>
        <v>1.5912152958977195</v>
      </c>
      <c r="U7" s="361">
        <f>$H7*'New vehicle sales'!P$44</f>
        <v>1.3274595598573238</v>
      </c>
      <c r="V7" s="361">
        <f>$H7*'New vehicle sales'!Q$44</f>
        <v>6.0650859417476095</v>
      </c>
      <c r="W7" s="361">
        <f>$H7*'New vehicle sales'!R$44</f>
        <v>1.6502274018688046</v>
      </c>
      <c r="X7" s="361">
        <f>$H7*'New vehicle sales'!S$44</f>
        <v>2.1774707386706664</v>
      </c>
      <c r="Y7" s="361">
        <f>$H7*'New vehicle sales'!T$44</f>
        <v>1.7825745066271292</v>
      </c>
      <c r="Z7" s="361">
        <f>$H7*'New vehicle sales'!U$44</f>
        <v>1.2979535068717813</v>
      </c>
      <c r="AA7" s="361">
        <f>$H7*'New vehicle sales'!V$44</f>
        <v>2.8831022420837193</v>
      </c>
      <c r="AB7" s="361">
        <f>$H7*'New vehicle sales'!W$44</f>
        <v>0.35800528658414271</v>
      </c>
      <c r="AC7" s="361">
        <f>$H7*'New vehicle sales'!X$44</f>
        <v>1.4580637853026064</v>
      </c>
      <c r="AD7" s="361">
        <f>$H7*'New vehicle sales'!Y$44</f>
        <v>0.72110514346794741</v>
      </c>
      <c r="AE7" s="361">
        <f>$H7*'New vehicle sales'!Z$44</f>
        <v>0.73217689602708125</v>
      </c>
      <c r="AF7" s="361">
        <f>$H7*'New vehicle sales'!AA$44</f>
        <v>0.85106137532248327</v>
      </c>
      <c r="AG7" s="361">
        <f>$H7*'New vehicle sales'!AB$44</f>
        <v>1.7785413051398964</v>
      </c>
      <c r="AH7" s="361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1">
        <f>SUMIFS('New vehicle sales'!$G$186:$G$215,'New vehicle sales'!$C$186:$C$215,'TRA-CAPs'!G8,'New vehicle sales'!$E$186:$E$215,B8)/1000</f>
        <v>45.761000000000003</v>
      </c>
      <c r="I8" s="361">
        <f>$H8*'New vehicle sales'!D$44</f>
        <v>0.54711027129076495</v>
      </c>
      <c r="J8" s="361">
        <f>$H8*'New vehicle sales'!E$44</f>
        <v>12.94797210735711</v>
      </c>
      <c r="K8" s="361">
        <f>$H8*'New vehicle sales'!F$44</f>
        <v>2.1382390185358031</v>
      </c>
      <c r="L8" s="361">
        <f>$H8*'New vehicle sales'!G$44</f>
        <v>0.95360862855204775</v>
      </c>
      <c r="M8" s="361">
        <f>$H8*'New vehicle sales'!H$44</f>
        <v>0.81392887387609636</v>
      </c>
      <c r="N8" s="361">
        <f>$H8*'New vehicle sales'!I$44</f>
        <v>0.3927850438851162</v>
      </c>
      <c r="O8" s="361">
        <f>$H8*'New vehicle sales'!J$44</f>
        <v>1.2385610940251344</v>
      </c>
      <c r="P8" s="361">
        <f>$H8*'New vehicle sales'!K$44</f>
        <v>1.8743514324744599</v>
      </c>
      <c r="Q8" s="361">
        <f>$H8*'New vehicle sales'!L$44</f>
        <v>0.74919665320205375</v>
      </c>
      <c r="R8" s="361">
        <f>$H8*'New vehicle sales'!M$44</f>
        <v>0.853069956834139</v>
      </c>
      <c r="S8" s="361">
        <f>$H8*'New vehicle sales'!N$44</f>
        <v>1.4388119869000897</v>
      </c>
      <c r="T8" s="361">
        <f>$H8*'New vehicle sales'!O$44</f>
        <v>1.3686886177999578</v>
      </c>
      <c r="U8" s="361">
        <f>$H8*'New vehicle sales'!P$44</f>
        <v>1.1418183289530459</v>
      </c>
      <c r="V8" s="361">
        <f>$H8*'New vehicle sales'!Q$44</f>
        <v>5.21690189621083</v>
      </c>
      <c r="W8" s="361">
        <f>$H8*'New vehicle sales'!R$44</f>
        <v>1.419448058061284</v>
      </c>
      <c r="X8" s="361">
        <f>$H8*'New vehicle sales'!S$44</f>
        <v>1.8729579983892852</v>
      </c>
      <c r="Y8" s="361">
        <f>$H8*'New vehicle sales'!T$44</f>
        <v>1.5332868178749284</v>
      </c>
      <c r="Z8" s="361">
        <f>$H8*'New vehicle sales'!U$44</f>
        <v>1.1164386088223828</v>
      </c>
      <c r="AA8" s="361">
        <f>$H8*'New vehicle sales'!V$44</f>
        <v>2.4799090562206176</v>
      </c>
      <c r="AB8" s="361">
        <f>$H8*'New vehicle sales'!W$44</f>
        <v>0.3079393229333463</v>
      </c>
      <c r="AC8" s="361">
        <f>$H8*'New vehicle sales'!X$44</f>
        <v>1.2541579458888474</v>
      </c>
      <c r="AD8" s="361">
        <f>$H8*'New vehicle sales'!Y$44</f>
        <v>0.62026075581731066</v>
      </c>
      <c r="AE8" s="361">
        <f>$H8*'New vehicle sales'!Z$44</f>
        <v>0.62978415704771096</v>
      </c>
      <c r="AF8" s="361">
        <f>$H8*'New vehicle sales'!AA$44</f>
        <v>0.73204299911904214</v>
      </c>
      <c r="AG8" s="361">
        <f>$H8*'New vehicle sales'!AB$44</f>
        <v>1.5298176474973555</v>
      </c>
      <c r="AH8" s="361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1">
        <f>SUMIFS('New vehicle sales'!$G$186:$G$215,'New vehicle sales'!$C$186:$C$215,'TRA-CAPs'!G9,'New vehicle sales'!$E$186:$E$215,B9)/1000</f>
        <v>10.9</v>
      </c>
      <c r="I9" s="361">
        <f>$H9*'New vehicle sales'!D$44</f>
        <v>0.13031843615894184</v>
      </c>
      <c r="J9" s="361">
        <f>$H9*'New vehicle sales'!E$44</f>
        <v>3.0841305034897073</v>
      </c>
      <c r="K9" s="361">
        <f>$H9*'New vehicle sales'!F$44</f>
        <v>0.50931590878783795</v>
      </c>
      <c r="L9" s="361">
        <f>$H9*'New vehicle sales'!G$44</f>
        <v>0.22714394465193768</v>
      </c>
      <c r="M9" s="361">
        <f>$H9*'New vehicle sales'!H$44</f>
        <v>0.19387305183998271</v>
      </c>
      <c r="N9" s="361">
        <f>$H9*'New vehicle sales'!I$44</f>
        <v>9.355907821830306E-2</v>
      </c>
      <c r="O9" s="361">
        <f>$H9*'New vehicle sales'!J$44</f>
        <v>0.29501793939979382</v>
      </c>
      <c r="P9" s="361">
        <f>$H9*'New vehicle sales'!K$44</f>
        <v>0.44645944393635656</v>
      </c>
      <c r="Q9" s="361">
        <f>$H9*'New vehicle sales'!L$44</f>
        <v>0.17845421909272929</v>
      </c>
      <c r="R9" s="361">
        <f>$H9*'New vehicle sales'!M$44</f>
        <v>0.20319622668849269</v>
      </c>
      <c r="S9" s="361">
        <f>$H9*'New vehicle sales'!N$44</f>
        <v>0.34271651968293909</v>
      </c>
      <c r="T9" s="361">
        <f>$H9*'New vehicle sales'!O$44</f>
        <v>0.32601354721311898</v>
      </c>
      <c r="U9" s="361">
        <f>$H9*'New vehicle sales'!P$44</f>
        <v>0.27197438398610607</v>
      </c>
      <c r="V9" s="361">
        <f>$H9*'New vehicle sales'!Q$44</f>
        <v>1.242635228004153</v>
      </c>
      <c r="W9" s="361">
        <f>$H9*'New vehicle sales'!R$44</f>
        <v>0.33810414616962031</v>
      </c>
      <c r="X9" s="361">
        <f>$H9*'New vehicle sales'!S$44</f>
        <v>0.44612753616492667</v>
      </c>
      <c r="Y9" s="361">
        <f>$H9*'New vehicle sales'!T$44</f>
        <v>0.36521986658588579</v>
      </c>
      <c r="Z9" s="361">
        <f>$H9*'New vehicle sales'!U$44</f>
        <v>0.26592908450785546</v>
      </c>
      <c r="AA9" s="361">
        <f>$H9*'New vehicle sales'!V$44</f>
        <v>0.5906996943424474</v>
      </c>
      <c r="AB9" s="361">
        <f>$H9*'New vehicle sales'!W$44</f>
        <v>7.3349328466892641E-2</v>
      </c>
      <c r="AC9" s="361">
        <f>$H9*'New vehicle sales'!X$44</f>
        <v>0.2987330174206953</v>
      </c>
      <c r="AD9" s="361">
        <f>$H9*'New vehicle sales'!Y$44</f>
        <v>0.14774244964945446</v>
      </c>
      <c r="AE9" s="361">
        <f>$H9*'New vehicle sales'!Z$44</f>
        <v>0.15001086759074428</v>
      </c>
      <c r="AF9" s="361">
        <f>$H9*'New vehicle sales'!AA$44</f>
        <v>0.17436831997547167</v>
      </c>
      <c r="AG9" s="361">
        <f>$H9*'New vehicle sales'!AB$44</f>
        <v>0.36439353068598096</v>
      </c>
      <c r="AH9" s="361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1">
        <f>SUMIFS('New vehicle sales'!$G$186:$G$215,'New vehicle sales'!$C$186:$C$215,'TRA-CAPs'!G10,'New vehicle sales'!$E$186:$E$215,B10)/1000</f>
        <v>3.4430000000000001</v>
      </c>
      <c r="I10" s="361">
        <f>$H10*'New vehicle sales'!D$44</f>
        <v>4.1163887678462088E-2</v>
      </c>
      <c r="J10" s="361">
        <f>$H10*'New vehicle sales'!E$44</f>
        <v>0.97418911224908833</v>
      </c>
      <c r="K10" s="361">
        <f>$H10*'New vehicle sales'!F$44</f>
        <v>0.16087841045472717</v>
      </c>
      <c r="L10" s="361">
        <f>$H10*'New vehicle sales'!G$44</f>
        <v>7.1748312058405636E-2</v>
      </c>
      <c r="M10" s="361">
        <f>$H10*'New vehicle sales'!H$44</f>
        <v>6.1238983255510138E-2</v>
      </c>
      <c r="N10" s="361">
        <f>$H10*'New vehicle sales'!I$44</f>
        <v>2.9552651954643804E-2</v>
      </c>
      <c r="O10" s="361">
        <f>$H10*'New vehicle sales'!J$44</f>
        <v>9.3187776637934872E-2</v>
      </c>
      <c r="P10" s="361">
        <f>$H10*'New vehicle sales'!K$44</f>
        <v>0.14102384086907116</v>
      </c>
      <c r="Q10" s="361">
        <f>$H10*'New vehicle sales'!L$44</f>
        <v>5.6368612507914397E-2</v>
      </c>
      <c r="R10" s="361">
        <f>$H10*'New vehicle sales'!M$44</f>
        <v>6.4183909035640405E-2</v>
      </c>
      <c r="S10" s="361">
        <f>$H10*'New vehicle sales'!N$44</f>
        <v>0.10825440158425315</v>
      </c>
      <c r="T10" s="361">
        <f>$H10*'New vehicle sales'!O$44</f>
        <v>0.10297840761970355</v>
      </c>
      <c r="U10" s="361">
        <f>$H10*'New vehicle sales'!P$44</f>
        <v>8.5908972849923229E-2</v>
      </c>
      <c r="V10" s="361">
        <f>$H10*'New vehicle sales'!Q$44</f>
        <v>0.39251312752461459</v>
      </c>
      <c r="W10" s="361">
        <f>$H10*'New vehicle sales'!R$44</f>
        <v>0.10679748396899108</v>
      </c>
      <c r="X10" s="361">
        <f>$H10*'New vehicle sales'!S$44</f>
        <v>0.14091900064365528</v>
      </c>
      <c r="Y10" s="361">
        <f>$H10*'New vehicle sales'!T$44</f>
        <v>0.11536256886744997</v>
      </c>
      <c r="Z10" s="361">
        <f>$H10*'New vehicle sales'!U$44</f>
        <v>8.3999434675279469E-2</v>
      </c>
      <c r="AA10" s="361">
        <f>$H10*'New vehicle sales'!V$44</f>
        <v>0.18658523372670149</v>
      </c>
      <c r="AB10" s="361">
        <f>$H10*'New vehicle sales'!W$44</f>
        <v>2.3168966780872602E-2</v>
      </c>
      <c r="AC10" s="361">
        <f>$H10*'New vehicle sales'!X$44</f>
        <v>9.4361264126555405E-2</v>
      </c>
      <c r="AD10" s="361">
        <f>$H10*'New vehicle sales'!Y$44</f>
        <v>4.6667637994777224E-2</v>
      </c>
      <c r="AE10" s="361">
        <f>$H10*'New vehicle sales'!Z$44</f>
        <v>4.7384166707791976E-2</v>
      </c>
      <c r="AF10" s="361">
        <f>$H10*'New vehicle sales'!AA$44</f>
        <v>5.5077993181243019E-2</v>
      </c>
      <c r="AG10" s="361">
        <f>$H10*'New vehicle sales'!AB$44</f>
        <v>0.11510155285796628</v>
      </c>
      <c r="AH10" s="361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1">
        <f>SUMIFS('New vehicle sales'!$G$186:$G$215,'New vehicle sales'!$C$186:$C$215,'TRA-CAPs'!G11,'New vehicle sales'!$E$186:$E$215,B11)/1000</f>
        <v>0</v>
      </c>
      <c r="I11" s="361">
        <f>$H11*'New vehicle sales'!D$44</f>
        <v>0</v>
      </c>
      <c r="J11" s="361">
        <f>$H11*'New vehicle sales'!E$44</f>
        <v>0</v>
      </c>
      <c r="K11" s="361">
        <f>$H11*'New vehicle sales'!F$44</f>
        <v>0</v>
      </c>
      <c r="L11" s="361">
        <f>$H11*'New vehicle sales'!G$44</f>
        <v>0</v>
      </c>
      <c r="M11" s="361">
        <f>$H11*'New vehicle sales'!H$44</f>
        <v>0</v>
      </c>
      <c r="N11" s="361">
        <f>$H11*'New vehicle sales'!I$44</f>
        <v>0</v>
      </c>
      <c r="O11" s="361">
        <f>$H11*'New vehicle sales'!J$44</f>
        <v>0</v>
      </c>
      <c r="P11" s="361">
        <f>$H11*'New vehicle sales'!K$44</f>
        <v>0</v>
      </c>
      <c r="Q11" s="361">
        <f>$H11*'New vehicle sales'!L$44</f>
        <v>0</v>
      </c>
      <c r="R11" s="361">
        <f>$H11*'New vehicle sales'!M$44</f>
        <v>0</v>
      </c>
      <c r="S11" s="361">
        <f>$H11*'New vehicle sales'!N$44</f>
        <v>0</v>
      </c>
      <c r="T11" s="361">
        <f>$H11*'New vehicle sales'!O$44</f>
        <v>0</v>
      </c>
      <c r="U11" s="361">
        <f>$H11*'New vehicle sales'!P$44</f>
        <v>0</v>
      </c>
      <c r="V11" s="361">
        <f>$H11*'New vehicle sales'!Q$44</f>
        <v>0</v>
      </c>
      <c r="W11" s="361">
        <f>$H11*'New vehicle sales'!R$44</f>
        <v>0</v>
      </c>
      <c r="X11" s="361">
        <f>$H11*'New vehicle sales'!S$44</f>
        <v>0</v>
      </c>
      <c r="Y11" s="361">
        <f>$H11*'New vehicle sales'!T$44</f>
        <v>0</v>
      </c>
      <c r="Z11" s="361">
        <f>$H11*'New vehicle sales'!U$44</f>
        <v>0</v>
      </c>
      <c r="AA11" s="361">
        <f>$H11*'New vehicle sales'!V$44</f>
        <v>0</v>
      </c>
      <c r="AB11" s="361">
        <f>$H11*'New vehicle sales'!W$44</f>
        <v>0</v>
      </c>
      <c r="AC11" s="361">
        <f>$H11*'New vehicle sales'!X$44</f>
        <v>0</v>
      </c>
      <c r="AD11" s="361">
        <f>$H11*'New vehicle sales'!Y$44</f>
        <v>0</v>
      </c>
      <c r="AE11" s="361">
        <f>$H11*'New vehicle sales'!Z$44</f>
        <v>0</v>
      </c>
      <c r="AF11" s="361">
        <f>$H11*'New vehicle sales'!AA$44</f>
        <v>0</v>
      </c>
      <c r="AG11" s="361">
        <f>$H11*'New vehicle sales'!AB$44</f>
        <v>0</v>
      </c>
      <c r="AH11" s="361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1">
        <f>SUMIFS('New vehicle sales'!$G$186:$G$215,'New vehicle sales'!$C$186:$C$215,'TRA-CAPs'!G12,'New vehicle sales'!$E$186:$E$215,B12)/1000</f>
        <v>0</v>
      </c>
      <c r="I12" s="361">
        <f>$H12*'New vehicle sales'!D$44</f>
        <v>0</v>
      </c>
      <c r="J12" s="361">
        <f>$H12*'New vehicle sales'!E$44</f>
        <v>0</v>
      </c>
      <c r="K12" s="361">
        <f>$H12*'New vehicle sales'!F$44</f>
        <v>0</v>
      </c>
      <c r="L12" s="361">
        <f>$H12*'New vehicle sales'!G$44</f>
        <v>0</v>
      </c>
      <c r="M12" s="361">
        <f>$H12*'New vehicle sales'!H$44</f>
        <v>0</v>
      </c>
      <c r="N12" s="361">
        <f>$H12*'New vehicle sales'!I$44</f>
        <v>0</v>
      </c>
      <c r="O12" s="361">
        <f>$H12*'New vehicle sales'!J$44</f>
        <v>0</v>
      </c>
      <c r="P12" s="361">
        <f>$H12*'New vehicle sales'!K$44</f>
        <v>0</v>
      </c>
      <c r="Q12" s="361">
        <f>$H12*'New vehicle sales'!L$44</f>
        <v>0</v>
      </c>
      <c r="R12" s="361">
        <f>$H12*'New vehicle sales'!M$44</f>
        <v>0</v>
      </c>
      <c r="S12" s="361">
        <f>$H12*'New vehicle sales'!N$44</f>
        <v>0</v>
      </c>
      <c r="T12" s="361">
        <f>$H12*'New vehicle sales'!O$44</f>
        <v>0</v>
      </c>
      <c r="U12" s="361">
        <f>$H12*'New vehicle sales'!P$44</f>
        <v>0</v>
      </c>
      <c r="V12" s="361">
        <f>$H12*'New vehicle sales'!Q$44</f>
        <v>0</v>
      </c>
      <c r="W12" s="361">
        <f>$H12*'New vehicle sales'!R$44</f>
        <v>0</v>
      </c>
      <c r="X12" s="361">
        <f>$H12*'New vehicle sales'!S$44</f>
        <v>0</v>
      </c>
      <c r="Y12" s="361">
        <f>$H12*'New vehicle sales'!T$44</f>
        <v>0</v>
      </c>
      <c r="Z12" s="361">
        <f>$H12*'New vehicle sales'!U$44</f>
        <v>0</v>
      </c>
      <c r="AA12" s="361">
        <f>$H12*'New vehicle sales'!V$44</f>
        <v>0</v>
      </c>
      <c r="AB12" s="361">
        <f>$H12*'New vehicle sales'!W$44</f>
        <v>0</v>
      </c>
      <c r="AC12" s="361">
        <f>$H12*'New vehicle sales'!X$44</f>
        <v>0</v>
      </c>
      <c r="AD12" s="361">
        <f>$H12*'New vehicle sales'!Y$44</f>
        <v>0</v>
      </c>
      <c r="AE12" s="361">
        <f>$H12*'New vehicle sales'!Z$44</f>
        <v>0</v>
      </c>
      <c r="AF12" s="361">
        <f>$H12*'New vehicle sales'!AA$44</f>
        <v>0</v>
      </c>
      <c r="AG12" s="361">
        <f>$H12*'New vehicle sales'!AB$44</f>
        <v>0</v>
      </c>
      <c r="AH12" s="361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1">
        <f>SUMIFS('New vehicle sales'!$G$186:$G$215,'New vehicle sales'!$C$186:$C$215,'TRA-CAPs'!G13,'New vehicle sales'!$E$186:$E$215,B13)/1000</f>
        <v>0</v>
      </c>
      <c r="I13" s="361">
        <f>$H13*'New vehicle sales'!D$44</f>
        <v>0</v>
      </c>
      <c r="J13" s="361">
        <f>$H13*'New vehicle sales'!E$44</f>
        <v>0</v>
      </c>
      <c r="K13" s="361">
        <f>$H13*'New vehicle sales'!F$44</f>
        <v>0</v>
      </c>
      <c r="L13" s="361">
        <f>$H13*'New vehicle sales'!G$44</f>
        <v>0</v>
      </c>
      <c r="M13" s="361">
        <f>$H13*'New vehicle sales'!H$44</f>
        <v>0</v>
      </c>
      <c r="N13" s="361">
        <f>$H13*'New vehicle sales'!I$44</f>
        <v>0</v>
      </c>
      <c r="O13" s="361">
        <f>$H13*'New vehicle sales'!J$44</f>
        <v>0</v>
      </c>
      <c r="P13" s="361">
        <f>$H13*'New vehicle sales'!K$44</f>
        <v>0</v>
      </c>
      <c r="Q13" s="361">
        <f>$H13*'New vehicle sales'!L$44</f>
        <v>0</v>
      </c>
      <c r="R13" s="361">
        <f>$H13*'New vehicle sales'!M$44</f>
        <v>0</v>
      </c>
      <c r="S13" s="361">
        <f>$H13*'New vehicle sales'!N$44</f>
        <v>0</v>
      </c>
      <c r="T13" s="361">
        <f>$H13*'New vehicle sales'!O$44</f>
        <v>0</v>
      </c>
      <c r="U13" s="361">
        <f>$H13*'New vehicle sales'!P$44</f>
        <v>0</v>
      </c>
      <c r="V13" s="361">
        <f>$H13*'New vehicle sales'!Q$44</f>
        <v>0</v>
      </c>
      <c r="W13" s="361">
        <f>$H13*'New vehicle sales'!R$44</f>
        <v>0</v>
      </c>
      <c r="X13" s="361">
        <f>$H13*'New vehicle sales'!S$44</f>
        <v>0</v>
      </c>
      <c r="Y13" s="361">
        <f>$H13*'New vehicle sales'!T$44</f>
        <v>0</v>
      </c>
      <c r="Z13" s="361">
        <f>$H13*'New vehicle sales'!U$44</f>
        <v>0</v>
      </c>
      <c r="AA13" s="361">
        <f>$H13*'New vehicle sales'!V$44</f>
        <v>0</v>
      </c>
      <c r="AB13" s="361">
        <f>$H13*'New vehicle sales'!W$44</f>
        <v>0</v>
      </c>
      <c r="AC13" s="361">
        <f>$H13*'New vehicle sales'!X$44</f>
        <v>0</v>
      </c>
      <c r="AD13" s="361">
        <f>$H13*'New vehicle sales'!Y$44</f>
        <v>0</v>
      </c>
      <c r="AE13" s="361">
        <f>$H13*'New vehicle sales'!Z$44</f>
        <v>0</v>
      </c>
      <c r="AF13" s="361">
        <f>$H13*'New vehicle sales'!AA$44</f>
        <v>0</v>
      </c>
      <c r="AG13" s="361">
        <f>$H13*'New vehicle sales'!AB$44</f>
        <v>0</v>
      </c>
      <c r="AH13" s="361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1">
        <f>'New vehicle sales'!C19/1000</f>
        <v>24.959</v>
      </c>
      <c r="I14" s="361">
        <f>$H14*'New vehicle sales'!D$44</f>
        <v>0.29840530716431457</v>
      </c>
      <c r="J14" s="361">
        <f>$H14*'New vehicle sales'!E$44</f>
        <v>7.0620929574862021</v>
      </c>
      <c r="K14" s="361">
        <f>$H14*'New vehicle sales'!F$44</f>
        <v>1.1662399786638209</v>
      </c>
      <c r="L14" s="361">
        <f>$H14*'New vehicle sales'!G$44</f>
        <v>0.52011795546492778</v>
      </c>
      <c r="M14" s="361">
        <f>$H14*'New vehicle sales'!H$44</f>
        <v>0.44393371567652556</v>
      </c>
      <c r="N14" s="361">
        <f>$H14*'New vehicle sales'!I$44</f>
        <v>0.21423312231657121</v>
      </c>
      <c r="O14" s="361">
        <f>$H14*'New vehicle sales'!J$44</f>
        <v>0.67553694949352783</v>
      </c>
      <c r="P14" s="361">
        <f>$H14*'New vehicle sales'!K$44</f>
        <v>1.0223102074502315</v>
      </c>
      <c r="Q14" s="361">
        <f>$H14*'New vehicle sales'!L$44</f>
        <v>0.40862741782893858</v>
      </c>
      <c r="R14" s="361">
        <f>$H14*'New vehicle sales'!M$44</f>
        <v>0.46528207540532929</v>
      </c>
      <c r="S14" s="361">
        <f>$H14*'New vehicle sales'!N$44</f>
        <v>0.7847579463088511</v>
      </c>
      <c r="T14" s="361">
        <f>$H14*'New vehicle sales'!O$44</f>
        <v>0.74651120411855376</v>
      </c>
      <c r="U14" s="361">
        <f>$H14*'New vehicle sales'!P$44</f>
        <v>0.62277143577148819</v>
      </c>
      <c r="V14" s="361">
        <f>$H14*'New vehicle sales'!Q$44</f>
        <v>2.8454066656656565</v>
      </c>
      <c r="W14" s="361">
        <f>$H14*'New vehicle sales'!R$44</f>
        <v>0.77419645727041775</v>
      </c>
      <c r="X14" s="361">
        <f>$H14*'New vehicle sales'!S$44</f>
        <v>1.0215501995541656</v>
      </c>
      <c r="Y14" s="361">
        <f>$H14*'New vehicle sales'!T$44</f>
        <v>0.83628648166212138</v>
      </c>
      <c r="Z14" s="361">
        <f>$H14*'New vehicle sales'!U$44</f>
        <v>0.60892880919555625</v>
      </c>
      <c r="AA14" s="361">
        <f>$H14*'New vehicle sales'!V$44</f>
        <v>1.3525939147791874</v>
      </c>
      <c r="AB14" s="361">
        <f>$H14*'New vehicle sales'!W$44</f>
        <v>0.16795650359680492</v>
      </c>
      <c r="AC14" s="361">
        <f>$H14*'New vehicle sales'!X$44</f>
        <v>0.68404379649570035</v>
      </c>
      <c r="AD14" s="361">
        <f>$H14*'New vehicle sales'!Y$44</f>
        <v>0.338303100990893</v>
      </c>
      <c r="AE14" s="361">
        <f>$H14*'New vehicle sales'!Z$44</f>
        <v>0.34349736185297119</v>
      </c>
      <c r="AF14" s="361">
        <f>$H14*'New vehicle sales'!AA$44</f>
        <v>0.39927145855667862</v>
      </c>
      <c r="AG14" s="361">
        <f>$H14*'New vehicle sales'!AB$44</f>
        <v>0.83439432407260528</v>
      </c>
      <c r="AH14" s="361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1">
        <f>'New vehicle sales'!C20/1000</f>
        <v>5.0000000000000001E-3</v>
      </c>
      <c r="I15" s="361">
        <f>$H15*'New vehicle sales'!D$44</f>
        <v>5.9779099155477907E-5</v>
      </c>
      <c r="J15" s="361">
        <f>$H15*'New vehicle sales'!E$44</f>
        <v>1.4147387630686732E-3</v>
      </c>
      <c r="K15" s="361">
        <f>$H15*'New vehicle sales'!F$44</f>
        <v>2.3363115082010915E-4</v>
      </c>
      <c r="L15" s="361">
        <f>$H15*'New vehicle sales'!G$44</f>
        <v>1.0419447002382463E-4</v>
      </c>
      <c r="M15" s="361">
        <f>$H15*'New vehicle sales'!H$44</f>
        <v>8.8932592587148034E-5</v>
      </c>
      <c r="N15" s="361">
        <f>$H15*'New vehicle sales'!I$44</f>
        <v>4.2917008357019757E-5</v>
      </c>
      <c r="O15" s="361">
        <f>$H15*'New vehicle sales'!J$44</f>
        <v>1.3532932999990542E-4</v>
      </c>
      <c r="P15" s="361">
        <f>$H15*'New vehicle sales'!K$44</f>
        <v>2.0479791006254886E-4</v>
      </c>
      <c r="Q15" s="361">
        <f>$H15*'New vehicle sales'!L$44</f>
        <v>8.1859733528774902E-5</v>
      </c>
      <c r="R15" s="361">
        <f>$H15*'New vehicle sales'!M$44</f>
        <v>9.3209278297473711E-5</v>
      </c>
      <c r="S15" s="361">
        <f>$H15*'New vehicle sales'!N$44</f>
        <v>1.5720941269859592E-4</v>
      </c>
      <c r="T15" s="361">
        <f>$H15*'New vehicle sales'!O$44</f>
        <v>1.495474987216142E-4</v>
      </c>
      <c r="U15" s="361">
        <f>$H15*'New vehicle sales'!P$44</f>
        <v>1.247588917367459E-4</v>
      </c>
      <c r="V15" s="361">
        <f>$H15*'New vehicle sales'!Q$44</f>
        <v>5.7001615963493256E-4</v>
      </c>
      <c r="W15" s="361">
        <f>$H15*'New vehicle sales'!R$44</f>
        <v>1.5509364503193593E-4</v>
      </c>
      <c r="X15" s="361">
        <f>$H15*'New vehicle sales'!S$44</f>
        <v>2.0464565879125076E-4</v>
      </c>
      <c r="Y15" s="361">
        <f>$H15*'New vehicle sales'!T$44</f>
        <v>1.6753204889260816E-4</v>
      </c>
      <c r="Z15" s="361">
        <f>$H15*'New vehicle sales'!U$44</f>
        <v>1.2198581858158506E-4</v>
      </c>
      <c r="AA15" s="361">
        <f>$H15*'New vehicle sales'!V$44</f>
        <v>2.7096316254240704E-4</v>
      </c>
      <c r="AB15" s="361">
        <f>$H15*'New vehicle sales'!W$44</f>
        <v>3.364648094811589E-5</v>
      </c>
      <c r="AC15" s="361">
        <f>$H15*'New vehicle sales'!X$44</f>
        <v>1.3703349422967674E-4</v>
      </c>
      <c r="AD15" s="361">
        <f>$H15*'New vehicle sales'!Y$44</f>
        <v>6.7771765894245159E-5</v>
      </c>
      <c r="AE15" s="361">
        <f>$H15*'New vehicle sales'!Z$44</f>
        <v>6.8812324582910223E-5</v>
      </c>
      <c r="AF15" s="361">
        <f>$H15*'New vehicle sales'!AA$44</f>
        <v>7.9985467878656731E-5</v>
      </c>
      <c r="AG15" s="361">
        <f>$H15*'New vehicle sales'!AB$44</f>
        <v>1.671529957275142E-4</v>
      </c>
      <c r="AH15" s="361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1">
        <f>'New vehicle sales'!C21/1000</f>
        <v>0.32700000000000001</v>
      </c>
      <c r="I16" s="361">
        <f>$H16*'New vehicle sales'!D$44</f>
        <v>3.9095530847682554E-3</v>
      </c>
      <c r="J16" s="361">
        <f>$H16*'New vehicle sales'!E$44</f>
        <v>9.2523915104691226E-2</v>
      </c>
      <c r="K16" s="361">
        <f>$H16*'New vehicle sales'!F$44</f>
        <v>1.5279477263635139E-2</v>
      </c>
      <c r="L16" s="361">
        <f>$H16*'New vehicle sales'!G$44</f>
        <v>6.8143183395581305E-3</v>
      </c>
      <c r="M16" s="361">
        <f>$H16*'New vehicle sales'!H$44</f>
        <v>5.8161915551994819E-3</v>
      </c>
      <c r="N16" s="361">
        <f>$H16*'New vehicle sales'!I$44</f>
        <v>2.8067723465490919E-3</v>
      </c>
      <c r="O16" s="361">
        <f>$H16*'New vehicle sales'!J$44</f>
        <v>8.8505381819938139E-3</v>
      </c>
      <c r="P16" s="361">
        <f>$H16*'New vehicle sales'!K$44</f>
        <v>1.3393783318090696E-2</v>
      </c>
      <c r="Q16" s="361">
        <f>$H16*'New vehicle sales'!L$44</f>
        <v>5.3536265727818786E-3</v>
      </c>
      <c r="R16" s="361">
        <f>$H16*'New vehicle sales'!M$44</f>
        <v>6.0958868006547812E-3</v>
      </c>
      <c r="S16" s="361">
        <f>$H16*'New vehicle sales'!N$44</f>
        <v>1.0281495590488174E-2</v>
      </c>
      <c r="T16" s="361">
        <f>$H16*'New vehicle sales'!O$44</f>
        <v>9.7804064163935691E-3</v>
      </c>
      <c r="U16" s="361">
        <f>$H16*'New vehicle sales'!P$44</f>
        <v>8.1592315195831832E-3</v>
      </c>
      <c r="V16" s="361">
        <f>$H16*'New vehicle sales'!Q$44</f>
        <v>3.7279056840124593E-2</v>
      </c>
      <c r="W16" s="361">
        <f>$H16*'New vehicle sales'!R$44</f>
        <v>1.014312438508861E-2</v>
      </c>
      <c r="X16" s="361">
        <f>$H16*'New vehicle sales'!S$44</f>
        <v>1.33838260849478E-2</v>
      </c>
      <c r="Y16" s="361">
        <f>$H16*'New vehicle sales'!T$44</f>
        <v>1.0956595997576573E-2</v>
      </c>
      <c r="Z16" s="361">
        <f>$H16*'New vehicle sales'!U$44</f>
        <v>7.9778725352356635E-3</v>
      </c>
      <c r="AA16" s="361">
        <f>$H16*'New vehicle sales'!V$44</f>
        <v>1.7720990830273422E-2</v>
      </c>
      <c r="AB16" s="361">
        <f>$H16*'New vehicle sales'!W$44</f>
        <v>2.2004798540067793E-3</v>
      </c>
      <c r="AC16" s="361">
        <f>$H16*'New vehicle sales'!X$44</f>
        <v>8.9619905226208593E-3</v>
      </c>
      <c r="AD16" s="361">
        <f>$H16*'New vehicle sales'!Y$44</f>
        <v>4.4322734894836338E-3</v>
      </c>
      <c r="AE16" s="361">
        <f>$H16*'New vehicle sales'!Z$44</f>
        <v>4.5003260277223286E-3</v>
      </c>
      <c r="AF16" s="361">
        <f>$H16*'New vehicle sales'!AA$44</f>
        <v>5.2310495992641502E-3</v>
      </c>
      <c r="AG16" s="361">
        <f>$H16*'New vehicle sales'!AB$44</f>
        <v>1.0931805920579428E-2</v>
      </c>
      <c r="AH16" s="361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2">
        <f>'New vehicle sales'!C34/1000</f>
        <v>1.62</v>
      </c>
      <c r="I17" s="362">
        <f>$H17*'New vehicle sales'!D$44</f>
        <v>1.9368428126374841E-2</v>
      </c>
      <c r="J17" s="362">
        <f>$H17*'New vehicle sales'!E$44</f>
        <v>0.4583753592342501</v>
      </c>
      <c r="K17" s="362">
        <f>$H17*'New vehicle sales'!F$44</f>
        <v>7.5696492865715378E-2</v>
      </c>
      <c r="L17" s="362">
        <f>$H17*'New vehicle sales'!G$44</f>
        <v>3.3759008287719182E-2</v>
      </c>
      <c r="M17" s="362">
        <f>$H17*'New vehicle sales'!H$44</f>
        <v>2.8814159998235965E-2</v>
      </c>
      <c r="N17" s="362">
        <f>$H17*'New vehicle sales'!I$44</f>
        <v>1.3905110707674402E-2</v>
      </c>
      <c r="O17" s="362">
        <f>$H17*'New vehicle sales'!J$44</f>
        <v>4.3846702919969359E-2</v>
      </c>
      <c r="P17" s="362">
        <f>$H17*'New vehicle sales'!K$44</f>
        <v>6.635452286026583E-2</v>
      </c>
      <c r="Q17" s="362">
        <f>$H17*'New vehicle sales'!L$44</f>
        <v>2.6522553663323071E-2</v>
      </c>
      <c r="R17" s="362">
        <f>$H17*'New vehicle sales'!M$44</f>
        <v>3.0199806168381485E-2</v>
      </c>
      <c r="S17" s="362">
        <f>$H17*'New vehicle sales'!N$44</f>
        <v>5.0935849714345081E-2</v>
      </c>
      <c r="T17" s="362">
        <f>$H17*'New vehicle sales'!O$44</f>
        <v>4.845338958580301E-2</v>
      </c>
      <c r="U17" s="362">
        <f>$H17*'New vehicle sales'!P$44</f>
        <v>4.0421880922705676E-2</v>
      </c>
      <c r="V17" s="362">
        <f>$H17*'New vehicle sales'!Q$44</f>
        <v>0.18468523572171816</v>
      </c>
      <c r="W17" s="362">
        <f>$H17*'New vehicle sales'!R$44</f>
        <v>5.0250340990347239E-2</v>
      </c>
      <c r="X17" s="362">
        <f>$H17*'New vehicle sales'!S$44</f>
        <v>6.6305193448365246E-2</v>
      </c>
      <c r="Y17" s="362">
        <f>$H17*'New vehicle sales'!T$44</f>
        <v>5.4280383841205045E-2</v>
      </c>
      <c r="Z17" s="362">
        <f>$H17*'New vehicle sales'!U$44</f>
        <v>3.9523405220433565E-2</v>
      </c>
      <c r="AA17" s="362">
        <f>$H17*'New vehicle sales'!V$44</f>
        <v>8.7792064663739885E-2</v>
      </c>
      <c r="AB17" s="362">
        <f>$H17*'New vehicle sales'!W$44</f>
        <v>1.090145982718955E-2</v>
      </c>
      <c r="AC17" s="362">
        <f>$H17*'New vehicle sales'!X$44</f>
        <v>4.4398852130415264E-2</v>
      </c>
      <c r="AD17" s="362">
        <f>$H17*'New vehicle sales'!Y$44</f>
        <v>2.1958052149735435E-2</v>
      </c>
      <c r="AE17" s="362">
        <f>$H17*'New vehicle sales'!Z$44</f>
        <v>2.2295193164862913E-2</v>
      </c>
      <c r="AF17" s="362">
        <f>$H17*'New vehicle sales'!AA$44</f>
        <v>2.591529159268478E-2</v>
      </c>
      <c r="AG17" s="362">
        <f>$H17*'New vehicle sales'!AB$44</f>
        <v>5.4157570615714599E-2</v>
      </c>
      <c r="AH17" s="362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1">
        <f>H27</f>
        <v>0</v>
      </c>
      <c r="J27" s="361">
        <f t="shared" ref="J27:AH27" si="3">I27</f>
        <v>0</v>
      </c>
      <c r="K27" s="361">
        <f t="shared" si="3"/>
        <v>0</v>
      </c>
      <c r="L27" s="361">
        <f t="shared" si="3"/>
        <v>0</v>
      </c>
      <c r="M27" s="361">
        <f t="shared" si="3"/>
        <v>0</v>
      </c>
      <c r="N27" s="361">
        <f t="shared" si="3"/>
        <v>0</v>
      </c>
      <c r="O27" s="361">
        <f t="shared" si="3"/>
        <v>0</v>
      </c>
      <c r="P27" s="361">
        <f t="shared" si="3"/>
        <v>0</v>
      </c>
      <c r="Q27" s="361">
        <f t="shared" si="3"/>
        <v>0</v>
      </c>
      <c r="R27" s="361">
        <f t="shared" si="3"/>
        <v>0</v>
      </c>
      <c r="S27" s="361">
        <f t="shared" si="3"/>
        <v>0</v>
      </c>
      <c r="T27" s="361">
        <f t="shared" si="3"/>
        <v>0</v>
      </c>
      <c r="U27" s="361">
        <f t="shared" si="3"/>
        <v>0</v>
      </c>
      <c r="V27" s="361">
        <f t="shared" si="3"/>
        <v>0</v>
      </c>
      <c r="W27" s="361">
        <f t="shared" si="3"/>
        <v>0</v>
      </c>
      <c r="X27" s="361">
        <f t="shared" si="3"/>
        <v>0</v>
      </c>
      <c r="Y27" s="361">
        <f t="shared" si="3"/>
        <v>0</v>
      </c>
      <c r="Z27" s="361">
        <f t="shared" si="3"/>
        <v>0</v>
      </c>
      <c r="AA27" s="361">
        <f t="shared" si="3"/>
        <v>0</v>
      </c>
      <c r="AB27" s="361">
        <f t="shared" si="3"/>
        <v>0</v>
      </c>
      <c r="AC27" s="361">
        <f t="shared" si="3"/>
        <v>0</v>
      </c>
      <c r="AD27" s="361">
        <f t="shared" si="3"/>
        <v>0</v>
      </c>
      <c r="AE27" s="361">
        <f t="shared" si="3"/>
        <v>0</v>
      </c>
      <c r="AF27" s="361">
        <f t="shared" si="3"/>
        <v>0</v>
      </c>
      <c r="AG27" s="361">
        <f t="shared" si="3"/>
        <v>0</v>
      </c>
      <c r="AH27" s="361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1">
        <f>SUMIFS('New vehicle sales'!$G$186:$G$215,'New vehicle sales'!$C$186:$C$215,'TRA-CAPs'!G28,'New vehicle sales'!$E$186:$E$215,B28)/1000</f>
        <v>36.207999999999998</v>
      </c>
      <c r="I28" s="361">
        <f>$H28*'New vehicle sales'!D$44</f>
        <v>0.43289632444430876</v>
      </c>
      <c r="J28" s="361">
        <f>$H28*'New vehicle sales'!E$44</f>
        <v>10.244972226638103</v>
      </c>
      <c r="K28" s="361">
        <f>$H28*'New vehicle sales'!F$44</f>
        <v>1.6918633417789024</v>
      </c>
      <c r="L28" s="361">
        <f>$H28*'New vehicle sales'!G$44</f>
        <v>0.75453467412452835</v>
      </c>
      <c r="M28" s="361">
        <f>$H28*'New vehicle sales'!H$44</f>
        <v>0.64401426247909122</v>
      </c>
      <c r="N28" s="361">
        <f>$H28*'New vehicle sales'!I$44</f>
        <v>0.31078780771819425</v>
      </c>
      <c r="O28" s="361">
        <f>$H28*'New vehicle sales'!J$44</f>
        <v>0.98000087612731501</v>
      </c>
      <c r="P28" s="361">
        <f>$H28*'New vehicle sales'!K$44</f>
        <v>1.4830645455089537</v>
      </c>
      <c r="Q28" s="361">
        <f>$H28*'New vehicle sales'!L$44</f>
        <v>0.59279544632197634</v>
      </c>
      <c r="R28" s="361">
        <f>$H28*'New vehicle sales'!M$44</f>
        <v>0.6749843097189856</v>
      </c>
      <c r="S28" s="361">
        <f>$H28*'New vehicle sales'!N$44</f>
        <v>1.1384476829981522</v>
      </c>
      <c r="T28" s="361">
        <f>$H28*'New vehicle sales'!O$44</f>
        <v>1.0829631667424413</v>
      </c>
      <c r="U28" s="361">
        <f>$H28*'New vehicle sales'!P$44</f>
        <v>0.90345399040081908</v>
      </c>
      <c r="V28" s="361">
        <f>$H28*'New vehicle sales'!Q$44</f>
        <v>4.1278290216123272</v>
      </c>
      <c r="W28" s="361">
        <f>$H28*'New vehicle sales'!R$44</f>
        <v>1.123126139863267</v>
      </c>
      <c r="X28" s="361">
        <f>$H28*'New vehicle sales'!S$44</f>
        <v>1.4819620027027214</v>
      </c>
      <c r="Y28" s="361">
        <f>$H28*'New vehicle sales'!T$44</f>
        <v>1.2132000852607112</v>
      </c>
      <c r="Z28" s="361">
        <f>$H28*'New vehicle sales'!U$44</f>
        <v>0.88337250384040633</v>
      </c>
      <c r="AA28" s="361">
        <f>$H28*'New vehicle sales'!V$44</f>
        <v>1.9622068378670947</v>
      </c>
      <c r="AB28" s="361">
        <f>$H28*'New vehicle sales'!W$44</f>
        <v>0.24365435643387603</v>
      </c>
      <c r="AC28" s="361">
        <f>$H28*'New vehicle sales'!X$44</f>
        <v>0.99234175181362694</v>
      </c>
      <c r="AD28" s="361">
        <f>$H28*'New vehicle sales'!Y$44</f>
        <v>0.49077601989976577</v>
      </c>
      <c r="AE28" s="361">
        <f>$H28*'New vehicle sales'!Z$44</f>
        <v>0.49831132969960262</v>
      </c>
      <c r="AF28" s="361">
        <f>$H28*'New vehicle sales'!AA$44</f>
        <v>0.57922276419008056</v>
      </c>
      <c r="AG28" s="361">
        <f>$H28*'New vehicle sales'!AB$44</f>
        <v>1.2104551338603666</v>
      </c>
      <c r="AH28" s="361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1">
        <f>SUMIFS('New vehicle sales'!$G$186:$G$215,'New vehicle sales'!$C$186:$C$215,'TRA-CAPs'!G29,'New vehicle sales'!$E$186:$E$215,B29)/1000</f>
        <v>31.507000000000001</v>
      </c>
      <c r="I29" s="361">
        <f>$H29*'New vehicle sales'!D$44</f>
        <v>0.37669201541832847</v>
      </c>
      <c r="J29" s="361">
        <f>$H29*'New vehicle sales'!E$44</f>
        <v>8.9148348416009373</v>
      </c>
      <c r="K29" s="361">
        <f>$H29*'New vehicle sales'!F$44</f>
        <v>1.472203333777836</v>
      </c>
      <c r="L29" s="361">
        <f>$H29*'New vehicle sales'!G$44</f>
        <v>0.6565710334081285</v>
      </c>
      <c r="M29" s="361">
        <f>$H29*'New vehicle sales'!H$44</f>
        <v>0.56039983892865464</v>
      </c>
      <c r="N29" s="361">
        <f>$H29*'New vehicle sales'!I$44</f>
        <v>0.27043723646092427</v>
      </c>
      <c r="O29" s="361">
        <f>$H29*'New vehicle sales'!J$44</f>
        <v>0.85276424006140394</v>
      </c>
      <c r="P29" s="361">
        <f>$H29*'New vehicle sales'!K$44</f>
        <v>1.2905135504681455</v>
      </c>
      <c r="Q29" s="361">
        <f>$H29*'New vehicle sales'!L$44</f>
        <v>0.51583092485822224</v>
      </c>
      <c r="R29" s="361">
        <f>$H29*'New vehicle sales'!M$44</f>
        <v>0.58734894626370082</v>
      </c>
      <c r="S29" s="361">
        <f>$H29*'New vehicle sales'!N$44</f>
        <v>0.99063939317893235</v>
      </c>
      <c r="T29" s="361">
        <f>$H29*'New vehicle sales'!O$44</f>
        <v>0.9423586084443798</v>
      </c>
      <c r="U29" s="361">
        <f>$H29*'New vehicle sales'!P$44</f>
        <v>0.78615568038993067</v>
      </c>
      <c r="V29" s="361">
        <f>$H29*'New vehicle sales'!Q$44</f>
        <v>3.5918998283235641</v>
      </c>
      <c r="W29" s="361">
        <f>$H29*'New vehicle sales'!R$44</f>
        <v>0.97730709480424105</v>
      </c>
      <c r="X29" s="361">
        <f>$H29*'New vehicle sales'!S$44</f>
        <v>1.2895541543071876</v>
      </c>
      <c r="Y29" s="361">
        <f>$H29*'New vehicle sales'!T$44</f>
        <v>1.055686452891881</v>
      </c>
      <c r="Z29" s="361">
        <f>$H29*'New vehicle sales'!U$44</f>
        <v>0.76868143721000015</v>
      </c>
      <c r="AA29" s="361">
        <f>$H29*'New vehicle sales'!V$44</f>
        <v>1.7074472724447238</v>
      </c>
      <c r="AB29" s="361">
        <f>$H29*'New vehicle sales'!W$44</f>
        <v>0.2120199350464575</v>
      </c>
      <c r="AC29" s="361">
        <f>$H29*'New vehicle sales'!X$44</f>
        <v>0.86350286053888503</v>
      </c>
      <c r="AD29" s="361">
        <f>$H29*'New vehicle sales'!Y$44</f>
        <v>0.42705700560599652</v>
      </c>
      <c r="AE29" s="361">
        <f>$H29*'New vehicle sales'!Z$44</f>
        <v>0.43361398212675045</v>
      </c>
      <c r="AF29" s="361">
        <f>$H29*'New vehicle sales'!AA$44</f>
        <v>0.50402042729056751</v>
      </c>
      <c r="AG29" s="361">
        <f>$H29*'New vehicle sales'!AB$44</f>
        <v>1.053297887277358</v>
      </c>
      <c r="AH29" s="361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1">
        <f>SUMIFS('New vehicle sales'!$G$186:$G$215,'New vehicle sales'!$C$186:$C$215,'TRA-CAPs'!G30,'New vehicle sales'!$E$186:$E$215,B30)/1000</f>
        <v>12.654</v>
      </c>
      <c r="I30" s="361">
        <f>$H30*'New vehicle sales'!D$44</f>
        <v>0.15128894414268348</v>
      </c>
      <c r="J30" s="361">
        <f>$H30*'New vehicle sales'!E$44</f>
        <v>3.5804208615741979</v>
      </c>
      <c r="K30" s="361">
        <f>$H30*'New vehicle sales'!F$44</f>
        <v>0.59127371649553229</v>
      </c>
      <c r="L30" s="361">
        <f>$H30*'New vehicle sales'!G$44</f>
        <v>0.26369536473629535</v>
      </c>
      <c r="M30" s="361">
        <f>$H30*'New vehicle sales'!H$44</f>
        <v>0.22507060531955425</v>
      </c>
      <c r="N30" s="361">
        <f>$H30*'New vehicle sales'!I$44</f>
        <v>0.1086143647499456</v>
      </c>
      <c r="O30" s="361">
        <f>$H30*'New vehicle sales'!J$44</f>
        <v>0.3424914683637606</v>
      </c>
      <c r="P30" s="361">
        <f>$H30*'New vehicle sales'!K$44</f>
        <v>0.51830255078629861</v>
      </c>
      <c r="Q30" s="361">
        <f>$H30*'New vehicle sales'!L$44</f>
        <v>0.20717061361462352</v>
      </c>
      <c r="R30" s="361">
        <f>$H30*'New vehicle sales'!M$44</f>
        <v>0.23589404151524646</v>
      </c>
      <c r="S30" s="361">
        <f>$H30*'New vehicle sales'!N$44</f>
        <v>0.39786558165760655</v>
      </c>
      <c r="T30" s="361">
        <f>$H30*'New vehicle sales'!O$44</f>
        <v>0.37847480976466125</v>
      </c>
      <c r="U30" s="361">
        <f>$H30*'New vehicle sales'!P$44</f>
        <v>0.31573980320735656</v>
      </c>
      <c r="V30" s="361">
        <f>$H30*'New vehicle sales'!Q$44</f>
        <v>1.4425968968040872</v>
      </c>
      <c r="W30" s="361">
        <f>$H30*'New vehicle sales'!R$44</f>
        <v>0.39251099684682345</v>
      </c>
      <c r="X30" s="361">
        <f>$H30*'New vehicle sales'!S$44</f>
        <v>0.51791723326889738</v>
      </c>
      <c r="Y30" s="361">
        <f>$H30*'New vehicle sales'!T$44</f>
        <v>0.42399010933741271</v>
      </c>
      <c r="Z30" s="361">
        <f>$H30*'New vehicle sales'!U$44</f>
        <v>0.30872170966627549</v>
      </c>
      <c r="AA30" s="361">
        <f>$H30*'New vehicle sales'!V$44</f>
        <v>0.68575357176232377</v>
      </c>
      <c r="AB30" s="361">
        <f>$H30*'New vehicle sales'!W$44</f>
        <v>8.5152513983491704E-2</v>
      </c>
      <c r="AC30" s="361">
        <f>$H30*'New vehicle sales'!X$44</f>
        <v>0.34680436719646585</v>
      </c>
      <c r="AD30" s="361">
        <f>$H30*'New vehicle sales'!Y$44</f>
        <v>0.17151678512515567</v>
      </c>
      <c r="AE30" s="361">
        <f>$H30*'New vehicle sales'!Z$44</f>
        <v>0.17415023105442917</v>
      </c>
      <c r="AF30" s="361">
        <f>$H30*'New vehicle sales'!AA$44</f>
        <v>0.20242722210730443</v>
      </c>
      <c r="AG30" s="361">
        <f>$H30*'New vehicle sales'!AB$44</f>
        <v>0.42303080158719292</v>
      </c>
      <c r="AH30" s="361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1">
        <f>SUMIFS('New vehicle sales'!$G$186:$G$215,'New vehicle sales'!$C$186:$C$215,'TRA-CAPs'!G31,'New vehicle sales'!$E$186:$E$215,B31)/1000</f>
        <v>3.94</v>
      </c>
      <c r="I31" s="361">
        <f>$H31*'New vehicle sales'!D$44</f>
        <v>4.710593013451659E-2</v>
      </c>
      <c r="J31" s="361">
        <f>$H31*'New vehicle sales'!E$44</f>
        <v>1.1148141452981144</v>
      </c>
      <c r="K31" s="361">
        <f>$H31*'New vehicle sales'!F$44</f>
        <v>0.18410134684624602</v>
      </c>
      <c r="L31" s="361">
        <f>$H31*'New vehicle sales'!G$44</f>
        <v>8.2105242378773799E-2</v>
      </c>
      <c r="M31" s="361">
        <f>$H31*'New vehicle sales'!H$44</f>
        <v>7.007888295867265E-2</v>
      </c>
      <c r="N31" s="361">
        <f>$H31*'New vehicle sales'!I$44</f>
        <v>3.3818602585331564E-2</v>
      </c>
      <c r="O31" s="361">
        <f>$H31*'New vehicle sales'!J$44</f>
        <v>0.10663951203992546</v>
      </c>
      <c r="P31" s="361">
        <f>$H31*'New vehicle sales'!K$44</f>
        <v>0.16138075312928851</v>
      </c>
      <c r="Q31" s="361">
        <f>$H31*'New vehicle sales'!L$44</f>
        <v>6.4505470020674624E-2</v>
      </c>
      <c r="R31" s="361">
        <f>$H31*'New vehicle sales'!M$44</f>
        <v>7.3448911298409289E-2</v>
      </c>
      <c r="S31" s="361">
        <f>$H31*'New vehicle sales'!N$44</f>
        <v>0.12388101720649358</v>
      </c>
      <c r="T31" s="361">
        <f>$H31*'New vehicle sales'!O$44</f>
        <v>0.11784342899263199</v>
      </c>
      <c r="U31" s="361">
        <f>$H31*'New vehicle sales'!P$44</f>
        <v>9.8310006688555773E-2</v>
      </c>
      <c r="V31" s="361">
        <f>$H31*'New vehicle sales'!Q$44</f>
        <v>0.44917273379232686</v>
      </c>
      <c r="W31" s="361">
        <f>$H31*'New vehicle sales'!R$44</f>
        <v>0.1222137922851655</v>
      </c>
      <c r="X31" s="361">
        <f>$H31*'New vehicle sales'!S$44</f>
        <v>0.16126077912750558</v>
      </c>
      <c r="Y31" s="361">
        <f>$H31*'New vehicle sales'!T$44</f>
        <v>0.13201525452737523</v>
      </c>
      <c r="Z31" s="361">
        <f>$H31*'New vehicle sales'!U$44</f>
        <v>9.612482504228903E-2</v>
      </c>
      <c r="AA31" s="361">
        <f>$H31*'New vehicle sales'!V$44</f>
        <v>0.21351897208341675</v>
      </c>
      <c r="AB31" s="361">
        <f>$H31*'New vehicle sales'!W$44</f>
        <v>2.6513426987115323E-2</v>
      </c>
      <c r="AC31" s="361">
        <f>$H31*'New vehicle sales'!X$44</f>
        <v>0.10798239345298526</v>
      </c>
      <c r="AD31" s="361">
        <f>$H31*'New vehicle sales'!Y$44</f>
        <v>5.340415152466519E-2</v>
      </c>
      <c r="AE31" s="361">
        <f>$H31*'New vehicle sales'!Z$44</f>
        <v>5.4224111771333253E-2</v>
      </c>
      <c r="AF31" s="361">
        <f>$H31*'New vehicle sales'!AA$44</f>
        <v>6.3028548688381494E-2</v>
      </c>
      <c r="AG31" s="361">
        <f>$H31*'New vehicle sales'!AB$44</f>
        <v>0.13171656063328119</v>
      </c>
      <c r="AH31" s="361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1">
        <f>SUMIFS('New vehicle sales'!$G$186:$G$215,'New vehicle sales'!$C$186:$C$215,'TRA-CAPs'!G32,'New vehicle sales'!$E$186:$E$215,B32)/1000</f>
        <v>0</v>
      </c>
      <c r="I32" s="361">
        <f>$H32*'New vehicle sales'!D$44</f>
        <v>0</v>
      </c>
      <c r="J32" s="361">
        <f>$H32*'New vehicle sales'!E$44</f>
        <v>0</v>
      </c>
      <c r="K32" s="361">
        <f>$H32*'New vehicle sales'!F$44</f>
        <v>0</v>
      </c>
      <c r="L32" s="361">
        <f>$H32*'New vehicle sales'!G$44</f>
        <v>0</v>
      </c>
      <c r="M32" s="361">
        <f>$H32*'New vehicle sales'!H$44</f>
        <v>0</v>
      </c>
      <c r="N32" s="361">
        <f>$H32*'New vehicle sales'!I$44</f>
        <v>0</v>
      </c>
      <c r="O32" s="361">
        <f>$H32*'New vehicle sales'!J$44</f>
        <v>0</v>
      </c>
      <c r="P32" s="361">
        <f>$H32*'New vehicle sales'!K$44</f>
        <v>0</v>
      </c>
      <c r="Q32" s="361">
        <f>$H32*'New vehicle sales'!L$44</f>
        <v>0</v>
      </c>
      <c r="R32" s="361">
        <f>$H32*'New vehicle sales'!M$44</f>
        <v>0</v>
      </c>
      <c r="S32" s="361">
        <f>$H32*'New vehicle sales'!N$44</f>
        <v>0</v>
      </c>
      <c r="T32" s="361">
        <f>$H32*'New vehicle sales'!O$44</f>
        <v>0</v>
      </c>
      <c r="U32" s="361">
        <f>$H32*'New vehicle sales'!P$44</f>
        <v>0</v>
      </c>
      <c r="V32" s="361">
        <f>$H32*'New vehicle sales'!Q$44</f>
        <v>0</v>
      </c>
      <c r="W32" s="361">
        <f>$H32*'New vehicle sales'!R$44</f>
        <v>0</v>
      </c>
      <c r="X32" s="361">
        <f>$H32*'New vehicle sales'!S$44</f>
        <v>0</v>
      </c>
      <c r="Y32" s="361">
        <f>$H32*'New vehicle sales'!T$44</f>
        <v>0</v>
      </c>
      <c r="Z32" s="361">
        <f>$H32*'New vehicle sales'!U$44</f>
        <v>0</v>
      </c>
      <c r="AA32" s="361">
        <f>$H32*'New vehicle sales'!V$44</f>
        <v>0</v>
      </c>
      <c r="AB32" s="361">
        <f>$H32*'New vehicle sales'!W$44</f>
        <v>0</v>
      </c>
      <c r="AC32" s="361">
        <f>$H32*'New vehicle sales'!X$44</f>
        <v>0</v>
      </c>
      <c r="AD32" s="361">
        <f>$H32*'New vehicle sales'!Y$44</f>
        <v>0</v>
      </c>
      <c r="AE32" s="361">
        <f>$H32*'New vehicle sales'!Z$44</f>
        <v>0</v>
      </c>
      <c r="AF32" s="361">
        <f>$H32*'New vehicle sales'!AA$44</f>
        <v>0</v>
      </c>
      <c r="AG32" s="361">
        <f>$H32*'New vehicle sales'!AB$44</f>
        <v>0</v>
      </c>
      <c r="AH32" s="361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1">
        <f>SUMIFS('New vehicle sales'!$G$186:$G$215,'New vehicle sales'!$C$186:$C$215,'TRA-CAPs'!G33,'New vehicle sales'!$E$186:$E$215,B33)/1000</f>
        <v>0</v>
      </c>
      <c r="I33" s="361">
        <f>$H33*'New vehicle sales'!D$44</f>
        <v>0</v>
      </c>
      <c r="J33" s="361">
        <f>$H33*'New vehicle sales'!E$44</f>
        <v>0</v>
      </c>
      <c r="K33" s="361">
        <f>$H33*'New vehicle sales'!F$44</f>
        <v>0</v>
      </c>
      <c r="L33" s="361">
        <f>$H33*'New vehicle sales'!G$44</f>
        <v>0</v>
      </c>
      <c r="M33" s="361">
        <f>$H33*'New vehicle sales'!H$44</f>
        <v>0</v>
      </c>
      <c r="N33" s="361">
        <f>$H33*'New vehicle sales'!I$44</f>
        <v>0</v>
      </c>
      <c r="O33" s="361">
        <f>$H33*'New vehicle sales'!J$44</f>
        <v>0</v>
      </c>
      <c r="P33" s="361">
        <f>$H33*'New vehicle sales'!K$44</f>
        <v>0</v>
      </c>
      <c r="Q33" s="361">
        <f>$H33*'New vehicle sales'!L$44</f>
        <v>0</v>
      </c>
      <c r="R33" s="361">
        <f>$H33*'New vehicle sales'!M$44</f>
        <v>0</v>
      </c>
      <c r="S33" s="361">
        <f>$H33*'New vehicle sales'!N$44</f>
        <v>0</v>
      </c>
      <c r="T33" s="361">
        <f>$H33*'New vehicle sales'!O$44</f>
        <v>0</v>
      </c>
      <c r="U33" s="361">
        <f>$H33*'New vehicle sales'!P$44</f>
        <v>0</v>
      </c>
      <c r="V33" s="361">
        <f>$H33*'New vehicle sales'!Q$44</f>
        <v>0</v>
      </c>
      <c r="W33" s="361">
        <f>$H33*'New vehicle sales'!R$44</f>
        <v>0</v>
      </c>
      <c r="X33" s="361">
        <f>$H33*'New vehicle sales'!S$44</f>
        <v>0</v>
      </c>
      <c r="Y33" s="361">
        <f>$H33*'New vehicle sales'!T$44</f>
        <v>0</v>
      </c>
      <c r="Z33" s="361">
        <f>$H33*'New vehicle sales'!U$44</f>
        <v>0</v>
      </c>
      <c r="AA33" s="361">
        <f>$H33*'New vehicle sales'!V$44</f>
        <v>0</v>
      </c>
      <c r="AB33" s="361">
        <f>$H33*'New vehicle sales'!W$44</f>
        <v>0</v>
      </c>
      <c r="AC33" s="361">
        <f>$H33*'New vehicle sales'!X$44</f>
        <v>0</v>
      </c>
      <c r="AD33" s="361">
        <f>$H33*'New vehicle sales'!Y$44</f>
        <v>0</v>
      </c>
      <c r="AE33" s="361">
        <f>$H33*'New vehicle sales'!Z$44</f>
        <v>0</v>
      </c>
      <c r="AF33" s="361">
        <f>$H33*'New vehicle sales'!AA$44</f>
        <v>0</v>
      </c>
      <c r="AG33" s="361">
        <f>$H33*'New vehicle sales'!AB$44</f>
        <v>0</v>
      </c>
      <c r="AH33" s="361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1">
        <f>SUMIFS('New vehicle sales'!$G$186:$G$215,'New vehicle sales'!$C$186:$C$215,'TRA-CAPs'!G34,'New vehicle sales'!$E$186:$E$215,B34)/1000</f>
        <v>0</v>
      </c>
      <c r="I34" s="361">
        <f>$H34*'New vehicle sales'!D$44</f>
        <v>0</v>
      </c>
      <c r="J34" s="361">
        <f>$H34*'New vehicle sales'!E$44</f>
        <v>0</v>
      </c>
      <c r="K34" s="361">
        <f>$H34*'New vehicle sales'!F$44</f>
        <v>0</v>
      </c>
      <c r="L34" s="361">
        <f>$H34*'New vehicle sales'!G$44</f>
        <v>0</v>
      </c>
      <c r="M34" s="361">
        <f>$H34*'New vehicle sales'!H$44</f>
        <v>0</v>
      </c>
      <c r="N34" s="361">
        <f>$H34*'New vehicle sales'!I$44</f>
        <v>0</v>
      </c>
      <c r="O34" s="361">
        <f>$H34*'New vehicle sales'!J$44</f>
        <v>0</v>
      </c>
      <c r="P34" s="361">
        <f>$H34*'New vehicle sales'!K$44</f>
        <v>0</v>
      </c>
      <c r="Q34" s="361">
        <f>$H34*'New vehicle sales'!L$44</f>
        <v>0</v>
      </c>
      <c r="R34" s="361">
        <f>$H34*'New vehicle sales'!M$44</f>
        <v>0</v>
      </c>
      <c r="S34" s="361">
        <f>$H34*'New vehicle sales'!N$44</f>
        <v>0</v>
      </c>
      <c r="T34" s="361">
        <f>$H34*'New vehicle sales'!O$44</f>
        <v>0</v>
      </c>
      <c r="U34" s="361">
        <f>$H34*'New vehicle sales'!P$44</f>
        <v>0</v>
      </c>
      <c r="V34" s="361">
        <f>$H34*'New vehicle sales'!Q$44</f>
        <v>0</v>
      </c>
      <c r="W34" s="361">
        <f>$H34*'New vehicle sales'!R$44</f>
        <v>0</v>
      </c>
      <c r="X34" s="361">
        <f>$H34*'New vehicle sales'!S$44</f>
        <v>0</v>
      </c>
      <c r="Y34" s="361">
        <f>$H34*'New vehicle sales'!T$44</f>
        <v>0</v>
      </c>
      <c r="Z34" s="361">
        <f>$H34*'New vehicle sales'!U$44</f>
        <v>0</v>
      </c>
      <c r="AA34" s="361">
        <f>$H34*'New vehicle sales'!V$44</f>
        <v>0</v>
      </c>
      <c r="AB34" s="361">
        <f>$H34*'New vehicle sales'!W$44</f>
        <v>0</v>
      </c>
      <c r="AC34" s="361">
        <f>$H34*'New vehicle sales'!X$44</f>
        <v>0</v>
      </c>
      <c r="AD34" s="361">
        <f>$H34*'New vehicle sales'!Y$44</f>
        <v>0</v>
      </c>
      <c r="AE34" s="361">
        <f>$H34*'New vehicle sales'!Z$44</f>
        <v>0</v>
      </c>
      <c r="AF34" s="361">
        <f>$H34*'New vehicle sales'!AA$44</f>
        <v>0</v>
      </c>
      <c r="AG34" s="361">
        <f>$H34*'New vehicle sales'!AB$44</f>
        <v>0</v>
      </c>
      <c r="AH34" s="361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1">
        <f>'New vehicle sales'!D19/1000</f>
        <v>20.928000000000001</v>
      </c>
      <c r="I35" s="361">
        <f>$H35*'New vehicle sales'!D$44</f>
        <v>0.25021139742516835</v>
      </c>
      <c r="J35" s="361">
        <f>$H35*'New vehicle sales'!E$44</f>
        <v>5.9215305667002385</v>
      </c>
      <c r="K35" s="361">
        <f>$H35*'New vehicle sales'!F$44</f>
        <v>0.97788654487264892</v>
      </c>
      <c r="L35" s="361">
        <f>$H35*'New vehicle sales'!G$44</f>
        <v>0.43611637373172035</v>
      </c>
      <c r="M35" s="361">
        <f>$H35*'New vehicle sales'!H$44</f>
        <v>0.37223625953276684</v>
      </c>
      <c r="N35" s="361">
        <f>$H35*'New vehicle sales'!I$44</f>
        <v>0.17963343017914188</v>
      </c>
      <c r="O35" s="361">
        <f>$H35*'New vehicle sales'!J$44</f>
        <v>0.56643444364760409</v>
      </c>
      <c r="P35" s="361">
        <f>$H35*'New vehicle sales'!K$44</f>
        <v>0.85720213235780451</v>
      </c>
      <c r="Q35" s="361">
        <f>$H35*'New vehicle sales'!L$44</f>
        <v>0.34263210065804023</v>
      </c>
      <c r="R35" s="361">
        <f>$H35*'New vehicle sales'!M$44</f>
        <v>0.390136755241906</v>
      </c>
      <c r="S35" s="361">
        <f>$H35*'New vehicle sales'!N$44</f>
        <v>0.65801571779124313</v>
      </c>
      <c r="T35" s="361">
        <f>$H35*'New vehicle sales'!O$44</f>
        <v>0.62594601064918842</v>
      </c>
      <c r="U35" s="361">
        <f>$H35*'New vehicle sales'!P$44</f>
        <v>0.52219081725332372</v>
      </c>
      <c r="V35" s="361">
        <f>$H35*'New vehicle sales'!Q$44</f>
        <v>2.3858596377679739</v>
      </c>
      <c r="W35" s="361">
        <f>$H35*'New vehicle sales'!R$44</f>
        <v>0.64915996064567105</v>
      </c>
      <c r="X35" s="361">
        <f>$H35*'New vehicle sales'!S$44</f>
        <v>0.85656486943665922</v>
      </c>
      <c r="Y35" s="361">
        <f>$H35*'New vehicle sales'!T$44</f>
        <v>0.70122214384490067</v>
      </c>
      <c r="Z35" s="361">
        <f>$H35*'New vehicle sales'!U$44</f>
        <v>0.51058384225508247</v>
      </c>
      <c r="AA35" s="361">
        <f>$H35*'New vehicle sales'!V$44</f>
        <v>1.134143413137499</v>
      </c>
      <c r="AB35" s="361">
        <f>$H35*'New vehicle sales'!W$44</f>
        <v>0.14083071065643388</v>
      </c>
      <c r="AC35" s="361">
        <f>$H35*'New vehicle sales'!X$44</f>
        <v>0.573567393447735</v>
      </c>
      <c r="AD35" s="361">
        <f>$H35*'New vehicle sales'!Y$44</f>
        <v>0.28366550332695256</v>
      </c>
      <c r="AE35" s="361">
        <f>$H35*'New vehicle sales'!Z$44</f>
        <v>0.28802086577422903</v>
      </c>
      <c r="AF35" s="361">
        <f>$H35*'New vehicle sales'!AA$44</f>
        <v>0.33478717435290561</v>
      </c>
      <c r="AG35" s="361">
        <f>$H35*'New vehicle sales'!AB$44</f>
        <v>0.69963557891708339</v>
      </c>
      <c r="AH35" s="361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1">
        <f>'New vehicle sales'!D20/1000</f>
        <v>3.5000000000000003E-2</v>
      </c>
      <c r="I36" s="361">
        <f>$H36*'New vehicle sales'!D$44</f>
        <v>4.1845369408834534E-4</v>
      </c>
      <c r="J36" s="361">
        <f>$H36*'New vehicle sales'!E$44</f>
        <v>9.9031713414807123E-3</v>
      </c>
      <c r="K36" s="361">
        <f>$H36*'New vehicle sales'!F$44</f>
        <v>1.6354180557407642E-3</v>
      </c>
      <c r="L36" s="361">
        <f>$H36*'New vehicle sales'!G$44</f>
        <v>7.2936129016677243E-4</v>
      </c>
      <c r="M36" s="361">
        <f>$H36*'New vehicle sales'!H$44</f>
        <v>6.2252814811003629E-4</v>
      </c>
      <c r="N36" s="361">
        <f>$H36*'New vehicle sales'!I$44</f>
        <v>3.0041905849913832E-4</v>
      </c>
      <c r="O36" s="361">
        <f>$H36*'New vehicle sales'!J$44</f>
        <v>9.4730530999933801E-4</v>
      </c>
      <c r="P36" s="361">
        <f>$H36*'New vehicle sales'!K$44</f>
        <v>1.4335853704378421E-3</v>
      </c>
      <c r="Q36" s="361">
        <f>$H36*'New vehicle sales'!L$44</f>
        <v>5.7301813470142439E-4</v>
      </c>
      <c r="R36" s="361">
        <f>$H36*'New vehicle sales'!M$44</f>
        <v>6.5246494808231606E-4</v>
      </c>
      <c r="S36" s="361">
        <f>$H36*'New vehicle sales'!N$44</f>
        <v>1.1004658888901714E-3</v>
      </c>
      <c r="T36" s="361">
        <f>$H36*'New vehicle sales'!O$44</f>
        <v>1.0468324910512996E-3</v>
      </c>
      <c r="U36" s="361">
        <f>$H36*'New vehicle sales'!P$44</f>
        <v>8.7331224215722147E-4</v>
      </c>
      <c r="V36" s="361">
        <f>$H36*'New vehicle sales'!Q$44</f>
        <v>3.9901131174445281E-3</v>
      </c>
      <c r="W36" s="361">
        <f>$H36*'New vehicle sales'!R$44</f>
        <v>1.0856555152235516E-3</v>
      </c>
      <c r="X36" s="361">
        <f>$H36*'New vehicle sales'!S$44</f>
        <v>1.4325196115387553E-3</v>
      </c>
      <c r="Y36" s="361">
        <f>$H36*'New vehicle sales'!T$44</f>
        <v>1.1727243422482571E-3</v>
      </c>
      <c r="Z36" s="361">
        <f>$H36*'New vehicle sales'!U$44</f>
        <v>8.5390073007109548E-4</v>
      </c>
      <c r="AA36" s="361">
        <f>$H36*'New vehicle sales'!V$44</f>
        <v>1.8967421377968495E-3</v>
      </c>
      <c r="AB36" s="361">
        <f>$H36*'New vehicle sales'!W$44</f>
        <v>2.3552536663681126E-4</v>
      </c>
      <c r="AC36" s="361">
        <f>$H36*'New vehicle sales'!X$44</f>
        <v>9.5923445960773718E-4</v>
      </c>
      <c r="AD36" s="361">
        <f>$H36*'New vehicle sales'!Y$44</f>
        <v>4.7440236125971617E-4</v>
      </c>
      <c r="AE36" s="361">
        <f>$H36*'New vehicle sales'!Z$44</f>
        <v>4.8168627208037157E-4</v>
      </c>
      <c r="AF36" s="361">
        <f>$H36*'New vehicle sales'!AA$44</f>
        <v>5.5989827515059716E-4</v>
      </c>
      <c r="AG36" s="361">
        <f>$H36*'New vehicle sales'!AB$44</f>
        <v>1.1700709700925994E-3</v>
      </c>
      <c r="AH36" s="361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1">
        <f>'New vehicle sales'!D21/1000</f>
        <v>0.72699999999999998</v>
      </c>
      <c r="I37" s="361">
        <f>$H37*'New vehicle sales'!D$44</f>
        <v>8.6918810172064865E-3</v>
      </c>
      <c r="J37" s="361">
        <f>$H37*'New vehicle sales'!E$44</f>
        <v>0.20570301615018505</v>
      </c>
      <c r="K37" s="361">
        <f>$H37*'New vehicle sales'!F$44</f>
        <v>3.3969969329243871E-2</v>
      </c>
      <c r="L37" s="361">
        <f>$H37*'New vehicle sales'!G$44</f>
        <v>1.51498759414641E-2</v>
      </c>
      <c r="M37" s="361">
        <f>$H37*'New vehicle sales'!H$44</f>
        <v>1.2930798962171324E-2</v>
      </c>
      <c r="N37" s="361">
        <f>$H37*'New vehicle sales'!I$44</f>
        <v>6.2401330151106724E-3</v>
      </c>
      <c r="O37" s="361">
        <f>$H37*'New vehicle sales'!J$44</f>
        <v>1.9676884581986246E-2</v>
      </c>
      <c r="P37" s="361">
        <f>$H37*'New vehicle sales'!K$44</f>
        <v>2.9777616123094604E-2</v>
      </c>
      <c r="Q37" s="361">
        <f>$H37*'New vehicle sales'!L$44</f>
        <v>1.190240525508387E-2</v>
      </c>
      <c r="R37" s="361">
        <f>$H37*'New vehicle sales'!M$44</f>
        <v>1.3552629064452678E-2</v>
      </c>
      <c r="S37" s="361">
        <f>$H37*'New vehicle sales'!N$44</f>
        <v>2.2858248606375847E-2</v>
      </c>
      <c r="T37" s="361">
        <f>$H37*'New vehicle sales'!O$44</f>
        <v>2.1744206314122706E-2</v>
      </c>
      <c r="U37" s="361">
        <f>$H37*'New vehicle sales'!P$44</f>
        <v>1.8139942858522856E-2</v>
      </c>
      <c r="V37" s="361">
        <f>$H37*'New vehicle sales'!Q$44</f>
        <v>8.2880349610919196E-2</v>
      </c>
      <c r="W37" s="361">
        <f>$H37*'New vehicle sales'!R$44</f>
        <v>2.2550615987643484E-2</v>
      </c>
      <c r="X37" s="361">
        <f>$H37*'New vehicle sales'!S$44</f>
        <v>2.9755478788247858E-2</v>
      </c>
      <c r="Y37" s="361">
        <f>$H37*'New vehicle sales'!T$44</f>
        <v>2.4359159908985226E-2</v>
      </c>
      <c r="Z37" s="361">
        <f>$H37*'New vehicle sales'!U$44</f>
        <v>1.7736738021762469E-2</v>
      </c>
      <c r="AA37" s="361">
        <f>$H37*'New vehicle sales'!V$44</f>
        <v>3.9398043833665984E-2</v>
      </c>
      <c r="AB37" s="361">
        <f>$H37*'New vehicle sales'!W$44</f>
        <v>4.8921983298560508E-3</v>
      </c>
      <c r="AC37" s="361">
        <f>$H37*'New vehicle sales'!X$44</f>
        <v>1.9924670060994996E-2</v>
      </c>
      <c r="AD37" s="361">
        <f>$H37*'New vehicle sales'!Y$44</f>
        <v>9.8540147610232456E-3</v>
      </c>
      <c r="AE37" s="361">
        <f>$H37*'New vehicle sales'!Z$44</f>
        <v>1.0005311994355144E-2</v>
      </c>
      <c r="AF37" s="361">
        <f>$H37*'New vehicle sales'!AA$44</f>
        <v>1.1629887029556687E-2</v>
      </c>
      <c r="AG37" s="361">
        <f>$H37*'New vehicle sales'!AB$44</f>
        <v>2.4304045578780561E-2</v>
      </c>
      <c r="AH37" s="361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2">
        <f>'New vehicle sales'!D34/1000</f>
        <v>1.542</v>
      </c>
      <c r="I38" s="362">
        <f>$H38*'New vehicle sales'!D$44</f>
        <v>1.8435874179549387E-2</v>
      </c>
      <c r="J38" s="362">
        <f>$H38*'New vehicle sales'!E$44</f>
        <v>0.43630543453037879</v>
      </c>
      <c r="K38" s="362">
        <f>$H38*'New vehicle sales'!F$44</f>
        <v>7.2051846912921672E-2</v>
      </c>
      <c r="L38" s="362">
        <f>$H38*'New vehicle sales'!G$44</f>
        <v>3.2133574555347516E-2</v>
      </c>
      <c r="M38" s="362">
        <f>$H38*'New vehicle sales'!H$44</f>
        <v>2.7426811553876454E-2</v>
      </c>
      <c r="N38" s="362">
        <f>$H38*'New vehicle sales'!I$44</f>
        <v>1.3235605377304893E-2</v>
      </c>
      <c r="O38" s="362">
        <f>$H38*'New vehicle sales'!J$44</f>
        <v>4.1735565371970831E-2</v>
      </c>
      <c r="P38" s="362">
        <f>$H38*'New vehicle sales'!K$44</f>
        <v>6.3159675463290071E-2</v>
      </c>
      <c r="Q38" s="362">
        <f>$H38*'New vehicle sales'!L$44</f>
        <v>2.5245541820274182E-2</v>
      </c>
      <c r="R38" s="362">
        <f>$H38*'New vehicle sales'!M$44</f>
        <v>2.8745741426940894E-2</v>
      </c>
      <c r="S38" s="362">
        <f>$H38*'New vehicle sales'!N$44</f>
        <v>4.8483382876246983E-2</v>
      </c>
      <c r="T38" s="362">
        <f>$H38*'New vehicle sales'!O$44</f>
        <v>4.6120448605745823E-2</v>
      </c>
      <c r="U38" s="362">
        <f>$H38*'New vehicle sales'!P$44</f>
        <v>3.847564221161244E-2</v>
      </c>
      <c r="V38" s="362">
        <f>$H38*'New vehicle sales'!Q$44</f>
        <v>0.17579298363141321</v>
      </c>
      <c r="W38" s="362">
        <f>$H38*'New vehicle sales'!R$44</f>
        <v>4.7830880127849036E-2</v>
      </c>
      <c r="X38" s="362">
        <f>$H38*'New vehicle sales'!S$44</f>
        <v>6.3112721171221728E-2</v>
      </c>
      <c r="Y38" s="362">
        <f>$H38*'New vehicle sales'!T$44</f>
        <v>5.1666883878480355E-2</v>
      </c>
      <c r="Z38" s="362">
        <f>$H38*'New vehicle sales'!U$44</f>
        <v>3.762042645056083E-2</v>
      </c>
      <c r="AA38" s="362">
        <f>$H38*'New vehicle sales'!V$44</f>
        <v>8.3565039328078336E-2</v>
      </c>
      <c r="AB38" s="362">
        <f>$H38*'New vehicle sales'!W$44</f>
        <v>1.0376574724398941E-2</v>
      </c>
      <c r="AC38" s="362">
        <f>$H38*'New vehicle sales'!X$44</f>
        <v>4.2261129620432304E-2</v>
      </c>
      <c r="AD38" s="362">
        <f>$H38*'New vehicle sales'!Y$44</f>
        <v>2.090081260178521E-2</v>
      </c>
      <c r="AE38" s="362">
        <f>$H38*'New vehicle sales'!Z$44</f>
        <v>2.122172090136951E-2</v>
      </c>
      <c r="AF38" s="362">
        <f>$H38*'New vehicle sales'!AA$44</f>
        <v>2.4667518293777734E-2</v>
      </c>
      <c r="AG38" s="362">
        <f>$H38*'New vehicle sales'!AB$44</f>
        <v>5.1549983882365376E-2</v>
      </c>
      <c r="AH38" s="362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4"/>
      <c r="I40" s="363"/>
      <c r="J40" s="363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1">
        <f>H47</f>
        <v>0</v>
      </c>
      <c r="J47" s="361">
        <f t="shared" ref="J47:AH47" si="5">I47</f>
        <v>0</v>
      </c>
      <c r="K47" s="361">
        <f t="shared" si="5"/>
        <v>0</v>
      </c>
      <c r="L47" s="361">
        <f t="shared" si="5"/>
        <v>0</v>
      </c>
      <c r="M47" s="361">
        <f t="shared" si="5"/>
        <v>0</v>
      </c>
      <c r="N47" s="361">
        <f t="shared" si="5"/>
        <v>0</v>
      </c>
      <c r="O47" s="361">
        <f t="shared" si="5"/>
        <v>0</v>
      </c>
      <c r="P47" s="361">
        <f t="shared" si="5"/>
        <v>0</v>
      </c>
      <c r="Q47" s="361">
        <f t="shared" si="5"/>
        <v>0</v>
      </c>
      <c r="R47" s="361">
        <f t="shared" si="5"/>
        <v>0</v>
      </c>
      <c r="S47" s="361">
        <f t="shared" si="5"/>
        <v>0</v>
      </c>
      <c r="T47" s="361">
        <f t="shared" si="5"/>
        <v>0</v>
      </c>
      <c r="U47" s="361">
        <f t="shared" si="5"/>
        <v>0</v>
      </c>
      <c r="V47" s="361">
        <f t="shared" si="5"/>
        <v>0</v>
      </c>
      <c r="W47" s="361">
        <f t="shared" si="5"/>
        <v>0</v>
      </c>
      <c r="X47" s="361">
        <f t="shared" si="5"/>
        <v>0</v>
      </c>
      <c r="Y47" s="361">
        <f t="shared" si="5"/>
        <v>0</v>
      </c>
      <c r="Z47" s="361">
        <f t="shared" si="5"/>
        <v>0</v>
      </c>
      <c r="AA47" s="361">
        <f t="shared" si="5"/>
        <v>0</v>
      </c>
      <c r="AB47" s="361">
        <f t="shared" si="5"/>
        <v>0</v>
      </c>
      <c r="AC47" s="361">
        <f t="shared" si="5"/>
        <v>0</v>
      </c>
      <c r="AD47" s="361">
        <f t="shared" si="5"/>
        <v>0</v>
      </c>
      <c r="AE47" s="361">
        <f t="shared" si="5"/>
        <v>0</v>
      </c>
      <c r="AF47" s="361">
        <f t="shared" si="5"/>
        <v>0</v>
      </c>
      <c r="AG47" s="361">
        <f t="shared" si="5"/>
        <v>0</v>
      </c>
      <c r="AH47" s="361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1">
        <f>SUMIFS('New vehicle sales'!$G$186:$G$215,'New vehicle sales'!$C$186:$C$215,'TRA-CAPs'!G48,'New vehicle sales'!$E$186:$E$215,B48)/1000</f>
        <v>34.396000000000001</v>
      </c>
      <c r="I48" s="361">
        <f>$H48*'New vehicle sales'!D$44</f>
        <v>0.41123237891036363</v>
      </c>
      <c r="J48" s="361">
        <f>$H$48*'New vehicle sales'!E$44</f>
        <v>9.7322708989020157</v>
      </c>
      <c r="K48" s="361">
        <f>$H$48*'New vehicle sales'!F$44</f>
        <v>1.607195412721695</v>
      </c>
      <c r="L48" s="361">
        <f>$H$48*'New vehicle sales'!G$44</f>
        <v>0.71677459818789435</v>
      </c>
      <c r="M48" s="361">
        <f>$H$48*'New vehicle sales'!H$44</f>
        <v>0.61178509092550881</v>
      </c>
      <c r="N48" s="361">
        <f>$H$48*'New vehicle sales'!I$44</f>
        <v>0.29523468388961027</v>
      </c>
      <c r="O48" s="361">
        <f>$H$48*'New vehicle sales'!J$44</f>
        <v>0.93095752693534928</v>
      </c>
      <c r="P48" s="361">
        <f>$H$48*'New vehicle sales'!K$44</f>
        <v>1.4088457829022862</v>
      </c>
      <c r="Q48" s="361">
        <f>$H$48*'New vehicle sales'!L$44</f>
        <v>0.56312947889114828</v>
      </c>
      <c r="R48" s="361">
        <f>$H$48*'New vehicle sales'!M$44</f>
        <v>0.64120526726398119</v>
      </c>
      <c r="S48" s="361">
        <f>$H$48*'New vehicle sales'!N$44</f>
        <v>1.081474991836181</v>
      </c>
      <c r="T48" s="361">
        <f>$H$48*'New vehicle sales'!O$44</f>
        <v>1.0287671532057285</v>
      </c>
      <c r="U48" s="361">
        <f>$H$48*'New vehicle sales'!P$44</f>
        <v>0.8582413680354225</v>
      </c>
      <c r="V48" s="361">
        <f>$H$48*'New vehicle sales'!Q$44</f>
        <v>3.9212551653606282</v>
      </c>
      <c r="W48" s="361">
        <f>$H$48*'New vehicle sales'!R$44</f>
        <v>1.0669202029036937</v>
      </c>
      <c r="X48" s="361">
        <f>$H$48*'New vehicle sales'!S$44</f>
        <v>1.4077984159567722</v>
      </c>
      <c r="Y48" s="361">
        <f>$H$48*'New vehicle sales'!T$44</f>
        <v>1.1524864707420299</v>
      </c>
      <c r="Z48" s="361">
        <f>$H$48*'New vehicle sales'!U$44</f>
        <v>0.83916484318644002</v>
      </c>
      <c r="AA48" s="361">
        <f>$H$48*'New vehicle sales'!V$44</f>
        <v>1.8640097877617265</v>
      </c>
      <c r="AB48" s="361">
        <f>$H$48*'New vehicle sales'!W$44</f>
        <v>0.23146087173827884</v>
      </c>
      <c r="AC48" s="361">
        <f>$H$48*'New vehicle sales'!X$44</f>
        <v>0.94268081350479216</v>
      </c>
      <c r="AD48" s="361">
        <f>$H$48*'New vehicle sales'!Y$44</f>
        <v>0.46621553193969134</v>
      </c>
      <c r="AE48" s="361">
        <f>$H$48*'New vehicle sales'!Z$44</f>
        <v>0.47337374327075599</v>
      </c>
      <c r="AF48" s="361">
        <f>$H$48*'New vehicle sales'!AA$44</f>
        <v>0.55023603063085536</v>
      </c>
      <c r="AG48" s="361">
        <f>$H$48*'New vehicle sales'!AB$44</f>
        <v>1.1498788882087156</v>
      </c>
      <c r="AH48" s="361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1">
        <f>SUMIFS('New vehicle sales'!$G$186:$G$215,'New vehicle sales'!$C$186:$C$215,'TRA-CAPs'!G49,'New vehicle sales'!$E$186:$E$215,B49)/1000</f>
        <v>32.950000000000003</v>
      </c>
      <c r="I49" s="361">
        <f>$H49*'New vehicle sales'!D$44</f>
        <v>0.39394426343459943</v>
      </c>
      <c r="J49" s="361">
        <f>$H49*'New vehicle sales'!E$44</f>
        <v>9.3231284486225565</v>
      </c>
      <c r="K49" s="361">
        <f>$H49*'New vehicle sales'!F$44</f>
        <v>1.5396292839045196</v>
      </c>
      <c r="L49" s="361">
        <f>$H49*'New vehicle sales'!G$44</f>
        <v>0.68664155745700428</v>
      </c>
      <c r="M49" s="361">
        <f>$H49*'New vehicle sales'!H$44</f>
        <v>0.58606578514930563</v>
      </c>
      <c r="N49" s="361">
        <f>$H49*'New vehicle sales'!I$44</f>
        <v>0.28282308507276022</v>
      </c>
      <c r="O49" s="361">
        <f>$H49*'New vehicle sales'!J$44</f>
        <v>0.89182028469937669</v>
      </c>
      <c r="P49" s="361">
        <f>$H49*'New vehicle sales'!K$44</f>
        <v>1.349618227312197</v>
      </c>
      <c r="Q49" s="361">
        <f>$H49*'New vehicle sales'!L$44</f>
        <v>0.53945564395462664</v>
      </c>
      <c r="R49" s="361">
        <f>$H49*'New vehicle sales'!M$44</f>
        <v>0.6142491439803518</v>
      </c>
      <c r="S49" s="361">
        <f>$H49*'New vehicle sales'!N$44</f>
        <v>1.0360100296837471</v>
      </c>
      <c r="T49" s="361">
        <f>$H49*'New vehicle sales'!O$44</f>
        <v>0.98551801657543769</v>
      </c>
      <c r="U49" s="361">
        <f>$H49*'New vehicle sales'!P$44</f>
        <v>0.82216109654515557</v>
      </c>
      <c r="V49" s="361">
        <f>$H49*'New vehicle sales'!Q$44</f>
        <v>3.756406491994206</v>
      </c>
      <c r="W49" s="361">
        <f>$H49*'New vehicle sales'!R$44</f>
        <v>1.0220671207604579</v>
      </c>
      <c r="X49" s="361">
        <f>$H49*'New vehicle sales'!S$44</f>
        <v>1.3486148914343425</v>
      </c>
      <c r="Y49" s="361">
        <f>$H49*'New vehicle sales'!T$44</f>
        <v>1.1040362022022878</v>
      </c>
      <c r="Z49" s="361">
        <f>$H49*'New vehicle sales'!U$44</f>
        <v>0.80388654445264562</v>
      </c>
      <c r="AA49" s="361">
        <f>$H49*'New vehicle sales'!V$44</f>
        <v>1.7856472411544626</v>
      </c>
      <c r="AB49" s="361">
        <f>$H49*'New vehicle sales'!W$44</f>
        <v>0.22173030944808375</v>
      </c>
      <c r="AC49" s="361">
        <f>$H49*'New vehicle sales'!X$44</f>
        <v>0.9030507269735697</v>
      </c>
      <c r="AD49" s="361">
        <f>$H49*'New vehicle sales'!Y$44</f>
        <v>0.44661593724307569</v>
      </c>
      <c r="AE49" s="361">
        <f>$H49*'New vehicle sales'!Z$44</f>
        <v>0.45347321900137838</v>
      </c>
      <c r="AF49" s="361">
        <f>$H49*'New vehicle sales'!AA$44</f>
        <v>0.52710423332034784</v>
      </c>
      <c r="AG49" s="361">
        <f>$H49*'New vehicle sales'!AB$44</f>
        <v>1.1015382418443185</v>
      </c>
      <c r="AH49" s="361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1">
        <f>SUMIFS('New vehicle sales'!$G$186:$G$215,'New vehicle sales'!$C$186:$C$215,'TRA-CAPs'!G50,'New vehicle sales'!$E$186:$E$215,B50)/1000</f>
        <v>25.661000000000001</v>
      </c>
      <c r="I50" s="361">
        <f>$H50*'New vehicle sales'!D$44</f>
        <v>0.30679829268574371</v>
      </c>
      <c r="J50" s="361">
        <f>$H50*'New vehicle sales'!E$44</f>
        <v>7.260722279821044</v>
      </c>
      <c r="K50" s="361">
        <f>$H50*'New vehicle sales'!F$44</f>
        <v>1.1990417922389642</v>
      </c>
      <c r="L50" s="361">
        <f>$H50*'New vehicle sales'!G$44</f>
        <v>0.53474685905627273</v>
      </c>
      <c r="M50" s="361">
        <f>$H50*'New vehicle sales'!H$44</f>
        <v>0.45641985167576116</v>
      </c>
      <c r="N50" s="361">
        <f>$H50*'New vehicle sales'!I$44</f>
        <v>0.22025867028989679</v>
      </c>
      <c r="O50" s="361">
        <f>$H50*'New vehicle sales'!J$44</f>
        <v>0.69453718742551462</v>
      </c>
      <c r="P50" s="361">
        <f>$H50*'New vehicle sales'!K$44</f>
        <v>1.0510638340230134</v>
      </c>
      <c r="Q50" s="361">
        <f>$H50*'New vehicle sales'!L$44</f>
        <v>0.42012052441637859</v>
      </c>
      <c r="R50" s="361">
        <f>$H50*'New vehicle sales'!M$44</f>
        <v>0.4783686580782946</v>
      </c>
      <c r="S50" s="361">
        <f>$H50*'New vehicle sales'!N$44</f>
        <v>0.80683014785173401</v>
      </c>
      <c r="T50" s="361">
        <f>$H50*'New vehicle sales'!O$44</f>
        <v>0.76750767293906852</v>
      </c>
      <c r="U50" s="361">
        <f>$H50*'New vehicle sales'!P$44</f>
        <v>0.64028758417132736</v>
      </c>
      <c r="V50" s="361">
        <f>$H50*'New vehicle sales'!Q$44</f>
        <v>2.9254369344784013</v>
      </c>
      <c r="W50" s="361">
        <f>$H50*'New vehicle sales'!R$44</f>
        <v>0.79597160503290154</v>
      </c>
      <c r="X50" s="361">
        <f>$H50*'New vehicle sales'!S$44</f>
        <v>1.0502824500484571</v>
      </c>
      <c r="Y50" s="361">
        <f>$H50*'New vehicle sales'!T$44</f>
        <v>0.8598079813266436</v>
      </c>
      <c r="Z50" s="361">
        <f>$H50*'New vehicle sales'!U$44</f>
        <v>0.62605561812441091</v>
      </c>
      <c r="AA50" s="361">
        <f>$H50*'New vehicle sales'!V$44</f>
        <v>1.3906371428001414</v>
      </c>
      <c r="AB50" s="361">
        <f>$H50*'New vehicle sales'!W$44</f>
        <v>0.1726804695219204</v>
      </c>
      <c r="AC50" s="361">
        <f>$H50*'New vehicle sales'!X$44</f>
        <v>0.70328329908554699</v>
      </c>
      <c r="AD50" s="361">
        <f>$H50*'New vehicle sales'!Y$44</f>
        <v>0.34781825692244506</v>
      </c>
      <c r="AE50" s="361">
        <f>$H50*'New vehicle sales'!Z$44</f>
        <v>0.35315861222441181</v>
      </c>
      <c r="AF50" s="361">
        <f>$H50*'New vehicle sales'!AA$44</f>
        <v>0.41050141824684205</v>
      </c>
      <c r="AG50" s="361">
        <f>$H50*'New vehicle sales'!AB$44</f>
        <v>0.85786260467274833</v>
      </c>
      <c r="AH50" s="361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1">
        <f>SUMIFS('New vehicle sales'!$G$186:$G$215,'New vehicle sales'!$C$186:$C$215,'TRA-CAPs'!G51,'New vehicle sales'!$E$186:$E$215,B51)/1000</f>
        <v>8.5540000000000003</v>
      </c>
      <c r="I51" s="361">
        <f>$H51*'New vehicle sales'!D$44</f>
        <v>0.10227008283519159</v>
      </c>
      <c r="J51" s="361">
        <f>$H51*'New vehicle sales'!E$44</f>
        <v>2.4203350758578859</v>
      </c>
      <c r="K51" s="361">
        <f>$H51*'New vehicle sales'!F$44</f>
        <v>0.39969617282304276</v>
      </c>
      <c r="L51" s="361">
        <f>$H51*'New vehicle sales'!G$44</f>
        <v>0.17825589931675917</v>
      </c>
      <c r="M51" s="361">
        <f>$H51*'New vehicle sales'!H$44</f>
        <v>0.15214587939809288</v>
      </c>
      <c r="N51" s="361">
        <f>$H51*'New vehicle sales'!I$44</f>
        <v>7.3422417897189396E-2</v>
      </c>
      <c r="O51" s="361">
        <f>$H51*'New vehicle sales'!J$44</f>
        <v>0.23152141776383819</v>
      </c>
      <c r="P51" s="361">
        <f>$H51*'New vehicle sales'!K$44</f>
        <v>0.35036826453500858</v>
      </c>
      <c r="Q51" s="361">
        <f>$H51*'New vehicle sales'!L$44</f>
        <v>0.14004563212102811</v>
      </c>
      <c r="R51" s="361">
        <f>$H51*'New vehicle sales'!M$44</f>
        <v>0.15946243331131804</v>
      </c>
      <c r="S51" s="361">
        <f>$H51*'New vehicle sales'!N$44</f>
        <v>0.2689538632447579</v>
      </c>
      <c r="T51" s="361">
        <f>$H51*'New vehicle sales'!O$44</f>
        <v>0.25584586081293759</v>
      </c>
      <c r="U51" s="361">
        <f>$H51*'New vehicle sales'!P$44</f>
        <v>0.21343751198322491</v>
      </c>
      <c r="V51" s="361">
        <f>$H51*'New vehicle sales'!Q$44</f>
        <v>0.97518364590344264</v>
      </c>
      <c r="W51" s="361">
        <f>$H51*'New vehicle sales'!R$44</f>
        <v>0.265334207920636</v>
      </c>
      <c r="X51" s="361">
        <f>$H51*'New vehicle sales'!S$44</f>
        <v>0.35010779306007178</v>
      </c>
      <c r="Y51" s="361">
        <f>$H51*'New vehicle sales'!T$44</f>
        <v>0.28661382924547402</v>
      </c>
      <c r="Z51" s="361">
        <f>$H51*'New vehicle sales'!U$44</f>
        <v>0.20869333842937574</v>
      </c>
      <c r="AA51" s="361">
        <f>$H51*'New vehicle sales'!V$44</f>
        <v>0.46356377847754998</v>
      </c>
      <c r="AB51" s="361">
        <f>$H51*'New vehicle sales'!W$44</f>
        <v>5.7562399606036672E-2</v>
      </c>
      <c r="AC51" s="361">
        <f>$H51*'New vehicle sales'!X$44</f>
        <v>0.23443690192813096</v>
      </c>
      <c r="AD51" s="361">
        <f>$H51*'New vehicle sales'!Y$44</f>
        <v>0.11594393709187463</v>
      </c>
      <c r="AE51" s="361">
        <f>$H51*'New vehicle sales'!Z$44</f>
        <v>0.11772412489644279</v>
      </c>
      <c r="AF51" s="361">
        <f>$H51*'New vehicle sales'!AA$44</f>
        <v>0.13683913844680592</v>
      </c>
      <c r="AG51" s="361">
        <f>$H51*'New vehicle sales'!AB$44</f>
        <v>0.28596534509063126</v>
      </c>
      <c r="AH51" s="361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1">
        <f>SUMIFS('New vehicle sales'!$G$186:$G$215,'New vehicle sales'!$C$186:$C$215,'TRA-CAPs'!G52,'New vehicle sales'!$E$186:$E$215,B52)/1000</f>
        <v>0</v>
      </c>
      <c r="I52" s="361">
        <f>$H52*'New vehicle sales'!D$44</f>
        <v>0</v>
      </c>
      <c r="J52" s="361">
        <f>$H52*'New vehicle sales'!E$44</f>
        <v>0</v>
      </c>
      <c r="K52" s="361">
        <f>$H52*'New vehicle sales'!F$44</f>
        <v>0</v>
      </c>
      <c r="L52" s="361">
        <f>$H52*'New vehicle sales'!G$44</f>
        <v>0</v>
      </c>
      <c r="M52" s="361">
        <f>$H52*'New vehicle sales'!H$44</f>
        <v>0</v>
      </c>
      <c r="N52" s="361">
        <f>$H52*'New vehicle sales'!I$44</f>
        <v>0</v>
      </c>
      <c r="O52" s="361">
        <f>$H52*'New vehicle sales'!J$44</f>
        <v>0</v>
      </c>
      <c r="P52" s="361">
        <f>$H52*'New vehicle sales'!K$44</f>
        <v>0</v>
      </c>
      <c r="Q52" s="361">
        <f>$H52*'New vehicle sales'!L$44</f>
        <v>0</v>
      </c>
      <c r="R52" s="361">
        <f>$H52*'New vehicle sales'!M$44</f>
        <v>0</v>
      </c>
      <c r="S52" s="361">
        <f>$H52*'New vehicle sales'!N$44</f>
        <v>0</v>
      </c>
      <c r="T52" s="361">
        <f>$H52*'New vehicle sales'!O$44</f>
        <v>0</v>
      </c>
      <c r="U52" s="361">
        <f>$H52*'New vehicle sales'!P$44</f>
        <v>0</v>
      </c>
      <c r="V52" s="361">
        <f>$H52*'New vehicle sales'!Q$44</f>
        <v>0</v>
      </c>
      <c r="W52" s="361">
        <f>$H52*'New vehicle sales'!R$44</f>
        <v>0</v>
      </c>
      <c r="X52" s="361">
        <f>$H52*'New vehicle sales'!S$44</f>
        <v>0</v>
      </c>
      <c r="Y52" s="361">
        <f>$H52*'New vehicle sales'!T$44</f>
        <v>0</v>
      </c>
      <c r="Z52" s="361">
        <f>$H52*'New vehicle sales'!U$44</f>
        <v>0</v>
      </c>
      <c r="AA52" s="361">
        <f>$H52*'New vehicle sales'!V$44</f>
        <v>0</v>
      </c>
      <c r="AB52" s="361">
        <f>$H52*'New vehicle sales'!W$44</f>
        <v>0</v>
      </c>
      <c r="AC52" s="361">
        <f>$H52*'New vehicle sales'!X$44</f>
        <v>0</v>
      </c>
      <c r="AD52" s="361">
        <f>$H52*'New vehicle sales'!Y$44</f>
        <v>0</v>
      </c>
      <c r="AE52" s="361">
        <f>$H52*'New vehicle sales'!Z$44</f>
        <v>0</v>
      </c>
      <c r="AF52" s="361">
        <f>$H52*'New vehicle sales'!AA$44</f>
        <v>0</v>
      </c>
      <c r="AG52" s="361">
        <f>$H52*'New vehicle sales'!AB$44</f>
        <v>0</v>
      </c>
      <c r="AH52" s="361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1">
        <f>SUMIFS('New vehicle sales'!$G$186:$G$215,'New vehicle sales'!$C$186:$C$215,'TRA-CAPs'!G53,'New vehicle sales'!$E$186:$E$215,B53)/1000</f>
        <v>0</v>
      </c>
      <c r="I53" s="361">
        <f>$H53*'New vehicle sales'!D$44</f>
        <v>0</v>
      </c>
      <c r="J53" s="361">
        <f>$H53*'New vehicle sales'!E$44</f>
        <v>0</v>
      </c>
      <c r="K53" s="361">
        <f>$H53*'New vehicle sales'!F$44</f>
        <v>0</v>
      </c>
      <c r="L53" s="361">
        <f>$H53*'New vehicle sales'!G$44</f>
        <v>0</v>
      </c>
      <c r="M53" s="361">
        <f>$H53*'New vehicle sales'!H$44</f>
        <v>0</v>
      </c>
      <c r="N53" s="361">
        <f>$H53*'New vehicle sales'!I$44</f>
        <v>0</v>
      </c>
      <c r="O53" s="361">
        <f>$H53*'New vehicle sales'!J$44</f>
        <v>0</v>
      </c>
      <c r="P53" s="361">
        <f>$H53*'New vehicle sales'!K$44</f>
        <v>0</v>
      </c>
      <c r="Q53" s="361">
        <f>$H53*'New vehicle sales'!L$44</f>
        <v>0</v>
      </c>
      <c r="R53" s="361">
        <f>$H53*'New vehicle sales'!M$44</f>
        <v>0</v>
      </c>
      <c r="S53" s="361">
        <f>$H53*'New vehicle sales'!N$44</f>
        <v>0</v>
      </c>
      <c r="T53" s="361">
        <f>$H53*'New vehicle sales'!O$44</f>
        <v>0</v>
      </c>
      <c r="U53" s="361">
        <f>$H53*'New vehicle sales'!P$44</f>
        <v>0</v>
      </c>
      <c r="V53" s="361">
        <f>$H53*'New vehicle sales'!Q$44</f>
        <v>0</v>
      </c>
      <c r="W53" s="361">
        <f>$H53*'New vehicle sales'!R$44</f>
        <v>0</v>
      </c>
      <c r="X53" s="361">
        <f>$H53*'New vehicle sales'!S$44</f>
        <v>0</v>
      </c>
      <c r="Y53" s="361">
        <f>$H53*'New vehicle sales'!T$44</f>
        <v>0</v>
      </c>
      <c r="Z53" s="361">
        <f>$H53*'New vehicle sales'!U$44</f>
        <v>0</v>
      </c>
      <c r="AA53" s="361">
        <f>$H53*'New vehicle sales'!V$44</f>
        <v>0</v>
      </c>
      <c r="AB53" s="361">
        <f>$H53*'New vehicle sales'!W$44</f>
        <v>0</v>
      </c>
      <c r="AC53" s="361">
        <f>$H53*'New vehicle sales'!X$44</f>
        <v>0</v>
      </c>
      <c r="AD53" s="361">
        <f>$H53*'New vehicle sales'!Y$44</f>
        <v>0</v>
      </c>
      <c r="AE53" s="361">
        <f>$H53*'New vehicle sales'!Z$44</f>
        <v>0</v>
      </c>
      <c r="AF53" s="361">
        <f>$H53*'New vehicle sales'!AA$44</f>
        <v>0</v>
      </c>
      <c r="AG53" s="361">
        <f>$H53*'New vehicle sales'!AB$44</f>
        <v>0</v>
      </c>
      <c r="AH53" s="361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1">
        <f>SUMIFS('New vehicle sales'!$G$186:$G$215,'New vehicle sales'!$C$186:$C$215,'TRA-CAPs'!G54,'New vehicle sales'!$E$186:$E$215,B54)/1000</f>
        <v>0</v>
      </c>
      <c r="I54" s="361">
        <f>$H54*'New vehicle sales'!D$44</f>
        <v>0</v>
      </c>
      <c r="J54" s="361">
        <f>$H54*'New vehicle sales'!E$44</f>
        <v>0</v>
      </c>
      <c r="K54" s="361">
        <f>$H54*'New vehicle sales'!F$44</f>
        <v>0</v>
      </c>
      <c r="L54" s="361">
        <f>$H54*'New vehicle sales'!G$44</f>
        <v>0</v>
      </c>
      <c r="M54" s="361">
        <f>$H54*'New vehicle sales'!H$44</f>
        <v>0</v>
      </c>
      <c r="N54" s="361">
        <f>$H54*'New vehicle sales'!I$44</f>
        <v>0</v>
      </c>
      <c r="O54" s="361">
        <f>$H54*'New vehicle sales'!J$44</f>
        <v>0</v>
      </c>
      <c r="P54" s="361">
        <f>$H54*'New vehicle sales'!K$44</f>
        <v>0</v>
      </c>
      <c r="Q54" s="361">
        <f>$H54*'New vehicle sales'!L$44</f>
        <v>0</v>
      </c>
      <c r="R54" s="361">
        <f>$H54*'New vehicle sales'!M$44</f>
        <v>0</v>
      </c>
      <c r="S54" s="361">
        <f>$H54*'New vehicle sales'!N$44</f>
        <v>0</v>
      </c>
      <c r="T54" s="361">
        <f>$H54*'New vehicle sales'!O$44</f>
        <v>0</v>
      </c>
      <c r="U54" s="361">
        <f>$H54*'New vehicle sales'!P$44</f>
        <v>0</v>
      </c>
      <c r="V54" s="361">
        <f>$H54*'New vehicle sales'!Q$44</f>
        <v>0</v>
      </c>
      <c r="W54" s="361">
        <f>$H54*'New vehicle sales'!R$44</f>
        <v>0</v>
      </c>
      <c r="X54" s="361">
        <f>$H54*'New vehicle sales'!S$44</f>
        <v>0</v>
      </c>
      <c r="Y54" s="361">
        <f>$H54*'New vehicle sales'!T$44</f>
        <v>0</v>
      </c>
      <c r="Z54" s="361">
        <f>$H54*'New vehicle sales'!U$44</f>
        <v>0</v>
      </c>
      <c r="AA54" s="361">
        <f>$H54*'New vehicle sales'!V$44</f>
        <v>0</v>
      </c>
      <c r="AB54" s="361">
        <f>$H54*'New vehicle sales'!W$44</f>
        <v>0</v>
      </c>
      <c r="AC54" s="361">
        <f>$H54*'New vehicle sales'!X$44</f>
        <v>0</v>
      </c>
      <c r="AD54" s="361">
        <f>$H54*'New vehicle sales'!Y$44</f>
        <v>0</v>
      </c>
      <c r="AE54" s="361">
        <f>$H54*'New vehicle sales'!Z$44</f>
        <v>0</v>
      </c>
      <c r="AF54" s="361">
        <f>$H54*'New vehicle sales'!AA$44</f>
        <v>0</v>
      </c>
      <c r="AG54" s="361">
        <f>$H54*'New vehicle sales'!AB$44</f>
        <v>0</v>
      </c>
      <c r="AH54" s="361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1">
        <f>'New vehicle sales'!E19/1000</f>
        <v>25.370191214288234</v>
      </c>
      <c r="I55" s="361">
        <f>$H55*'New vehicle sales'!D$44</f>
        <v>0.30332143523847416</v>
      </c>
      <c r="J55" s="361">
        <f>$H55*'New vehicle sales'!E$44</f>
        <v>7.1784385874635701</v>
      </c>
      <c r="K55" s="361">
        <f>$H55*'New vehicle sales'!F$44</f>
        <v>1.1854533939840766</v>
      </c>
      <c r="L55" s="361">
        <f>$H55*'New vehicle sales'!G$44</f>
        <v>0.52868672559517083</v>
      </c>
      <c r="M55" s="361">
        <f>$H55*'New vehicle sales'!H$44</f>
        <v>0.45124737582366758</v>
      </c>
      <c r="N55" s="361">
        <f>$H55*'New vehicle sales'!I$44</f>
        <v>0.21776254167255946</v>
      </c>
      <c r="O55" s="361">
        <f>$H55*'New vehicle sales'!J$44</f>
        <v>0.68666619579982269</v>
      </c>
      <c r="P55" s="361">
        <f>$H55*'New vehicle sales'!K$44</f>
        <v>1.0391524277146937</v>
      </c>
      <c r="Q55" s="361">
        <f>$H55*'New vehicle sales'!L$44</f>
        <v>0.41535941847514019</v>
      </c>
      <c r="R55" s="361">
        <f>$H55*'New vehicle sales'!M$44</f>
        <v>0.47294744267054289</v>
      </c>
      <c r="S55" s="361">
        <f>$H55*'New vehicle sales'!N$44</f>
        <v>0.79768657216986627</v>
      </c>
      <c r="T55" s="361">
        <f>$H55*'New vehicle sales'!O$44</f>
        <v>0.75880972763717558</v>
      </c>
      <c r="U55" s="361">
        <f>$H55*'New vehicle sales'!P$44</f>
        <v>0.63303138780878554</v>
      </c>
      <c r="V55" s="361">
        <f>$H55*'New vehicle sales'!Q$44</f>
        <v>2.8922837930344971</v>
      </c>
      <c r="W55" s="361">
        <f>$H55*'New vehicle sales'!R$44</f>
        <v>0.78695108611623177</v>
      </c>
      <c r="X55" s="361">
        <f>$H55*'New vehicle sales'!S$44</f>
        <v>1.0383798989416035</v>
      </c>
      <c r="Y55" s="361">
        <f>$H55*'New vehicle sales'!T$44</f>
        <v>0.85006402298539085</v>
      </c>
      <c r="Z55" s="361">
        <f>$H55*'New vehicle sales'!U$44</f>
        <v>0.61896070856925756</v>
      </c>
      <c r="AA55" s="361">
        <f>$H55*'New vehicle sales'!V$44</f>
        <v>1.374877449145826</v>
      </c>
      <c r="AB55" s="361">
        <f>$H55*'New vehicle sales'!W$44</f>
        <v>0.17072353106832125</v>
      </c>
      <c r="AC55" s="361">
        <f>$H55*'New vehicle sales'!X$44</f>
        <v>0.69531319027379235</v>
      </c>
      <c r="AD55" s="361">
        <f>$H55*'New vehicle sales'!Y$44</f>
        <v>0.34387653193339551</v>
      </c>
      <c r="AE55" s="361">
        <f>$H55*'New vehicle sales'!Z$44</f>
        <v>0.34915636651361981</v>
      </c>
      <c r="AF55" s="361">
        <f>$H55*'New vehicle sales'!AA$44</f>
        <v>0.40584932288916609</v>
      </c>
      <c r="AG55" s="361">
        <f>$H55*'New vehicle sales'!AB$44</f>
        <v>0.84814069272962778</v>
      </c>
      <c r="AH55" s="361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1">
        <f>'New vehicle sales'!E20/1000</f>
        <v>0.184</v>
      </c>
      <c r="I56" s="361">
        <f>$H56*'New vehicle sales'!D$44</f>
        <v>2.1998708489215867E-3</v>
      </c>
      <c r="J56" s="361">
        <f>$H56*'New vehicle sales'!E$44</f>
        <v>5.2062386480927168E-2</v>
      </c>
      <c r="K56" s="361">
        <f>$H56*'New vehicle sales'!F$44</f>
        <v>8.5976263501800175E-3</v>
      </c>
      <c r="L56" s="361">
        <f>$H56*'New vehicle sales'!G$44</f>
        <v>3.834356496876746E-3</v>
      </c>
      <c r="M56" s="361">
        <f>$H56*'New vehicle sales'!H$44</f>
        <v>3.2727194072070475E-3</v>
      </c>
      <c r="N56" s="361">
        <f>$H56*'New vehicle sales'!I$44</f>
        <v>1.5793459075383268E-3</v>
      </c>
      <c r="O56" s="361">
        <f>$H56*'New vehicle sales'!J$44</f>
        <v>4.9801193439965186E-3</v>
      </c>
      <c r="P56" s="361">
        <f>$H56*'New vehicle sales'!K$44</f>
        <v>7.5365630903017978E-3</v>
      </c>
      <c r="Q56" s="361">
        <f>$H56*'New vehicle sales'!L$44</f>
        <v>3.0124381938589164E-3</v>
      </c>
      <c r="R56" s="361">
        <f>$H56*'New vehicle sales'!M$44</f>
        <v>3.4301014413470323E-3</v>
      </c>
      <c r="S56" s="361">
        <f>$H56*'New vehicle sales'!N$44</f>
        <v>5.78530638730833E-3</v>
      </c>
      <c r="T56" s="361">
        <f>$H56*'New vehicle sales'!O$44</f>
        <v>5.5033479529554025E-3</v>
      </c>
      <c r="U56" s="361">
        <f>$H56*'New vehicle sales'!P$44</f>
        <v>4.5911272159122494E-3</v>
      </c>
      <c r="V56" s="361">
        <f>$H56*'New vehicle sales'!Q$44</f>
        <v>2.0976594674565519E-2</v>
      </c>
      <c r="W56" s="361">
        <f>$H56*'New vehicle sales'!R$44</f>
        <v>5.7074461371752422E-3</v>
      </c>
      <c r="X56" s="361">
        <f>$H56*'New vehicle sales'!S$44</f>
        <v>7.5309602435180275E-3</v>
      </c>
      <c r="Y56" s="361">
        <f>$H56*'New vehicle sales'!T$44</f>
        <v>6.16517939924798E-3</v>
      </c>
      <c r="Z56" s="361">
        <f>$H56*'New vehicle sales'!U$44</f>
        <v>4.48907812380233E-3</v>
      </c>
      <c r="AA56" s="361">
        <f>$H56*'New vehicle sales'!V$44</f>
        <v>9.9714443815605795E-3</v>
      </c>
      <c r="AB56" s="361">
        <f>$H56*'New vehicle sales'!W$44</f>
        <v>1.2381904988906648E-3</v>
      </c>
      <c r="AC56" s="361">
        <f>$H56*'New vehicle sales'!X$44</f>
        <v>5.0428325876521038E-3</v>
      </c>
      <c r="AD56" s="361">
        <f>$H56*'New vehicle sales'!Y$44</f>
        <v>2.4940009849082219E-3</v>
      </c>
      <c r="AE56" s="361">
        <f>$H56*'New vehicle sales'!Z$44</f>
        <v>2.5322935446510961E-3</v>
      </c>
      <c r="AF56" s="361">
        <f>$H56*'New vehicle sales'!AA$44</f>
        <v>2.9434652179345672E-3</v>
      </c>
      <c r="AG56" s="361">
        <f>$H56*'New vehicle sales'!AB$44</f>
        <v>6.1512302427725223E-3</v>
      </c>
      <c r="AH56" s="361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1">
        <f>'New vehicle sales'!E21/1000</f>
        <v>0.89400000000000002</v>
      </c>
      <c r="I57" s="361">
        <f>$H57*'New vehicle sales'!D$44</f>
        <v>1.0688502928999449E-2</v>
      </c>
      <c r="J57" s="361">
        <f>$H57*'New vehicle sales'!E$44</f>
        <v>0.25295529083667873</v>
      </c>
      <c r="K57" s="361">
        <f>$H57*'New vehicle sales'!F$44</f>
        <v>4.1773249766635517E-2</v>
      </c>
      <c r="L57" s="361">
        <f>$H57*'New vehicle sales'!G$44</f>
        <v>1.8629971240259842E-2</v>
      </c>
      <c r="M57" s="361">
        <f>$H57*'New vehicle sales'!H$44</f>
        <v>1.5901147554582069E-2</v>
      </c>
      <c r="N57" s="361">
        <f>$H57*'New vehicle sales'!I$44</f>
        <v>7.6735610942351325E-3</v>
      </c>
      <c r="O57" s="361">
        <f>$H57*'New vehicle sales'!J$44</f>
        <v>2.4196884203983089E-2</v>
      </c>
      <c r="P57" s="361">
        <f>$H57*'New vehicle sales'!K$44</f>
        <v>3.6617866319183734E-2</v>
      </c>
      <c r="Q57" s="361">
        <f>$H57*'New vehicle sales'!L$44</f>
        <v>1.4636520354944954E-2</v>
      </c>
      <c r="R57" s="361">
        <f>$H57*'New vehicle sales'!M$44</f>
        <v>1.66658189595883E-2</v>
      </c>
      <c r="S57" s="361">
        <f>$H57*'New vehicle sales'!N$44</f>
        <v>2.810904299050895E-2</v>
      </c>
      <c r="T57" s="361">
        <f>$H57*'New vehicle sales'!O$44</f>
        <v>2.6739092771424621E-2</v>
      </c>
      <c r="U57" s="361">
        <f>$H57*'New vehicle sales'!P$44</f>
        <v>2.2306889842530167E-2</v>
      </c>
      <c r="V57" s="361">
        <f>$H57*'New vehicle sales'!Q$44</f>
        <v>0.10191888934272594</v>
      </c>
      <c r="W57" s="361">
        <f>$H57*'New vehicle sales'!R$44</f>
        <v>2.7730743731710143E-2</v>
      </c>
      <c r="X57" s="361">
        <f>$H57*'New vehicle sales'!S$44</f>
        <v>3.6590643791875634E-2</v>
      </c>
      <c r="Y57" s="361">
        <f>$H57*'New vehicle sales'!T$44</f>
        <v>2.9954730341998338E-2</v>
      </c>
      <c r="Z57" s="361">
        <f>$H57*'New vehicle sales'!U$44</f>
        <v>2.181106436238741E-2</v>
      </c>
      <c r="AA57" s="361">
        <f>$H57*'New vehicle sales'!V$44</f>
        <v>4.8448213462582379E-2</v>
      </c>
      <c r="AB57" s="361">
        <f>$H57*'New vehicle sales'!W$44</f>
        <v>6.0159907935231219E-3</v>
      </c>
      <c r="AC57" s="361">
        <f>$H57*'New vehicle sales'!X$44</f>
        <v>2.4501588768266198E-2</v>
      </c>
      <c r="AD57" s="361">
        <f>$H57*'New vehicle sales'!Y$44</f>
        <v>1.2117591741891035E-2</v>
      </c>
      <c r="AE57" s="361">
        <f>$H57*'New vehicle sales'!Z$44</f>
        <v>1.2303643635424346E-2</v>
      </c>
      <c r="AF57" s="361">
        <f>$H57*'New vehicle sales'!AA$44</f>
        <v>1.4301401656703823E-2</v>
      </c>
      <c r="AG57" s="361">
        <f>$H57*'New vehicle sales'!AB$44</f>
        <v>2.9886955636079536E-2</v>
      </c>
      <c r="AH57" s="361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2">
        <f>'New vehicle sales'!E34/1000</f>
        <v>1.744</v>
      </c>
      <c r="I58" s="362">
        <f>$H58*'New vehicle sales'!D$44</f>
        <v>2.0850949785430693E-2</v>
      </c>
      <c r="J58" s="362">
        <f>$H58*'New vehicle sales'!E$44</f>
        <v>0.49346088055835319</v>
      </c>
      <c r="K58" s="362">
        <f>$H58*'New vehicle sales'!F$44</f>
        <v>8.1490545406054077E-2</v>
      </c>
      <c r="L58" s="362">
        <f>$H58*'New vehicle sales'!G$44</f>
        <v>3.6343031144310027E-2</v>
      </c>
      <c r="M58" s="362">
        <f>$H58*'New vehicle sales'!H$44</f>
        <v>3.1019688294397236E-2</v>
      </c>
      <c r="N58" s="362">
        <f>$H58*'New vehicle sales'!I$44</f>
        <v>1.496945251492849E-2</v>
      </c>
      <c r="O58" s="362">
        <f>$H58*'New vehicle sales'!J$44</f>
        <v>4.7202870303967005E-2</v>
      </c>
      <c r="P58" s="362">
        <f>$H58*'New vehicle sales'!K$44</f>
        <v>7.1433511029817043E-2</v>
      </c>
      <c r="Q58" s="362">
        <f>$H58*'New vehicle sales'!L$44</f>
        <v>2.8552675054836687E-2</v>
      </c>
      <c r="R58" s="362">
        <f>$H58*'New vehicle sales'!M$44</f>
        <v>3.2511396270158831E-2</v>
      </c>
      <c r="S58" s="362">
        <f>$H58*'New vehicle sales'!N$44</f>
        <v>5.4834643149270258E-2</v>
      </c>
      <c r="T58" s="362">
        <f>$H58*'New vehicle sales'!O$44</f>
        <v>5.216216755409904E-2</v>
      </c>
      <c r="U58" s="362">
        <f>$H58*'New vehicle sales'!P$44</f>
        <v>4.351590143777697E-2</v>
      </c>
      <c r="V58" s="362">
        <f>$H58*'New vehicle sales'!Q$44</f>
        <v>0.19882163648066448</v>
      </c>
      <c r="W58" s="362">
        <f>$H58*'New vehicle sales'!R$44</f>
        <v>5.4096663387139247E-2</v>
      </c>
      <c r="X58" s="362">
        <f>$H58*'New vehicle sales'!S$44</f>
        <v>7.1380405786388268E-2</v>
      </c>
      <c r="Y58" s="362">
        <f>$H58*'New vehicle sales'!T$44</f>
        <v>5.8435178653741725E-2</v>
      </c>
      <c r="Z58" s="362">
        <f>$H58*'New vehicle sales'!U$44</f>
        <v>4.254865352125687E-2</v>
      </c>
      <c r="AA58" s="362">
        <f>$H58*'New vehicle sales'!V$44</f>
        <v>9.4511951094791574E-2</v>
      </c>
      <c r="AB58" s="362">
        <f>$H58*'New vehicle sales'!W$44</f>
        <v>1.1735892554702823E-2</v>
      </c>
      <c r="AC58" s="362">
        <f>$H58*'New vehicle sales'!X$44</f>
        <v>4.779728278731124E-2</v>
      </c>
      <c r="AD58" s="362">
        <f>$H58*'New vehicle sales'!Y$44</f>
        <v>2.3638791943912715E-2</v>
      </c>
      <c r="AE58" s="362">
        <f>$H58*'New vehicle sales'!Z$44</f>
        <v>2.4001738814519082E-2</v>
      </c>
      <c r="AF58" s="362">
        <f>$H58*'New vehicle sales'!AA$44</f>
        <v>2.7898931196075467E-2</v>
      </c>
      <c r="AG58" s="362">
        <f>$H58*'New vehicle sales'!AB$44</f>
        <v>5.8302964909756949E-2</v>
      </c>
      <c r="AH58" s="362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1">
        <f>SUMIFS('New vehicle sales'!$G$186:$G$215,'New vehicle sales'!$C$186:$C$215,'TRA-CAPs'!G72,'New vehicle sales'!$E$186:$E$215,B72)/1000</f>
        <v>27.187999999999999</v>
      </c>
      <c r="I72" s="361">
        <f>$H72*'New vehicle sales'!D$44</f>
        <v>0.32505482956782661</v>
      </c>
      <c r="J72" s="361">
        <f>$H72*'New vehicle sales'!E$44</f>
        <v>7.6927834980622167</v>
      </c>
      <c r="K72" s="361">
        <f>$H72*'New vehicle sales'!F$44</f>
        <v>1.2703927456994255</v>
      </c>
      <c r="L72" s="361">
        <f>$H72*'New vehicle sales'!G$44</f>
        <v>0.56656785020154876</v>
      </c>
      <c r="M72" s="361">
        <f>$H72*'New vehicle sales'!H$44</f>
        <v>0.48357986545187615</v>
      </c>
      <c r="N72" s="361">
        <f>$H72*'New vehicle sales'!I$44</f>
        <v>0.23336552464213059</v>
      </c>
      <c r="O72" s="361">
        <f>$H72*'New vehicle sales'!J$44</f>
        <v>0.73586676480748558</v>
      </c>
      <c r="P72" s="361">
        <f>$H72*'New vehicle sales'!K$44</f>
        <v>1.1136091157561157</v>
      </c>
      <c r="Q72" s="361">
        <f>$H72*'New vehicle sales'!L$44</f>
        <v>0.44512048703606638</v>
      </c>
      <c r="R72" s="361">
        <f>$H72*'New vehicle sales'!M$44</f>
        <v>0.50683477167034308</v>
      </c>
      <c r="S72" s="361">
        <f>$H72*'New vehicle sales'!N$44</f>
        <v>0.85484190248988512</v>
      </c>
      <c r="T72" s="361">
        <f>$H72*'New vehicle sales'!O$44</f>
        <v>0.8131794790486494</v>
      </c>
      <c r="U72" s="361">
        <f>$H72*'New vehicle sales'!P$44</f>
        <v>0.67838894970772956</v>
      </c>
      <c r="V72" s="361">
        <f>$H72*'New vehicle sales'!Q$44</f>
        <v>3.099519869630909</v>
      </c>
      <c r="W72" s="361">
        <f>$H72*'New vehicle sales'!R$44</f>
        <v>0.84333720422565472</v>
      </c>
      <c r="X72" s="361">
        <f>$H72*'New vehicle sales'!S$44</f>
        <v>1.112781234243305</v>
      </c>
      <c r="Y72" s="361">
        <f>$H72*'New vehicle sales'!T$44</f>
        <v>0.91097226905844608</v>
      </c>
      <c r="Z72" s="361">
        <f>$H72*'New vehicle sales'!U$44</f>
        <v>0.6633100871192269</v>
      </c>
      <c r="AA72" s="361">
        <f>$H72*'New vehicle sales'!V$44</f>
        <v>1.4733892926405925</v>
      </c>
      <c r="AB72" s="361">
        <f>$H72*'New vehicle sales'!W$44</f>
        <v>0.18295610480347496</v>
      </c>
      <c r="AC72" s="361">
        <f>$H72*'New vehicle sales'!X$44</f>
        <v>0.74513332822329015</v>
      </c>
      <c r="AD72" s="361">
        <f>$H72*'New vehicle sales'!Y$44</f>
        <v>0.36851575422654748</v>
      </c>
      <c r="AE72" s="361">
        <f>$H72*'New vehicle sales'!Z$44</f>
        <v>0.37417389615203256</v>
      </c>
      <c r="AF72" s="361">
        <f>$H72*'New vehicle sales'!AA$44</f>
        <v>0.43492898013698378</v>
      </c>
      <c r="AG72" s="361">
        <f>$H72*'New vehicle sales'!AB$44</f>
        <v>0.90891112956793108</v>
      </c>
      <c r="AH72" s="361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1">
        <f>SUMIFS('New vehicle sales'!$G$186:$G$215,'New vehicle sales'!$C$186:$C$215,'TRA-CAPs'!G73,'New vehicle sales'!$E$186:$E$215,B73)/1000</f>
        <v>30.626999999999999</v>
      </c>
      <c r="I73" s="361">
        <f>$H73*'New vehicle sales'!D$44</f>
        <v>0.36617089396696434</v>
      </c>
      <c r="J73" s="361">
        <f>$H73*'New vehicle sales'!E$44</f>
        <v>8.6658408193008505</v>
      </c>
      <c r="K73" s="361">
        <f>$H73*'New vehicle sales'!F$44</f>
        <v>1.4310842512334965</v>
      </c>
      <c r="L73" s="361">
        <f>$H73*'New vehicle sales'!G$44</f>
        <v>0.63823280668393534</v>
      </c>
      <c r="M73" s="361">
        <f>$H73*'New vehicle sales'!H$44</f>
        <v>0.54474770263331651</v>
      </c>
      <c r="N73" s="361">
        <f>$H73*'New vehicle sales'!I$44</f>
        <v>0.26288384299008877</v>
      </c>
      <c r="O73" s="361">
        <f>$H73*'New vehicle sales'!J$44</f>
        <v>0.82894627798142062</v>
      </c>
      <c r="P73" s="361">
        <f>$H73*'New vehicle sales'!K$44</f>
        <v>1.2544691182971368</v>
      </c>
      <c r="Q73" s="361">
        <f>$H73*'New vehicle sales'!L$44</f>
        <v>0.50142361175715777</v>
      </c>
      <c r="R73" s="361">
        <f>$H73*'New vehicle sales'!M$44</f>
        <v>0.57094411328334549</v>
      </c>
      <c r="S73" s="361">
        <f>$H73*'New vehicle sales'!N$44</f>
        <v>0.96297053654397935</v>
      </c>
      <c r="T73" s="361">
        <f>$H73*'New vehicle sales'!O$44</f>
        <v>0.91603824866937567</v>
      </c>
      <c r="U73" s="361">
        <f>$H73*'New vehicle sales'!P$44</f>
        <v>0.7641981154442633</v>
      </c>
      <c r="V73" s="361">
        <f>$H73*'New vehicle sales'!Q$44</f>
        <v>3.4915769842278159</v>
      </c>
      <c r="W73" s="361">
        <f>$H73*'New vehicle sales'!R$44</f>
        <v>0.95001061327862024</v>
      </c>
      <c r="X73" s="361">
        <f>$H73*'New vehicle sales'!S$44</f>
        <v>1.2535365183599274</v>
      </c>
      <c r="Y73" s="361">
        <f>$H73*'New vehicle sales'!T$44</f>
        <v>1.0262008122867818</v>
      </c>
      <c r="Z73" s="361">
        <f>$H73*'New vehicle sales'!U$44</f>
        <v>0.74721193313964107</v>
      </c>
      <c r="AA73" s="361">
        <f>$H73*'New vehicle sales'!V$44</f>
        <v>1.65975775583726</v>
      </c>
      <c r="AB73" s="361">
        <f>$H73*'New vehicle sales'!W$44</f>
        <v>0.20609815439958906</v>
      </c>
      <c r="AC73" s="361">
        <f>$H73*'New vehicle sales'!X$44</f>
        <v>0.83938496555446185</v>
      </c>
      <c r="AD73" s="361">
        <f>$H73*'New vehicle sales'!Y$44</f>
        <v>0.41512917480860934</v>
      </c>
      <c r="AE73" s="361">
        <f>$H73*'New vehicle sales'!Z$44</f>
        <v>0.42150301300015824</v>
      </c>
      <c r="AF73" s="361">
        <f>$H73*'New vehicle sales'!AA$44</f>
        <v>0.48994298494392391</v>
      </c>
      <c r="AG73" s="361">
        <f>$H73*'New vehicle sales'!AB$44</f>
        <v>1.0238789600293154</v>
      </c>
      <c r="AH73" s="361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1">
        <f>SUMIFS('New vehicle sales'!$G$186:$G$215,'New vehicle sales'!$C$186:$C$215,'TRA-CAPs'!G74,'New vehicle sales'!$E$186:$E$215,B74)/1000</f>
        <v>27.355</v>
      </c>
      <c r="I74" s="361">
        <f>$H74*'New vehicle sales'!D$44</f>
        <v>0.32705145147961961</v>
      </c>
      <c r="J74" s="361">
        <f>$H74*'New vehicle sales'!E$44</f>
        <v>7.7400357727487101</v>
      </c>
      <c r="K74" s="361">
        <f>$H74*'New vehicle sales'!F$44</f>
        <v>1.2781960261368173</v>
      </c>
      <c r="L74" s="361">
        <f>$H74*'New vehicle sales'!G$44</f>
        <v>0.57004794550034454</v>
      </c>
      <c r="M74" s="361">
        <f>$H74*'New vehicle sales'!H$44</f>
        <v>0.48655021404428689</v>
      </c>
      <c r="N74" s="361">
        <f>$H74*'New vehicle sales'!I$44</f>
        <v>0.23479895272125509</v>
      </c>
      <c r="O74" s="361">
        <f>$H74*'New vehicle sales'!J$44</f>
        <v>0.74038676442948248</v>
      </c>
      <c r="P74" s="361">
        <f>$H74*'New vehicle sales'!K$44</f>
        <v>1.1204493659522048</v>
      </c>
      <c r="Q74" s="361">
        <f>$H74*'New vehicle sales'!L$44</f>
        <v>0.44785460213592748</v>
      </c>
      <c r="R74" s="361">
        <f>$H74*'New vehicle sales'!M$44</f>
        <v>0.50994796156547872</v>
      </c>
      <c r="S74" s="361">
        <f>$H74*'New vehicle sales'!N$44</f>
        <v>0.86009269687401824</v>
      </c>
      <c r="T74" s="361">
        <f>$H74*'New vehicle sales'!O$44</f>
        <v>0.81817436550595135</v>
      </c>
      <c r="U74" s="361">
        <f>$H74*'New vehicle sales'!P$44</f>
        <v>0.68255589669173689</v>
      </c>
      <c r="V74" s="361">
        <f>$H74*'New vehicle sales'!Q$44</f>
        <v>3.1185584093627159</v>
      </c>
      <c r="W74" s="361">
        <f>$H74*'New vehicle sales'!R$44</f>
        <v>0.84851733196972146</v>
      </c>
      <c r="X74" s="361">
        <f>$H74*'New vehicle sales'!S$44</f>
        <v>1.1196163992469328</v>
      </c>
      <c r="Y74" s="361">
        <f>$H74*'New vehicle sales'!T$44</f>
        <v>0.91656783949145926</v>
      </c>
      <c r="Z74" s="361">
        <f>$H74*'New vehicle sales'!U$44</f>
        <v>0.66738441345985189</v>
      </c>
      <c r="AA74" s="361">
        <f>$H74*'New vehicle sales'!V$44</f>
        <v>1.482439462269509</v>
      </c>
      <c r="AB74" s="361">
        <f>$H74*'New vehicle sales'!W$44</f>
        <v>0.18407989726714205</v>
      </c>
      <c r="AC74" s="361">
        <f>$H74*'New vehicle sales'!X$44</f>
        <v>0.74971024693056143</v>
      </c>
      <c r="AD74" s="361">
        <f>$H74*'New vehicle sales'!Y$44</f>
        <v>0.3707793312074153</v>
      </c>
      <c r="AE74" s="361">
        <f>$H74*'New vehicle sales'!Z$44</f>
        <v>0.3764722277931018</v>
      </c>
      <c r="AF74" s="361">
        <f>$H74*'New vehicle sales'!AA$44</f>
        <v>0.43760049476413093</v>
      </c>
      <c r="AG74" s="361">
        <f>$H74*'New vehicle sales'!AB$44</f>
        <v>0.91449403962523013</v>
      </c>
      <c r="AH74" s="361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1">
        <f>SUMIFS('New vehicle sales'!$G$186:$G$215,'New vehicle sales'!$C$186:$C$215,'TRA-CAPs'!G75,'New vehicle sales'!$E$186:$E$215,B75)/1000</f>
        <v>15.462</v>
      </c>
      <c r="I75" s="361">
        <f>$H75*'New vehicle sales'!D$44</f>
        <v>0.18486088622839986</v>
      </c>
      <c r="J75" s="361">
        <f>$H75*'New vehicle sales'!E$44</f>
        <v>4.3749381509135645</v>
      </c>
      <c r="K75" s="361">
        <f>$H75*'New vehicle sales'!F$44</f>
        <v>0.72248097079610551</v>
      </c>
      <c r="L75" s="361">
        <f>$H75*'New vehicle sales'!G$44</f>
        <v>0.32221097910167529</v>
      </c>
      <c r="M75" s="361">
        <f>$H75*'New vehicle sales'!H$44</f>
        <v>0.27501514931649657</v>
      </c>
      <c r="N75" s="361">
        <f>$H75*'New vehicle sales'!I$44</f>
        <v>0.13271655664324788</v>
      </c>
      <c r="O75" s="361">
        <f>$H75*'New vehicle sales'!J$44</f>
        <v>0.41849242009170751</v>
      </c>
      <c r="P75" s="361">
        <f>$H75*'New vehicle sales'!K$44</f>
        <v>0.63331705707742614</v>
      </c>
      <c r="Q75" s="361">
        <f>$H75*'New vehicle sales'!L$44</f>
        <v>0.25314303996438353</v>
      </c>
      <c r="R75" s="361">
        <f>$H75*'New vehicle sales'!M$44</f>
        <v>0.28824037220710769</v>
      </c>
      <c r="S75" s="361">
        <f>$H75*'New vehicle sales'!N$44</f>
        <v>0.486154387829138</v>
      </c>
      <c r="T75" s="361">
        <f>$H75*'New vehicle sales'!O$44</f>
        <v>0.46246068504671978</v>
      </c>
      <c r="U75" s="361">
        <f>$H75*'New vehicle sales'!P$44</f>
        <v>0.38580439680671302</v>
      </c>
      <c r="V75" s="361">
        <f>$H75*'New vehicle sales'!Q$44</f>
        <v>1.7627179720550654</v>
      </c>
      <c r="W75" s="361">
        <f>$H75*'New vehicle sales'!R$44</f>
        <v>0.47961158789675862</v>
      </c>
      <c r="X75" s="361">
        <f>$H75*'New vehicle sales'!S$44</f>
        <v>0.63284623524606387</v>
      </c>
      <c r="Y75" s="361">
        <f>$H75*'New vehicle sales'!T$44</f>
        <v>0.51807610799550141</v>
      </c>
      <c r="Z75" s="361">
        <f>$H75*'New vehicle sales'!U$44</f>
        <v>0.37722894538169366</v>
      </c>
      <c r="AA75" s="361">
        <f>$H75*'New vehicle sales'!V$44</f>
        <v>0.83792648384613955</v>
      </c>
      <c r="AB75" s="361">
        <f>$H75*'New vehicle sales'!W$44</f>
        <v>0.10404837768395359</v>
      </c>
      <c r="AC75" s="361">
        <f>$H75*'New vehicle sales'!X$44</f>
        <v>0.42376237755585233</v>
      </c>
      <c r="AD75" s="361">
        <f>$H75*'New vehicle sales'!Y$44</f>
        <v>0.20957740885136375</v>
      </c>
      <c r="AE75" s="361">
        <f>$H75*'New vehicle sales'!Z$44</f>
        <v>0.21279523254019156</v>
      </c>
      <c r="AF75" s="361">
        <f>$H75*'New vehicle sales'!AA$44</f>
        <v>0.24734706086795805</v>
      </c>
      <c r="AG75" s="361">
        <f>$H75*'New vehicle sales'!AB$44</f>
        <v>0.51690392398776486</v>
      </c>
      <c r="AH75" s="361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1">
        <f>SUMIFS('New vehicle sales'!$G$186:$G$215,'New vehicle sales'!$C$186:$C$215,'TRA-CAPs'!G76,'New vehicle sales'!$E$186:$E$215,B76)/1000</f>
        <v>0</v>
      </c>
      <c r="I76" s="361">
        <f>$H76*'New vehicle sales'!D$44</f>
        <v>0</v>
      </c>
      <c r="J76" s="361">
        <f>$H76*'New vehicle sales'!E$44</f>
        <v>0</v>
      </c>
      <c r="K76" s="361">
        <f>$H76*'New vehicle sales'!F$44</f>
        <v>0</v>
      </c>
      <c r="L76" s="361">
        <f>$H76*'New vehicle sales'!G$44</f>
        <v>0</v>
      </c>
      <c r="M76" s="361">
        <f>$H76*'New vehicle sales'!H$44</f>
        <v>0</v>
      </c>
      <c r="N76" s="361">
        <f>$H76*'New vehicle sales'!I$44</f>
        <v>0</v>
      </c>
      <c r="O76" s="361">
        <f>$H76*'New vehicle sales'!J$44</f>
        <v>0</v>
      </c>
      <c r="P76" s="361">
        <f>$H76*'New vehicle sales'!K$44</f>
        <v>0</v>
      </c>
      <c r="Q76" s="361">
        <f>$H76*'New vehicle sales'!L$44</f>
        <v>0</v>
      </c>
      <c r="R76" s="361">
        <f>$H76*'New vehicle sales'!M$44</f>
        <v>0</v>
      </c>
      <c r="S76" s="361">
        <f>$H76*'New vehicle sales'!N$44</f>
        <v>0</v>
      </c>
      <c r="T76" s="361">
        <f>$H76*'New vehicle sales'!O$44</f>
        <v>0</v>
      </c>
      <c r="U76" s="361">
        <f>$H76*'New vehicle sales'!P$44</f>
        <v>0</v>
      </c>
      <c r="V76" s="361">
        <f>$H76*'New vehicle sales'!Q$44</f>
        <v>0</v>
      </c>
      <c r="W76" s="361">
        <f>$H76*'New vehicle sales'!R$44</f>
        <v>0</v>
      </c>
      <c r="X76" s="361">
        <f>$H76*'New vehicle sales'!S$44</f>
        <v>0</v>
      </c>
      <c r="Y76" s="361">
        <f>$H76*'New vehicle sales'!T$44</f>
        <v>0</v>
      </c>
      <c r="Z76" s="361">
        <f>$H76*'New vehicle sales'!U$44</f>
        <v>0</v>
      </c>
      <c r="AA76" s="361">
        <f>$H76*'New vehicle sales'!V$44</f>
        <v>0</v>
      </c>
      <c r="AB76" s="361">
        <f>$H76*'New vehicle sales'!W$44</f>
        <v>0</v>
      </c>
      <c r="AC76" s="361">
        <f>$H76*'New vehicle sales'!X$44</f>
        <v>0</v>
      </c>
      <c r="AD76" s="361">
        <f>$H76*'New vehicle sales'!Y$44</f>
        <v>0</v>
      </c>
      <c r="AE76" s="361">
        <f>$H76*'New vehicle sales'!Z$44</f>
        <v>0</v>
      </c>
      <c r="AF76" s="361">
        <f>$H76*'New vehicle sales'!AA$44</f>
        <v>0</v>
      </c>
      <c r="AG76" s="361">
        <f>$H76*'New vehicle sales'!AB$44</f>
        <v>0</v>
      </c>
      <c r="AH76" s="361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1">
        <f>SUMIFS('New vehicle sales'!$G$186:$G$215,'New vehicle sales'!$C$186:$C$215,'TRA-CAPs'!G77,'New vehicle sales'!$E$186:$E$215,B77)/1000</f>
        <v>0</v>
      </c>
      <c r="I77" s="361">
        <f>$H77*'New vehicle sales'!D$44</f>
        <v>0</v>
      </c>
      <c r="J77" s="361">
        <f>$H77*'New vehicle sales'!E$44</f>
        <v>0</v>
      </c>
      <c r="K77" s="361">
        <f>$H77*'New vehicle sales'!F$44</f>
        <v>0</v>
      </c>
      <c r="L77" s="361">
        <f>$H77*'New vehicle sales'!G$44</f>
        <v>0</v>
      </c>
      <c r="M77" s="361">
        <f>$H77*'New vehicle sales'!H$44</f>
        <v>0</v>
      </c>
      <c r="N77" s="361">
        <f>$H77*'New vehicle sales'!I$44</f>
        <v>0</v>
      </c>
      <c r="O77" s="361">
        <f>$H77*'New vehicle sales'!J$44</f>
        <v>0</v>
      </c>
      <c r="P77" s="361">
        <f>$H77*'New vehicle sales'!K$44</f>
        <v>0</v>
      </c>
      <c r="Q77" s="361">
        <f>$H77*'New vehicle sales'!L$44</f>
        <v>0</v>
      </c>
      <c r="R77" s="361">
        <f>$H77*'New vehicle sales'!M$44</f>
        <v>0</v>
      </c>
      <c r="S77" s="361">
        <f>$H77*'New vehicle sales'!N$44</f>
        <v>0</v>
      </c>
      <c r="T77" s="361">
        <f>$H77*'New vehicle sales'!O$44</f>
        <v>0</v>
      </c>
      <c r="U77" s="361">
        <f>$H77*'New vehicle sales'!P$44</f>
        <v>0</v>
      </c>
      <c r="V77" s="361">
        <f>$H77*'New vehicle sales'!Q$44</f>
        <v>0</v>
      </c>
      <c r="W77" s="361">
        <f>$H77*'New vehicle sales'!R$44</f>
        <v>0</v>
      </c>
      <c r="X77" s="361">
        <f>$H77*'New vehicle sales'!S$44</f>
        <v>0</v>
      </c>
      <c r="Y77" s="361">
        <f>$H77*'New vehicle sales'!T$44</f>
        <v>0</v>
      </c>
      <c r="Z77" s="361">
        <f>$H77*'New vehicle sales'!U$44</f>
        <v>0</v>
      </c>
      <c r="AA77" s="361">
        <f>$H77*'New vehicle sales'!V$44</f>
        <v>0</v>
      </c>
      <c r="AB77" s="361">
        <f>$H77*'New vehicle sales'!W$44</f>
        <v>0</v>
      </c>
      <c r="AC77" s="361">
        <f>$H77*'New vehicle sales'!X$44</f>
        <v>0</v>
      </c>
      <c r="AD77" s="361">
        <f>$H77*'New vehicle sales'!Y$44</f>
        <v>0</v>
      </c>
      <c r="AE77" s="361">
        <f>$H77*'New vehicle sales'!Z$44</f>
        <v>0</v>
      </c>
      <c r="AF77" s="361">
        <f>$H77*'New vehicle sales'!AA$44</f>
        <v>0</v>
      </c>
      <c r="AG77" s="361">
        <f>$H77*'New vehicle sales'!AB$44</f>
        <v>0</v>
      </c>
      <c r="AH77" s="361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1">
        <f>SUMIFS('New vehicle sales'!$G$186:$G$215,'New vehicle sales'!$C$186:$C$215,'TRA-CAPs'!G78,'New vehicle sales'!$E$186:$E$215,B78)/1000</f>
        <v>0</v>
      </c>
      <c r="I78" s="361">
        <f>$H78*'New vehicle sales'!D$44</f>
        <v>0</v>
      </c>
      <c r="J78" s="361">
        <f>$H78*'New vehicle sales'!E$44</f>
        <v>0</v>
      </c>
      <c r="K78" s="361">
        <f>$H78*'New vehicle sales'!F$44</f>
        <v>0</v>
      </c>
      <c r="L78" s="361">
        <f>$H78*'New vehicle sales'!G$44</f>
        <v>0</v>
      </c>
      <c r="M78" s="361">
        <f>$H78*'New vehicle sales'!H$44</f>
        <v>0</v>
      </c>
      <c r="N78" s="361">
        <f>$H78*'New vehicle sales'!I$44</f>
        <v>0</v>
      </c>
      <c r="O78" s="361">
        <f>$H78*'New vehicle sales'!J$44</f>
        <v>0</v>
      </c>
      <c r="P78" s="361">
        <f>$H78*'New vehicle sales'!K$44</f>
        <v>0</v>
      </c>
      <c r="Q78" s="361">
        <f>$H78*'New vehicle sales'!L$44</f>
        <v>0</v>
      </c>
      <c r="R78" s="361">
        <f>$H78*'New vehicle sales'!M$44</f>
        <v>0</v>
      </c>
      <c r="S78" s="361">
        <f>$H78*'New vehicle sales'!N$44</f>
        <v>0</v>
      </c>
      <c r="T78" s="361">
        <f>$H78*'New vehicle sales'!O$44</f>
        <v>0</v>
      </c>
      <c r="U78" s="361">
        <f>$H78*'New vehicle sales'!P$44</f>
        <v>0</v>
      </c>
      <c r="V78" s="361">
        <f>$H78*'New vehicle sales'!Q$44</f>
        <v>0</v>
      </c>
      <c r="W78" s="361">
        <f>$H78*'New vehicle sales'!R$44</f>
        <v>0</v>
      </c>
      <c r="X78" s="361">
        <f>$H78*'New vehicle sales'!S$44</f>
        <v>0</v>
      </c>
      <c r="Y78" s="361">
        <f>$H78*'New vehicle sales'!T$44</f>
        <v>0</v>
      </c>
      <c r="Z78" s="361">
        <f>$H78*'New vehicle sales'!U$44</f>
        <v>0</v>
      </c>
      <c r="AA78" s="361">
        <f>$H78*'New vehicle sales'!V$44</f>
        <v>0</v>
      </c>
      <c r="AB78" s="361">
        <f>$H78*'New vehicle sales'!W$44</f>
        <v>0</v>
      </c>
      <c r="AC78" s="361">
        <f>$H78*'New vehicle sales'!X$44</f>
        <v>0</v>
      </c>
      <c r="AD78" s="361">
        <f>$H78*'New vehicle sales'!Y$44</f>
        <v>0</v>
      </c>
      <c r="AE78" s="361">
        <f>$H78*'New vehicle sales'!Z$44</f>
        <v>0</v>
      </c>
      <c r="AF78" s="361">
        <f>$H78*'New vehicle sales'!AA$44</f>
        <v>0</v>
      </c>
      <c r="AG78" s="361">
        <f>$H78*'New vehicle sales'!AB$44</f>
        <v>0</v>
      </c>
      <c r="AH78" s="361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1">
        <f>'New vehicle sales'!F19/1000</f>
        <v>21.011182244768548</v>
      </c>
      <c r="I79" s="361">
        <f>$H79*'New vehicle sales'!D$44</f>
        <v>0.25120590935676718</v>
      </c>
      <c r="J79" s="361">
        <f>$H79*'New vehicle sales'!E$44</f>
        <v>5.9450667959148644</v>
      </c>
      <c r="K79" s="361">
        <f>$H79*'New vehicle sales'!F$44</f>
        <v>0.98177333758726404</v>
      </c>
      <c r="L79" s="361">
        <f>$H79*'New vehicle sales'!G$44</f>
        <v>0.43784979971353055</v>
      </c>
      <c r="M79" s="361">
        <f>$H79*'New vehicle sales'!H$44</f>
        <v>0.37371578206966399</v>
      </c>
      <c r="N79" s="361">
        <f>$H79*'New vehicle sales'!I$44</f>
        <v>0.18034741679791938</v>
      </c>
      <c r="O79" s="361">
        <f>$H79*'New vehicle sales'!J$44</f>
        <v>0.56868584313808723</v>
      </c>
      <c r="P79" s="361">
        <f>$H79*'New vehicle sales'!K$44</f>
        <v>0.86060924233438651</v>
      </c>
      <c r="Q79" s="361">
        <f>$H79*'New vehicle sales'!L$44</f>
        <v>0.34399395593625598</v>
      </c>
      <c r="R79" s="361">
        <f>$H79*'New vehicle sales'!M$44</f>
        <v>0.39168742664231398</v>
      </c>
      <c r="S79" s="361">
        <f>$H79*'New vehicle sales'!N$44</f>
        <v>0.66063112416064596</v>
      </c>
      <c r="T79" s="361">
        <f>$H79*'New vehicle sales'!O$44</f>
        <v>0.62843394997782553</v>
      </c>
      <c r="U79" s="361">
        <f>$H79*'New vehicle sales'!P$44</f>
        <v>0.52426636218722344</v>
      </c>
      <c r="V79" s="361">
        <f>$H79*'New vehicle sales'!Q$44</f>
        <v>2.3953426825105297</v>
      </c>
      <c r="W79" s="361">
        <f>$H79*'New vehicle sales'!R$44</f>
        <v>0.65174016815428959</v>
      </c>
      <c r="X79" s="361">
        <f>$H79*'New vehicle sales'!S$44</f>
        <v>0.8599694464927381</v>
      </c>
      <c r="Y79" s="361">
        <f>$H79*'New vehicle sales'!T$44</f>
        <v>0.70400928222441295</v>
      </c>
      <c r="Z79" s="361">
        <f>$H79*'New vehicle sales'!U$44</f>
        <v>0.51261325309899142</v>
      </c>
      <c r="AA79" s="361">
        <f>$H79*'New vehicle sales'!V$44</f>
        <v>1.1386512779594713</v>
      </c>
      <c r="AB79" s="361">
        <f>$H79*'New vehicle sales'!W$44</f>
        <v>0.14139046861919918</v>
      </c>
      <c r="AC79" s="361">
        <f>$H79*'New vehicle sales'!X$44</f>
        <v>0.57584714417943539</v>
      </c>
      <c r="AD79" s="361">
        <f>$H79*'New vehicle sales'!Y$44</f>
        <v>0.28479298485075494</v>
      </c>
      <c r="AE79" s="361">
        <f>$H79*'New vehicle sales'!Z$44</f>
        <v>0.28916565849953868</v>
      </c>
      <c r="AF79" s="361">
        <f>$H79*'New vehicle sales'!AA$44</f>
        <v>0.33611784850630744</v>
      </c>
      <c r="AG79" s="361">
        <f>$H79*'New vehicle sales'!AB$44</f>
        <v>0.70241641119796383</v>
      </c>
      <c r="AH79" s="361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1">
        <f>'New vehicle sales'!F20/1000</f>
        <v>0.124</v>
      </c>
      <c r="I80" s="361">
        <f>$H80*'New vehicle sales'!D$44</f>
        <v>1.4825216590558521E-3</v>
      </c>
      <c r="J80" s="361">
        <f>$H80*'New vehicle sales'!E$44</f>
        <v>3.5085521324103093E-2</v>
      </c>
      <c r="K80" s="361">
        <f>$H80*'New vehicle sales'!F$44</f>
        <v>5.794052540338707E-3</v>
      </c>
      <c r="L80" s="361">
        <f>$H80*'New vehicle sales'!G$44</f>
        <v>2.5840228565908508E-3</v>
      </c>
      <c r="M80" s="361">
        <f>$H80*'New vehicle sales'!H$44</f>
        <v>2.2055282961612713E-3</v>
      </c>
      <c r="N80" s="361">
        <f>$H80*'New vehicle sales'!I$44</f>
        <v>1.0643418072540899E-3</v>
      </c>
      <c r="O80" s="361">
        <f>$H80*'New vehicle sales'!J$44</f>
        <v>3.3561673839976542E-3</v>
      </c>
      <c r="P80" s="361">
        <f>$H80*'New vehicle sales'!K$44</f>
        <v>5.078988169551212E-3</v>
      </c>
      <c r="Q80" s="361">
        <f>$H80*'New vehicle sales'!L$44</f>
        <v>2.0301213915136177E-3</v>
      </c>
      <c r="R80" s="361">
        <f>$H80*'New vehicle sales'!M$44</f>
        <v>2.3115901017773479E-3</v>
      </c>
      <c r="S80" s="361">
        <f>$H80*'New vehicle sales'!N$44</f>
        <v>3.8987934349251786E-3</v>
      </c>
      <c r="T80" s="361">
        <f>$H80*'New vehicle sales'!O$44</f>
        <v>3.7087779682960322E-3</v>
      </c>
      <c r="U80" s="361">
        <f>$H80*'New vehicle sales'!P$44</f>
        <v>3.0940205150712984E-3</v>
      </c>
      <c r="V80" s="361">
        <f>$H80*'New vehicle sales'!Q$44</f>
        <v>1.4136400758946328E-2</v>
      </c>
      <c r="W80" s="361">
        <f>$H80*'New vehicle sales'!R$44</f>
        <v>3.8463223967920108E-3</v>
      </c>
      <c r="X80" s="361">
        <f>$H80*'New vehicle sales'!S$44</f>
        <v>5.0752123380230184E-3</v>
      </c>
      <c r="Y80" s="361">
        <f>$H80*'New vehicle sales'!T$44</f>
        <v>4.1547948125366819E-3</v>
      </c>
      <c r="Z80" s="361">
        <f>$H80*'New vehicle sales'!U$44</f>
        <v>3.0252483008233093E-3</v>
      </c>
      <c r="AA80" s="361">
        <f>$H80*'New vehicle sales'!V$44</f>
        <v>6.7198864310516948E-3</v>
      </c>
      <c r="AB80" s="361">
        <f>$H80*'New vehicle sales'!W$44</f>
        <v>8.3443272751327409E-4</v>
      </c>
      <c r="AC80" s="361">
        <f>$H80*'New vehicle sales'!X$44</f>
        <v>3.3984306568959829E-3</v>
      </c>
      <c r="AD80" s="361">
        <f>$H80*'New vehicle sales'!Y$44</f>
        <v>1.68073979417728E-3</v>
      </c>
      <c r="AE80" s="361">
        <f>$H80*'New vehicle sales'!Z$44</f>
        <v>1.7065456496561733E-3</v>
      </c>
      <c r="AF80" s="361">
        <f>$H80*'New vehicle sales'!AA$44</f>
        <v>1.983639603390687E-3</v>
      </c>
      <c r="AG80" s="361">
        <f>$H80*'New vehicle sales'!AB$44</f>
        <v>4.1453942940423514E-3</v>
      </c>
      <c r="AH80" s="361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1">
        <f>'New vehicle sales'!F21/1000</f>
        <v>0.41099999999999998</v>
      </c>
      <c r="I81" s="361">
        <f>$H81*'New vehicle sales'!D$44</f>
        <v>4.9138419505802833E-3</v>
      </c>
      <c r="J81" s="361">
        <f>$H81*'New vehicle sales'!E$44</f>
        <v>0.11629152632424491</v>
      </c>
      <c r="K81" s="361">
        <f>$H81*'New vehicle sales'!F$44</f>
        <v>1.9204480597412973E-2</v>
      </c>
      <c r="L81" s="361">
        <f>$H81*'New vehicle sales'!G$44</f>
        <v>8.5647854359583841E-3</v>
      </c>
      <c r="M81" s="361">
        <f>$H81*'New vehicle sales'!H$44</f>
        <v>7.3102591106635681E-3</v>
      </c>
      <c r="N81" s="361">
        <f>$H81*'New vehicle sales'!I$44</f>
        <v>3.5277780869470234E-3</v>
      </c>
      <c r="O81" s="361">
        <f>$H81*'New vehicle sales'!J$44</f>
        <v>1.1124070925992224E-2</v>
      </c>
      <c r="P81" s="361">
        <f>$H81*'New vehicle sales'!K$44</f>
        <v>1.6834388207141514E-2</v>
      </c>
      <c r="Q81" s="361">
        <f>$H81*'New vehicle sales'!L$44</f>
        <v>6.7288700960652969E-3</v>
      </c>
      <c r="R81" s="361">
        <f>$H81*'New vehicle sales'!M$44</f>
        <v>7.6618026760523388E-3</v>
      </c>
      <c r="S81" s="361">
        <f>$H81*'New vehicle sales'!N$44</f>
        <v>1.2922613723824583E-2</v>
      </c>
      <c r="T81" s="361">
        <f>$H81*'New vehicle sales'!O$44</f>
        <v>1.2292804394916687E-2</v>
      </c>
      <c r="U81" s="361">
        <f>$H81*'New vehicle sales'!P$44</f>
        <v>1.0255180900760512E-2</v>
      </c>
      <c r="V81" s="361">
        <f>$H81*'New vehicle sales'!Q$44</f>
        <v>4.6855328321991456E-2</v>
      </c>
      <c r="W81" s="361">
        <f>$H81*'New vehicle sales'!R$44</f>
        <v>1.2748697621625131E-2</v>
      </c>
      <c r="X81" s="361">
        <f>$H81*'New vehicle sales'!S$44</f>
        <v>1.6821873152640811E-2</v>
      </c>
      <c r="Y81" s="361">
        <f>$H81*'New vehicle sales'!T$44</f>
        <v>1.3771134418972389E-2</v>
      </c>
      <c r="Z81" s="361">
        <f>$H81*'New vehicle sales'!U$44</f>
        <v>1.0027234287406291E-2</v>
      </c>
      <c r="AA81" s="361">
        <f>$H81*'New vehicle sales'!V$44</f>
        <v>2.2273171960985858E-2</v>
      </c>
      <c r="AB81" s="361">
        <f>$H81*'New vehicle sales'!W$44</f>
        <v>2.7657407339351263E-3</v>
      </c>
      <c r="AC81" s="361">
        <f>$H81*'New vehicle sales'!X$44</f>
        <v>1.1264153225679427E-2</v>
      </c>
      <c r="AD81" s="361">
        <f>$H81*'New vehicle sales'!Y$44</f>
        <v>5.5708391565069525E-3</v>
      </c>
      <c r="AE81" s="361">
        <f>$H81*'New vehicle sales'!Z$44</f>
        <v>5.6563730807152194E-3</v>
      </c>
      <c r="AF81" s="361">
        <f>$H81*'New vehicle sales'!AA$44</f>
        <v>6.5748054596255828E-3</v>
      </c>
      <c r="AG81" s="361">
        <f>$H81*'New vehicle sales'!AB$44</f>
        <v>1.3739976248801666E-2</v>
      </c>
      <c r="AH81" s="361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2">
        <f>'New vehicle sales'!F34/1000</f>
        <v>1.7969999999999999</v>
      </c>
      <c r="I82" s="362">
        <f>$H82*'New vehicle sales'!D$44</f>
        <v>2.1484608236478759E-2</v>
      </c>
      <c r="J82" s="362">
        <f>$H82*'New vehicle sales'!E$44</f>
        <v>0.5084571114468811</v>
      </c>
      <c r="K82" s="362">
        <f>$H82*'New vehicle sales'!F$44</f>
        <v>8.3967035604747234E-2</v>
      </c>
      <c r="L82" s="362">
        <f>$H82*'New vehicle sales'!G$44</f>
        <v>3.744749252656257E-2</v>
      </c>
      <c r="M82" s="362">
        <f>$H82*'New vehicle sales'!H$44</f>
        <v>3.1962373775821E-2</v>
      </c>
      <c r="N82" s="362">
        <f>$H82*'New vehicle sales'!I$44</f>
        <v>1.5424372803512899E-2</v>
      </c>
      <c r="O82" s="362">
        <f>$H82*'New vehicle sales'!J$44</f>
        <v>4.8637361201966003E-2</v>
      </c>
      <c r="P82" s="362">
        <f>$H82*'New vehicle sales'!K$44</f>
        <v>7.3604368876480059E-2</v>
      </c>
      <c r="Q82" s="362">
        <f>$H82*'New vehicle sales'!L$44</f>
        <v>2.9420388230241699E-2</v>
      </c>
      <c r="R82" s="362">
        <f>$H82*'New vehicle sales'!M$44</f>
        <v>3.349941462011205E-2</v>
      </c>
      <c r="S82" s="362">
        <f>$H82*'New vehicle sales'!N$44</f>
        <v>5.650106292387537E-2</v>
      </c>
      <c r="T82" s="362">
        <f>$H82*'New vehicle sales'!O$44</f>
        <v>5.3747371040548143E-2</v>
      </c>
      <c r="U82" s="362">
        <f>$H82*'New vehicle sales'!P$44</f>
        <v>4.4838345690186479E-2</v>
      </c>
      <c r="V82" s="362">
        <f>$H82*'New vehicle sales'!Q$44</f>
        <v>0.20486380777279475</v>
      </c>
      <c r="W82" s="362">
        <f>$H82*'New vehicle sales'!R$44</f>
        <v>5.5740656024477767E-2</v>
      </c>
      <c r="X82" s="362">
        <f>$H82*'New vehicle sales'!S$44</f>
        <v>7.3549649769575523E-2</v>
      </c>
      <c r="Y82" s="362">
        <f>$H82*'New vehicle sales'!T$44</f>
        <v>6.0211018372003364E-2</v>
      </c>
      <c r="Z82" s="362">
        <f>$H82*'New vehicle sales'!U$44</f>
        <v>4.3841703198221671E-2</v>
      </c>
      <c r="AA82" s="362">
        <f>$H82*'New vehicle sales'!V$44</f>
        <v>9.7384160617741092E-2</v>
      </c>
      <c r="AB82" s="362">
        <f>$H82*'New vehicle sales'!W$44</f>
        <v>1.2092545252752851E-2</v>
      </c>
      <c r="AC82" s="362">
        <f>$H82*'New vehicle sales'!X$44</f>
        <v>4.9249837826145816E-2</v>
      </c>
      <c r="AD82" s="362">
        <f>$H82*'New vehicle sales'!Y$44</f>
        <v>2.4357172662391711E-2</v>
      </c>
      <c r="AE82" s="362">
        <f>$H82*'New vehicle sales'!Z$44</f>
        <v>2.4731149455097929E-2</v>
      </c>
      <c r="AF82" s="362">
        <f>$H82*'New vehicle sales'!AA$44</f>
        <v>2.8746777155589227E-2</v>
      </c>
      <c r="AG82" s="362">
        <f>$H82*'New vehicle sales'!AB$44</f>
        <v>6.0074786664468596E-2</v>
      </c>
      <c r="AH82" s="362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1">
        <f>'New vehicle sales'!N141/1000</f>
        <v>27.248999999999999</v>
      </c>
      <c r="I97" s="361">
        <f>$H97*'New vehicle sales'!D$44</f>
        <v>0.32578413457752348</v>
      </c>
      <c r="J97" s="361">
        <f>$H97*'New vehicle sales'!E$44</f>
        <v>7.7100433109716544</v>
      </c>
      <c r="K97" s="361">
        <f>$H97*'New vehicle sales'!F$44</f>
        <v>1.2732430457394308</v>
      </c>
      <c r="L97" s="361">
        <f>$H97*'New vehicle sales'!G$44</f>
        <v>0.56783902273583942</v>
      </c>
      <c r="M97" s="361">
        <f>$H97*'New vehicle sales'!H$44</f>
        <v>0.48466484308143937</v>
      </c>
      <c r="N97" s="361">
        <f>$H97*'New vehicle sales'!I$44</f>
        <v>0.23388911214408625</v>
      </c>
      <c r="O97" s="361">
        <f>$H97*'New vehicle sales'!J$44</f>
        <v>0.73751778263348444</v>
      </c>
      <c r="P97" s="361">
        <f>$H97*'New vehicle sales'!K$44</f>
        <v>1.1161076502588787</v>
      </c>
      <c r="Q97" s="361">
        <f>$H97*'New vehicle sales'!L$44</f>
        <v>0.44611917578511745</v>
      </c>
      <c r="R97" s="361">
        <f>$H97*'New vehicle sales'!M$44</f>
        <v>0.50797192486557219</v>
      </c>
      <c r="S97" s="361">
        <f>$H97*'New vehicle sales'!N$44</f>
        <v>0.85675985732480797</v>
      </c>
      <c r="T97" s="361">
        <f>$H97*'New vehicle sales'!O$44</f>
        <v>0.81500395853305307</v>
      </c>
      <c r="U97" s="361">
        <f>$H97*'New vehicle sales'!P$44</f>
        <v>0.67991100818691785</v>
      </c>
      <c r="V97" s="361">
        <f>$H97*'New vehicle sales'!Q$44</f>
        <v>3.1064740667784552</v>
      </c>
      <c r="W97" s="361">
        <f>$H97*'New vehicle sales'!R$44</f>
        <v>0.84522934669504435</v>
      </c>
      <c r="X97" s="361">
        <f>$H97*'New vehicle sales'!S$44</f>
        <v>1.1152779112805582</v>
      </c>
      <c r="Y97" s="361">
        <f>$H97*'New vehicle sales'!T$44</f>
        <v>0.91301616005493591</v>
      </c>
      <c r="Z97" s="361">
        <f>$H97*'New vehicle sales'!U$44</f>
        <v>0.66479831410592227</v>
      </c>
      <c r="AA97" s="361">
        <f>$H97*'New vehicle sales'!V$44</f>
        <v>1.4766950432236099</v>
      </c>
      <c r="AB97" s="361">
        <f>$H97*'New vehicle sales'!W$44</f>
        <v>0.18336659187104198</v>
      </c>
      <c r="AC97" s="361">
        <f>$H97*'New vehicle sales'!X$44</f>
        <v>0.74680513685289218</v>
      </c>
      <c r="AD97" s="361">
        <f>$H97*'New vehicle sales'!Y$44</f>
        <v>0.36934256977045726</v>
      </c>
      <c r="AE97" s="361">
        <f>$H97*'New vehicle sales'!Z$44</f>
        <v>0.37501340651194409</v>
      </c>
      <c r="AF97" s="361">
        <f>$H97*'New vehicle sales'!AA$44</f>
        <v>0.43590480284510341</v>
      </c>
      <c r="AG97" s="361">
        <f>$H97*'New vehicle sales'!AB$44</f>
        <v>0.91095039611580675</v>
      </c>
      <c r="AH97" s="361">
        <f>$H97*'New vehicle sales'!AC$44</f>
        <v>0.35127142705641562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1">
        <f>'New vehicle sales'!N140/1000</f>
        <v>36.878</v>
      </c>
      <c r="I98" s="361">
        <f>$H98*'New vehicle sales'!D$44</f>
        <v>0.44090672373114281</v>
      </c>
      <c r="J98" s="361">
        <f>$H98*'New vehicle sales'!E$44</f>
        <v>10.434547220889305</v>
      </c>
      <c r="K98" s="361">
        <f>$H98*'New vehicle sales'!F$44</f>
        <v>1.7231699159887972</v>
      </c>
      <c r="L98" s="361">
        <f>$H98*'New vehicle sales'!G$44</f>
        <v>0.76849673310772093</v>
      </c>
      <c r="M98" s="361">
        <f>$H98*'New vehicle sales'!H$44</f>
        <v>0.65593122988576902</v>
      </c>
      <c r="N98" s="361">
        <f>$H98*'New vehicle sales'!I$44</f>
        <v>0.31653868683803488</v>
      </c>
      <c r="O98" s="361">
        <f>$H98*'New vehicle sales'!J$44</f>
        <v>0.99813500634730234</v>
      </c>
      <c r="P98" s="361">
        <f>$H98*'New vehicle sales'!K$44</f>
        <v>1.5105074654573354</v>
      </c>
      <c r="Q98" s="361">
        <f>$H98*'New vehicle sales'!L$44</f>
        <v>0.6037646506148322</v>
      </c>
      <c r="R98" s="361">
        <f>$H98*'New vehicle sales'!M$44</f>
        <v>0.68747435301084714</v>
      </c>
      <c r="S98" s="361">
        <f>$H98*'New vehicle sales'!N$44</f>
        <v>1.1595137442997641</v>
      </c>
      <c r="T98" s="361">
        <f>$H98*'New vehicle sales'!O$44</f>
        <v>1.1030025315711378</v>
      </c>
      <c r="U98" s="361">
        <f>$H98*'New vehicle sales'!P$44</f>
        <v>0.92017168189354315</v>
      </c>
      <c r="V98" s="361">
        <f>$H98*'New vehicle sales'!Q$44</f>
        <v>4.2042111870034082</v>
      </c>
      <c r="W98" s="361">
        <f>$H98*'New vehicle sales'!R$44</f>
        <v>1.1439086882975467</v>
      </c>
      <c r="X98" s="361">
        <f>$H98*'New vehicle sales'!S$44</f>
        <v>1.509384520980749</v>
      </c>
      <c r="Y98" s="361">
        <f>$H98*'New vehicle sales'!T$44</f>
        <v>1.2356493798123207</v>
      </c>
      <c r="Z98" s="361">
        <f>$H98*'New vehicle sales'!U$44</f>
        <v>0.89971860353033872</v>
      </c>
      <c r="AA98" s="361">
        <f>$H98*'New vehicle sales'!V$44</f>
        <v>1.9985159016477774</v>
      </c>
      <c r="AB98" s="361">
        <f>$H98*'New vehicle sales'!W$44</f>
        <v>0.24816298488092356</v>
      </c>
      <c r="AC98" s="361">
        <f>$H98*'New vehicle sales'!X$44</f>
        <v>1.0107042400404036</v>
      </c>
      <c r="AD98" s="361">
        <f>$H98*'New vehicle sales'!Y$44</f>
        <v>0.49985743652959463</v>
      </c>
      <c r="AE98" s="361">
        <f>$H98*'New vehicle sales'!Z$44</f>
        <v>0.50753218119371257</v>
      </c>
      <c r="AF98" s="361">
        <f>$H98*'New vehicle sales'!AA$44</f>
        <v>0.58994081688582056</v>
      </c>
      <c r="AG98" s="361">
        <f>$H98*'New vehicle sales'!AB$44</f>
        <v>1.2328536352878536</v>
      </c>
      <c r="AH98" s="361">
        <f>$H98*'New vehicle sales'!AC$44</f>
        <v>0.47540048027400994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1">
        <f>('New vehicle sales'!N142+'New vehicle sales'!N145)/1000</f>
        <v>25.294</v>
      </c>
      <c r="I99" s="361">
        <f>$H99*'New vehicle sales'!D$44</f>
        <v>0.30241050680773163</v>
      </c>
      <c r="J99" s="361">
        <f>$H99*'New vehicle sales'!E$44</f>
        <v>7.1568804546118034</v>
      </c>
      <c r="K99" s="361">
        <f>$H99*'New vehicle sales'!F$44</f>
        <v>1.1818932657687682</v>
      </c>
      <c r="L99" s="361">
        <f>$H99*'New vehicle sales'!G$44</f>
        <v>0.52709898495652396</v>
      </c>
      <c r="M99" s="361">
        <f>$H99*'New vehicle sales'!H$44</f>
        <v>0.44989219937986452</v>
      </c>
      <c r="N99" s="361">
        <f>$H99*'New vehicle sales'!I$44</f>
        <v>0.21710856187649152</v>
      </c>
      <c r="O99" s="361">
        <f>$H99*'New vehicle sales'!J$44</f>
        <v>0.68460401460352149</v>
      </c>
      <c r="P99" s="361">
        <f>$H99*'New vehicle sales'!K$44</f>
        <v>1.0360316674244221</v>
      </c>
      <c r="Q99" s="361">
        <f>$H99*'New vehicle sales'!L$44</f>
        <v>0.41411201997536651</v>
      </c>
      <c r="R99" s="361">
        <f>$H99*'New vehicle sales'!M$44</f>
        <v>0.47152709705126</v>
      </c>
      <c r="S99" s="361">
        <f>$H99*'New vehicle sales'!N$44</f>
        <v>0.795290976959657</v>
      </c>
      <c r="T99" s="361">
        <f>$H99*'New vehicle sales'!O$44</f>
        <v>0.75653088653290201</v>
      </c>
      <c r="U99" s="361">
        <f>$H99*'New vehicle sales'!P$44</f>
        <v>0.63113028151785022</v>
      </c>
      <c r="V99" s="361">
        <f>$H99*'New vehicle sales'!Q$44</f>
        <v>2.883597748361197</v>
      </c>
      <c r="W99" s="361">
        <f>$H99*'New vehicle sales'!R$44</f>
        <v>0.78458773148755745</v>
      </c>
      <c r="X99" s="361">
        <f>$H99*'New vehicle sales'!S$44</f>
        <v>1.0352614586931794</v>
      </c>
      <c r="Y99" s="361">
        <f>$H99*'New vehicle sales'!T$44</f>
        <v>0.84751112893792613</v>
      </c>
      <c r="Z99" s="361">
        <f>$H99*'New vehicle sales'!U$44</f>
        <v>0.6171018590405225</v>
      </c>
      <c r="AA99" s="361">
        <f>$H99*'New vehicle sales'!V$44</f>
        <v>1.3707484466695288</v>
      </c>
      <c r="AB99" s="361">
        <f>$H99*'New vehicle sales'!W$44</f>
        <v>0.17021081782032868</v>
      </c>
      <c r="AC99" s="361">
        <f>$H99*'New vehicle sales'!X$44</f>
        <v>0.69322504060908863</v>
      </c>
      <c r="AD99" s="361">
        <f>$H99*'New vehicle sales'!Y$44</f>
        <v>0.34284380930580743</v>
      </c>
      <c r="AE99" s="361">
        <f>$H99*'New vehicle sales'!Z$44</f>
        <v>0.3481077876000262</v>
      </c>
      <c r="AF99" s="361">
        <f>$H99*'New vehicle sales'!AA$44</f>
        <v>0.40463048490454867</v>
      </c>
      <c r="AG99" s="361">
        <f>$H99*'New vehicle sales'!AB$44</f>
        <v>0.84559357478634878</v>
      </c>
      <c r="AH99" s="361">
        <f>$H99*'New vehicle sales'!AC$44</f>
        <v>0.32606919431777232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1">
        <f>'New vehicle sales'!N143/1000</f>
        <v>22.597000000000001</v>
      </c>
      <c r="I100" s="361">
        <f>$H100*'New vehicle sales'!D$44</f>
        <v>0.27016566072326686</v>
      </c>
      <c r="J100" s="361">
        <f>$H100*'New vehicle sales'!E$44</f>
        <v>6.3937703658125615</v>
      </c>
      <c r="K100" s="361">
        <f>$H100*'New vehicle sales'!F$44</f>
        <v>1.0558726230164013</v>
      </c>
      <c r="L100" s="361">
        <f>$H100*'New vehicle sales'!G$44</f>
        <v>0.470896487825673</v>
      </c>
      <c r="M100" s="361">
        <f>$H100*'New vehicle sales'!H$44</f>
        <v>0.40192195893835686</v>
      </c>
      <c r="N100" s="361">
        <f>$H100*'New vehicle sales'!I$44</f>
        <v>0.19395912756871508</v>
      </c>
      <c r="O100" s="361">
        <f>$H100*'New vehicle sales'!J$44</f>
        <v>0.6116073740015725</v>
      </c>
      <c r="P100" s="361">
        <f>$H100*'New vehicle sales'!K$44</f>
        <v>0.92556367473668333</v>
      </c>
      <c r="Q100" s="361">
        <f>$H100*'New vehicle sales'!L$44</f>
        <v>0.36995687970994534</v>
      </c>
      <c r="R100" s="361">
        <f>$H100*'New vehicle sales'!M$44</f>
        <v>0.42125001233760273</v>
      </c>
      <c r="S100" s="361">
        <f>$H100*'New vehicle sales'!N$44</f>
        <v>0.7104922197500344</v>
      </c>
      <c r="T100" s="361">
        <f>$H100*'New vehicle sales'!O$44</f>
        <v>0.67586496572246335</v>
      </c>
      <c r="U100" s="361">
        <f>$H100*'New vehicle sales'!P$44</f>
        <v>0.56383533531504948</v>
      </c>
      <c r="V100" s="361">
        <f>$H100*'New vehicle sales'!Q$44</f>
        <v>2.5761310318541142</v>
      </c>
      <c r="W100" s="361">
        <f>$H100*'New vehicle sales'!R$44</f>
        <v>0.70093021935733124</v>
      </c>
      <c r="X100" s="361">
        <f>$H100*'New vehicle sales'!S$44</f>
        <v>0.92487559034117872</v>
      </c>
      <c r="Y100" s="361">
        <f>$H100*'New vehicle sales'!T$44</f>
        <v>0.75714434176525336</v>
      </c>
      <c r="Z100" s="361">
        <f>$H100*'New vehicle sales'!U$44</f>
        <v>0.55130270849761553</v>
      </c>
      <c r="AA100" s="361">
        <f>$H100*'New vehicle sales'!V$44</f>
        <v>1.2245909167941544</v>
      </c>
      <c r="AB100" s="361">
        <f>$H100*'New vehicle sales'!W$44</f>
        <v>0.15206190599691496</v>
      </c>
      <c r="AC100" s="361">
        <f>$H100*'New vehicle sales'!X$44</f>
        <v>0.619309173821601</v>
      </c>
      <c r="AD100" s="361">
        <f>$H100*'New vehicle sales'!Y$44</f>
        <v>0.30628771878245159</v>
      </c>
      <c r="AE100" s="361">
        <f>$H100*'New vehicle sales'!Z$44</f>
        <v>0.31099041972000446</v>
      </c>
      <c r="AF100" s="361">
        <f>$H100*'New vehicle sales'!AA$44</f>
        <v>0.36148632353080123</v>
      </c>
      <c r="AG100" s="361">
        <f>$H100*'New vehicle sales'!AB$44</f>
        <v>0.75543124889092761</v>
      </c>
      <c r="AH100" s="361">
        <f>$H100*'New vehicle sales'!AC$44</f>
        <v>0.29130171518932163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1">
        <f>('New vehicle sales'!N144+'New vehicle sales'!N146)/1000</f>
        <v>10.382</v>
      </c>
      <c r="I101" s="361">
        <f>$H101*'New vehicle sales'!D$44</f>
        <v>0.12412532148643432</v>
      </c>
      <c r="J101" s="361">
        <f>$H101*'New vehicle sales'!E$44</f>
        <v>2.9375635676357925</v>
      </c>
      <c r="K101" s="361">
        <f>$H101*'New vehicle sales'!F$44</f>
        <v>0.48511172156287463</v>
      </c>
      <c r="L101" s="361">
        <f>$H101*'New vehicle sales'!G$44</f>
        <v>0.21634939755746943</v>
      </c>
      <c r="M101" s="361">
        <f>$H101*'New vehicle sales'!H$44</f>
        <v>0.18465963524795417</v>
      </c>
      <c r="N101" s="361">
        <f>$H101*'New vehicle sales'!I$44</f>
        <v>8.9112876152515813E-2</v>
      </c>
      <c r="O101" s="361">
        <f>$H101*'New vehicle sales'!J$44</f>
        <v>0.28099782081180358</v>
      </c>
      <c r="P101" s="361">
        <f>$H101*'New vehicle sales'!K$44</f>
        <v>0.42524238045387647</v>
      </c>
      <c r="Q101" s="361">
        <f>$H101*'New vehicle sales'!L$44</f>
        <v>0.16997355069914821</v>
      </c>
      <c r="R101" s="361">
        <f>$H101*'New vehicle sales'!M$44</f>
        <v>0.19353974545687441</v>
      </c>
      <c r="S101" s="361">
        <f>$H101*'New vehicle sales'!N$44</f>
        <v>0.32642962452736457</v>
      </c>
      <c r="T101" s="361">
        <f>$H101*'New vehicle sales'!O$44</f>
        <v>0.31052042634555976</v>
      </c>
      <c r="U101" s="361">
        <f>$H101*'New vehicle sales'!P$44</f>
        <v>0.25904936280217922</v>
      </c>
      <c r="V101" s="361">
        <f>$H101*'New vehicle sales'!Q$44</f>
        <v>1.183581553865974</v>
      </c>
      <c r="W101" s="361">
        <f>$H101*'New vehicle sales'!R$44</f>
        <v>0.32203644454431174</v>
      </c>
      <c r="X101" s="361">
        <f>$H101*'New vehicle sales'!S$44</f>
        <v>0.42492624591415307</v>
      </c>
      <c r="Y101" s="361">
        <f>$H101*'New vehicle sales'!T$44</f>
        <v>0.34786354632061156</v>
      </c>
      <c r="Z101" s="361">
        <f>$H101*'New vehicle sales'!U$44</f>
        <v>0.2532913537028032</v>
      </c>
      <c r="AA101" s="361">
        <f>$H101*'New vehicle sales'!V$44</f>
        <v>0.56262791070305396</v>
      </c>
      <c r="AB101" s="361">
        <f>$H101*'New vehicle sales'!W$44</f>
        <v>6.9863553040667839E-2</v>
      </c>
      <c r="AC101" s="361">
        <f>$H101*'New vehicle sales'!X$44</f>
        <v>0.28453634741850076</v>
      </c>
      <c r="AD101" s="361">
        <f>$H101*'New vehicle sales'!Y$44</f>
        <v>0.14072129470281064</v>
      </c>
      <c r="AE101" s="361">
        <f>$H101*'New vehicle sales'!Z$44</f>
        <v>0.14288191076395476</v>
      </c>
      <c r="AF101" s="361">
        <f>$H101*'New vehicle sales'!AA$44</f>
        <v>0.16608182550324282</v>
      </c>
      <c r="AG101" s="361">
        <f>$H101*'New vehicle sales'!AB$44</f>
        <v>0.34707648032861044</v>
      </c>
      <c r="AH101" s="361">
        <f>$H101*'New vehicle sales'!AC$44</f>
        <v>0.13383610245145536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1">
        <f>SUMIFS('New vehicle sales'!$G$186:$G$215,'New vehicle sales'!$C$186:$C$215,'TRA-CAPs'!G102,'New vehicle sales'!$E$186:$E$215,B102)/1000</f>
        <v>0</v>
      </c>
      <c r="I102" s="361">
        <f>$H102*'New vehicle sales'!D$44</f>
        <v>0</v>
      </c>
      <c r="J102" s="361">
        <f>$H102*'New vehicle sales'!E$44</f>
        <v>0</v>
      </c>
      <c r="K102" s="361">
        <f>$H102*'New vehicle sales'!F$44</f>
        <v>0</v>
      </c>
      <c r="L102" s="361">
        <f>$H102*'New vehicle sales'!G$44</f>
        <v>0</v>
      </c>
      <c r="M102" s="361">
        <f>$H102*'New vehicle sales'!H$44</f>
        <v>0</v>
      </c>
      <c r="N102" s="361">
        <f>$H102*'New vehicle sales'!I$44</f>
        <v>0</v>
      </c>
      <c r="O102" s="361">
        <f>$H102*'New vehicle sales'!J$44</f>
        <v>0</v>
      </c>
      <c r="P102" s="361">
        <f>$H102*'New vehicle sales'!K$44</f>
        <v>0</v>
      </c>
      <c r="Q102" s="361">
        <f>$H102*'New vehicle sales'!L$44</f>
        <v>0</v>
      </c>
      <c r="R102" s="361">
        <f>$H102*'New vehicle sales'!M$44</f>
        <v>0</v>
      </c>
      <c r="S102" s="361">
        <f>$H102*'New vehicle sales'!N$44</f>
        <v>0</v>
      </c>
      <c r="T102" s="361">
        <f>$H102*'New vehicle sales'!O$44</f>
        <v>0</v>
      </c>
      <c r="U102" s="361">
        <f>$H102*'New vehicle sales'!P$44</f>
        <v>0</v>
      </c>
      <c r="V102" s="361">
        <f>$H102*'New vehicle sales'!Q$44</f>
        <v>0</v>
      </c>
      <c r="W102" s="361">
        <f>$H102*'New vehicle sales'!R$44</f>
        <v>0</v>
      </c>
      <c r="X102" s="361">
        <f>$H102*'New vehicle sales'!S$44</f>
        <v>0</v>
      </c>
      <c r="Y102" s="361">
        <f>$H102*'New vehicle sales'!T$44</f>
        <v>0</v>
      </c>
      <c r="Z102" s="361">
        <f>$H102*'New vehicle sales'!U$44</f>
        <v>0</v>
      </c>
      <c r="AA102" s="361">
        <f>$H102*'New vehicle sales'!V$44</f>
        <v>0</v>
      </c>
      <c r="AB102" s="361">
        <f>$H102*'New vehicle sales'!W$44</f>
        <v>0</v>
      </c>
      <c r="AC102" s="361">
        <f>$H102*'New vehicle sales'!X$44</f>
        <v>0</v>
      </c>
      <c r="AD102" s="361">
        <f>$H102*'New vehicle sales'!Y$44</f>
        <v>0</v>
      </c>
      <c r="AE102" s="361">
        <f>$H102*'New vehicle sales'!Z$44</f>
        <v>0</v>
      </c>
      <c r="AF102" s="361">
        <f>$H102*'New vehicle sales'!AA$44</f>
        <v>0</v>
      </c>
      <c r="AG102" s="361">
        <f>$H102*'New vehicle sales'!AB$44</f>
        <v>0</v>
      </c>
      <c r="AH102" s="361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1">
        <f>SUMIFS('New vehicle sales'!$G$186:$G$215,'New vehicle sales'!$C$186:$C$215,'TRA-CAPs'!G103,'New vehicle sales'!$E$186:$E$215,B103)/1000</f>
        <v>0</v>
      </c>
      <c r="I103" s="361">
        <f>$H103*'New vehicle sales'!D$44</f>
        <v>0</v>
      </c>
      <c r="J103" s="361">
        <f>$H103*'New vehicle sales'!E$44</f>
        <v>0</v>
      </c>
      <c r="K103" s="361">
        <f>$H103*'New vehicle sales'!F$44</f>
        <v>0</v>
      </c>
      <c r="L103" s="361">
        <f>$H103*'New vehicle sales'!G$44</f>
        <v>0</v>
      </c>
      <c r="M103" s="361">
        <f>$H103*'New vehicle sales'!H$44</f>
        <v>0</v>
      </c>
      <c r="N103" s="361">
        <f>$H103*'New vehicle sales'!I$44</f>
        <v>0</v>
      </c>
      <c r="O103" s="361">
        <f>$H103*'New vehicle sales'!J$44</f>
        <v>0</v>
      </c>
      <c r="P103" s="361">
        <f>$H103*'New vehicle sales'!K$44</f>
        <v>0</v>
      </c>
      <c r="Q103" s="361">
        <f>$H103*'New vehicle sales'!L$44</f>
        <v>0</v>
      </c>
      <c r="R103" s="361">
        <f>$H103*'New vehicle sales'!M$44</f>
        <v>0</v>
      </c>
      <c r="S103" s="361">
        <f>$H103*'New vehicle sales'!N$44</f>
        <v>0</v>
      </c>
      <c r="T103" s="361">
        <f>$H103*'New vehicle sales'!O$44</f>
        <v>0</v>
      </c>
      <c r="U103" s="361">
        <f>$H103*'New vehicle sales'!P$44</f>
        <v>0</v>
      </c>
      <c r="V103" s="361">
        <f>$H103*'New vehicle sales'!Q$44</f>
        <v>0</v>
      </c>
      <c r="W103" s="361">
        <f>$H103*'New vehicle sales'!R$44</f>
        <v>0</v>
      </c>
      <c r="X103" s="361">
        <f>$H103*'New vehicle sales'!S$44</f>
        <v>0</v>
      </c>
      <c r="Y103" s="361">
        <f>$H103*'New vehicle sales'!T$44</f>
        <v>0</v>
      </c>
      <c r="Z103" s="361">
        <f>$H103*'New vehicle sales'!U$44</f>
        <v>0</v>
      </c>
      <c r="AA103" s="361">
        <f>$H103*'New vehicle sales'!V$44</f>
        <v>0</v>
      </c>
      <c r="AB103" s="361">
        <f>$H103*'New vehicle sales'!W$44</f>
        <v>0</v>
      </c>
      <c r="AC103" s="361">
        <f>$H103*'New vehicle sales'!X$44</f>
        <v>0</v>
      </c>
      <c r="AD103" s="361">
        <f>$H103*'New vehicle sales'!Y$44</f>
        <v>0</v>
      </c>
      <c r="AE103" s="361">
        <f>$H103*'New vehicle sales'!Z$44</f>
        <v>0</v>
      </c>
      <c r="AF103" s="361">
        <f>$H103*'New vehicle sales'!AA$44</f>
        <v>0</v>
      </c>
      <c r="AG103" s="361">
        <f>$H103*'New vehicle sales'!AB$44</f>
        <v>0</v>
      </c>
      <c r="AH103" s="361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1">
        <f>'New vehicle sales'!G19/1000</f>
        <v>27.532</v>
      </c>
      <c r="I104" s="361">
        <f>$H104*'New vehicle sales'!D$44</f>
        <v>0.32916763158972351</v>
      </c>
      <c r="J104" s="361">
        <f>$H104*'New vehicle sales'!E$44</f>
        <v>7.7901175249613415</v>
      </c>
      <c r="K104" s="361">
        <f>$H104*'New vehicle sales'!F$44</f>
        <v>1.286466568875849</v>
      </c>
      <c r="L104" s="361">
        <f>$H104*'New vehicle sales'!G$44</f>
        <v>0.57373642973918793</v>
      </c>
      <c r="M104" s="361">
        <f>$H104*'New vehicle sales'!H$44</f>
        <v>0.48969842782187195</v>
      </c>
      <c r="N104" s="361">
        <f>$H104*'New vehicle sales'!I$44</f>
        <v>0.23631821481709356</v>
      </c>
      <c r="O104" s="361">
        <f>$H104*'New vehicle sales'!J$44</f>
        <v>0.74517742271147913</v>
      </c>
      <c r="P104" s="361">
        <f>$H104*'New vehicle sales'!K$44</f>
        <v>1.127699211968419</v>
      </c>
      <c r="Q104" s="361">
        <f>$H104*'New vehicle sales'!L$44</f>
        <v>0.45075243670284615</v>
      </c>
      <c r="R104" s="361">
        <f>$H104*'New vehicle sales'!M$44</f>
        <v>0.51324757001720922</v>
      </c>
      <c r="S104" s="361">
        <f>$H104*'New vehicle sales'!N$44</f>
        <v>0.86565791008354853</v>
      </c>
      <c r="T104" s="361">
        <f>$H104*'New vehicle sales'!O$44</f>
        <v>0.82346834696069648</v>
      </c>
      <c r="U104" s="361">
        <f>$H104*'New vehicle sales'!P$44</f>
        <v>0.6869723614592177</v>
      </c>
      <c r="V104" s="361">
        <f>$H104*'New vehicle sales'!Q$44</f>
        <v>3.1387369814137926</v>
      </c>
      <c r="W104" s="361">
        <f>$H104*'New vehicle sales'!R$44</f>
        <v>0.85400764700385201</v>
      </c>
      <c r="X104" s="361">
        <f>$H104*'New vehicle sales'!S$44</f>
        <v>1.1268608555681432</v>
      </c>
      <c r="Y104" s="361">
        <f>$H104*'New vehicle sales'!T$44</f>
        <v>0.92249847402225749</v>
      </c>
      <c r="Z104" s="361">
        <f>$H104*'New vehicle sales'!U$44</f>
        <v>0.67170271143763993</v>
      </c>
      <c r="AA104" s="361">
        <f>$H104*'New vehicle sales'!V$44</f>
        <v>1.4920315582235102</v>
      </c>
      <c r="AB104" s="361">
        <f>$H104*'New vehicle sales'!W$44</f>
        <v>0.18527098269270534</v>
      </c>
      <c r="AC104" s="361">
        <f>$H104*'New vehicle sales'!X$44</f>
        <v>0.75456123262629193</v>
      </c>
      <c r="AD104" s="361">
        <f>$H104*'New vehicle sales'!Y$44</f>
        <v>0.37317845172007158</v>
      </c>
      <c r="AE104" s="361">
        <f>$H104*'New vehicle sales'!Z$44</f>
        <v>0.37890818408333682</v>
      </c>
      <c r="AF104" s="361">
        <f>$H104*'New vehicle sales'!AA$44</f>
        <v>0.4404319803270354</v>
      </c>
      <c r="AG104" s="361">
        <f>$H104*'New vehicle sales'!AB$44</f>
        <v>0.92041125567398407</v>
      </c>
      <c r="AH104" s="361">
        <f>$H104*'New vehicle sales'!AC$44</f>
        <v>0.35491962749888933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1">
        <f>'New vehicle sales'!G20/1000</f>
        <v>6.6000000000000003E-2</v>
      </c>
      <c r="I105" s="361">
        <f>$H105*'New vehicle sales'!D$44</f>
        <v>7.8908410885230836E-4</v>
      </c>
      <c r="J105" s="361">
        <f>$H105*'New vehicle sales'!E$44</f>
        <v>1.8674551672506486E-2</v>
      </c>
      <c r="K105" s="361">
        <f>$H105*'New vehicle sales'!F$44</f>
        <v>3.0839311908254412E-3</v>
      </c>
      <c r="L105" s="361">
        <f>$H105*'New vehicle sales'!G$44</f>
        <v>1.3753670043144851E-3</v>
      </c>
      <c r="M105" s="361">
        <f>$H105*'New vehicle sales'!H$44</f>
        <v>1.1739102221503541E-3</v>
      </c>
      <c r="N105" s="361">
        <f>$H105*'New vehicle sales'!I$44</f>
        <v>5.6650451031266074E-4</v>
      </c>
      <c r="O105" s="361">
        <f>$H105*'New vehicle sales'!J$44</f>
        <v>1.7863471559987514E-3</v>
      </c>
      <c r="P105" s="361">
        <f>$H105*'New vehicle sales'!K$44</f>
        <v>2.7033324128256449E-3</v>
      </c>
      <c r="Q105" s="361">
        <f>$H105*'New vehicle sales'!L$44</f>
        <v>1.0805484825798287E-3</v>
      </c>
      <c r="R105" s="361">
        <f>$H105*'New vehicle sales'!M$44</f>
        <v>1.230362473526653E-3</v>
      </c>
      <c r="S105" s="361">
        <f>$H105*'New vehicle sales'!N$44</f>
        <v>2.0751642476214663E-3</v>
      </c>
      <c r="T105" s="361">
        <f>$H105*'New vehicle sales'!O$44</f>
        <v>1.9740269831253075E-3</v>
      </c>
      <c r="U105" s="361">
        <f>$H105*'New vehicle sales'!P$44</f>
        <v>1.646817370925046E-3</v>
      </c>
      <c r="V105" s="361">
        <f>$H105*'New vehicle sales'!Q$44</f>
        <v>7.5242133071811105E-3</v>
      </c>
      <c r="W105" s="361">
        <f>$H105*'New vehicle sales'!R$44</f>
        <v>2.0472361144215543E-3</v>
      </c>
      <c r="X105" s="361">
        <f>$H105*'New vehicle sales'!S$44</f>
        <v>2.7013226960445101E-3</v>
      </c>
      <c r="Y105" s="361">
        <f>$H105*'New vehicle sales'!T$44</f>
        <v>2.2114230453824275E-3</v>
      </c>
      <c r="Z105" s="361">
        <f>$H105*'New vehicle sales'!U$44</f>
        <v>1.6102128052769228E-3</v>
      </c>
      <c r="AA105" s="361">
        <f>$H105*'New vehicle sales'!V$44</f>
        <v>3.5767137455597732E-3</v>
      </c>
      <c r="AB105" s="361">
        <f>$H105*'New vehicle sales'!W$44</f>
        <v>4.4413354851512979E-4</v>
      </c>
      <c r="AC105" s="361">
        <f>$H105*'New vehicle sales'!X$44</f>
        <v>1.808842123831733E-3</v>
      </c>
      <c r="AD105" s="361">
        <f>$H105*'New vehicle sales'!Y$44</f>
        <v>8.9458730980403623E-4</v>
      </c>
      <c r="AE105" s="361">
        <f>$H105*'New vehicle sales'!Z$44</f>
        <v>9.0832268449441485E-4</v>
      </c>
      <c r="AF105" s="361">
        <f>$H105*'New vehicle sales'!AA$44</f>
        <v>1.0558081759982688E-3</v>
      </c>
      <c r="AG105" s="361">
        <f>$H105*'New vehicle sales'!AB$44</f>
        <v>2.2064195436031875E-3</v>
      </c>
      <c r="AH105" s="361">
        <f>$H105*'New vehicle sales'!AC$44</f>
        <v>8.5081706432248649E-4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1">
        <f>'New vehicle sales'!G21/1000</f>
        <v>0.94399999999999995</v>
      </c>
      <c r="I106" s="361">
        <f>$H106*'New vehicle sales'!D$44</f>
        <v>1.1286293920554228E-2</v>
      </c>
      <c r="J106" s="361">
        <f>$H106*'New vehicle sales'!E$44</f>
        <v>0.26710267846736546</v>
      </c>
      <c r="K106" s="361">
        <f>$H106*'New vehicle sales'!F$44</f>
        <v>4.4109561274836603E-2</v>
      </c>
      <c r="L106" s="361">
        <f>$H106*'New vehicle sales'!G$44</f>
        <v>1.9671915940498087E-2</v>
      </c>
      <c r="M106" s="361">
        <f>$H106*'New vehicle sales'!H$44</f>
        <v>1.6790473480453549E-2</v>
      </c>
      <c r="N106" s="361">
        <f>$H106*'New vehicle sales'!I$44</f>
        <v>8.1027311778053297E-3</v>
      </c>
      <c r="O106" s="361">
        <f>$H106*'New vehicle sales'!J$44</f>
        <v>2.5550177503982141E-2</v>
      </c>
      <c r="P106" s="361">
        <f>$H106*'New vehicle sales'!K$44</f>
        <v>3.8665845419809226E-2</v>
      </c>
      <c r="Q106" s="361">
        <f>$H106*'New vehicle sales'!L$44</f>
        <v>1.54551176902327E-2</v>
      </c>
      <c r="R106" s="361">
        <f>$H106*'New vehicle sales'!M$44</f>
        <v>1.7597911742563036E-2</v>
      </c>
      <c r="S106" s="361">
        <f>$H106*'New vehicle sales'!N$44</f>
        <v>2.9681137117494906E-2</v>
      </c>
      <c r="T106" s="361">
        <f>$H106*'New vehicle sales'!O$44</f>
        <v>2.823456775864076E-2</v>
      </c>
      <c r="U106" s="361">
        <f>$H106*'New vehicle sales'!P$44</f>
        <v>2.3554478759897628E-2</v>
      </c>
      <c r="V106" s="361">
        <f>$H106*'New vehicle sales'!Q$44</f>
        <v>0.10761905093907526</v>
      </c>
      <c r="W106" s="361">
        <f>$H106*'New vehicle sales'!R$44</f>
        <v>2.92816801820295E-2</v>
      </c>
      <c r="X106" s="361">
        <f>$H106*'New vehicle sales'!S$44</f>
        <v>3.8637100379788139E-2</v>
      </c>
      <c r="Y106" s="361">
        <f>$H106*'New vehicle sales'!T$44</f>
        <v>3.1630050830924419E-2</v>
      </c>
      <c r="Z106" s="361">
        <f>$H106*'New vehicle sales'!U$44</f>
        <v>2.3030922548203259E-2</v>
      </c>
      <c r="AA106" s="361">
        <f>$H106*'New vehicle sales'!V$44</f>
        <v>5.1157845088006443E-2</v>
      </c>
      <c r="AB106" s="361">
        <f>$H106*'New vehicle sales'!W$44</f>
        <v>6.3524556030042801E-3</v>
      </c>
      <c r="AC106" s="361">
        <f>$H106*'New vehicle sales'!X$44</f>
        <v>2.5871923710562964E-2</v>
      </c>
      <c r="AD106" s="361">
        <f>$H106*'New vehicle sales'!Y$44</f>
        <v>1.2795309400833486E-2</v>
      </c>
      <c r="AE106" s="361">
        <f>$H106*'New vehicle sales'!Z$44</f>
        <v>1.2991766881253449E-2</v>
      </c>
      <c r="AF106" s="361">
        <f>$H106*'New vehicle sales'!AA$44</f>
        <v>1.5101256335490389E-2</v>
      </c>
      <c r="AG106" s="361">
        <f>$H106*'New vehicle sales'!AB$44</f>
        <v>3.1558485593354675E-2</v>
      </c>
      <c r="AH106" s="361">
        <f>$H106*'New vehicle sales'!AC$44</f>
        <v>1.2169262253339806E-2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6">
        <f>'New vehicle sales'!G34/1000</f>
        <v>2.907</v>
      </c>
      <c r="I107" s="362">
        <f>$H107*'New vehicle sales'!D$44</f>
        <v>3.4755568248994853E-2</v>
      </c>
      <c r="J107" s="362">
        <f>$H107*'New vehicle sales'!E$44</f>
        <v>0.82252911684812657</v>
      </c>
      <c r="K107" s="362">
        <f>$H107*'New vehicle sales'!F$44</f>
        <v>0.13583315108681146</v>
      </c>
      <c r="L107" s="362">
        <f>$H107*'New vehicle sales'!G$44</f>
        <v>6.0578664871851637E-2</v>
      </c>
      <c r="M107" s="362">
        <f>$H107*'New vehicle sales'!H$44</f>
        <v>5.1705409330167866E-2</v>
      </c>
      <c r="N107" s="362">
        <f>$H107*'New vehicle sales'!I$44</f>
        <v>2.4951948658771286E-2</v>
      </c>
      <c r="O107" s="362">
        <f>$H107*'New vehicle sales'!J$44</f>
        <v>7.8680472461945011E-2</v>
      </c>
      <c r="P107" s="362">
        <f>$H107*'New vehicle sales'!K$44</f>
        <v>0.11906950491036591</v>
      </c>
      <c r="Q107" s="362">
        <f>$H107*'New vehicle sales'!L$44</f>
        <v>4.7593249073629731E-2</v>
      </c>
      <c r="R107" s="362">
        <f>$H107*'New vehicle sales'!M$44</f>
        <v>5.4191874402151216E-2</v>
      </c>
      <c r="S107" s="362">
        <f>$H107*'New vehicle sales'!N$44</f>
        <v>9.1401552542963671E-2</v>
      </c>
      <c r="T107" s="362">
        <f>$H107*'New vehicle sales'!O$44</f>
        <v>8.6946915756746498E-2</v>
      </c>
      <c r="U107" s="362">
        <f>$H107*'New vehicle sales'!P$44</f>
        <v>7.2534819655744071E-2</v>
      </c>
      <c r="V107" s="362">
        <f>$H107*'New vehicle sales'!Q$44</f>
        <v>0.33140739521174978</v>
      </c>
      <c r="W107" s="362">
        <f>$H107*'New vehicle sales'!R$44</f>
        <v>9.0171445221567545E-2</v>
      </c>
      <c r="X107" s="362">
        <f>$H107*'New vehicle sales'!S$44</f>
        <v>0.11898098602123319</v>
      </c>
      <c r="Y107" s="362">
        <f>$H107*'New vehicle sales'!T$44</f>
        <v>9.7403133226162383E-2</v>
      </c>
      <c r="Z107" s="362">
        <f>$H107*'New vehicle sales'!U$44</f>
        <v>7.0922554923333561E-2</v>
      </c>
      <c r="AA107" s="362">
        <f>$H107*'New vehicle sales'!V$44</f>
        <v>0.15753798270215547</v>
      </c>
      <c r="AB107" s="362">
        <f>$H107*'New vehicle sales'!W$44</f>
        <v>1.9562064023234578E-2</v>
      </c>
      <c r="AC107" s="362">
        <f>$H107*'New vehicle sales'!X$44</f>
        <v>7.967127354513405E-2</v>
      </c>
      <c r="AD107" s="362">
        <f>$H107*'New vehicle sales'!Y$44</f>
        <v>3.9402504690914136E-2</v>
      </c>
      <c r="AE107" s="362">
        <f>$H107*'New vehicle sales'!Z$44</f>
        <v>4.0007485512504E-2</v>
      </c>
      <c r="AF107" s="362">
        <f>$H107*'New vehicle sales'!AA$44</f>
        <v>4.6503551024651021E-2</v>
      </c>
      <c r="AG107" s="362">
        <f>$H107*'New vehicle sales'!AB$44</f>
        <v>9.7182751715976748E-2</v>
      </c>
      <c r="AH107" s="362">
        <f>$H107*'New vehicle sales'!AC$44</f>
        <v>3.7474624333113153E-2</v>
      </c>
      <c r="AI107" s="30" t="str">
        <f t="shared" si="13"/>
        <v>T-HGT-ICE_DST81</v>
      </c>
      <c r="AJ107" s="30" t="s">
        <v>221</v>
      </c>
    </row>
    <row r="113" spans="1:36" ht="21">
      <c r="C113" s="39" t="s">
        <v>603</v>
      </c>
    </row>
    <row r="114" spans="1:36" ht="21">
      <c r="C114" s="39"/>
    </row>
    <row r="115" spans="1:36">
      <c r="C115" t="s">
        <v>230</v>
      </c>
    </row>
    <row r="116" spans="1:36">
      <c r="D116" s="38" t="s">
        <v>229</v>
      </c>
      <c r="I116" s="37"/>
      <c r="J116" s="36"/>
      <c r="K116" s="36"/>
      <c r="L116" s="36"/>
      <c r="M116" s="36"/>
      <c r="O116" s="36"/>
      <c r="P116" s="36"/>
    </row>
    <row r="117" spans="1:36" ht="15" thickBot="1">
      <c r="D117" s="35" t="s">
        <v>228</v>
      </c>
      <c r="E117" s="35" t="s">
        <v>227</v>
      </c>
      <c r="F117" s="35" t="s">
        <v>198</v>
      </c>
      <c r="G117" s="35" t="s">
        <v>226</v>
      </c>
      <c r="H117" s="34" t="str">
        <f>Regions!C$3</f>
        <v>IE</v>
      </c>
      <c r="I117" s="34" t="str">
        <f>Regions!E$3</f>
        <v>IE-CW</v>
      </c>
      <c r="J117" s="34" t="str">
        <f>Regions!F$3</f>
        <v>IE-D</v>
      </c>
      <c r="K117" s="34" t="str">
        <f>Regions!G$3</f>
        <v>IE-KE</v>
      </c>
      <c r="L117" s="34" t="str">
        <f>Regions!H$3</f>
        <v>IE-KK</v>
      </c>
      <c r="M117" s="34" t="str">
        <f>Regions!I$3</f>
        <v>IE-LS</v>
      </c>
      <c r="N117" s="34" t="str">
        <f>Regions!J$3</f>
        <v>IE-LD</v>
      </c>
      <c r="O117" s="34" t="str">
        <f>Regions!K$3</f>
        <v>IE-LH</v>
      </c>
      <c r="P117" s="34" t="str">
        <f>Regions!L$3</f>
        <v>IE-MH</v>
      </c>
      <c r="Q117" s="34" t="str">
        <f>Regions!M$3</f>
        <v>IE-OY</v>
      </c>
      <c r="R117" s="34" t="str">
        <f>Regions!N$3</f>
        <v>IE-WH</v>
      </c>
      <c r="S117" s="34" t="str">
        <f>Regions!O$3</f>
        <v>IE-WX</v>
      </c>
      <c r="T117" s="34" t="str">
        <f>Regions!P$3</f>
        <v>IE-WW</v>
      </c>
      <c r="U117" s="34" t="str">
        <f>Regions!Q$3</f>
        <v>IE-CE</v>
      </c>
      <c r="V117" s="34" t="str">
        <f>Regions!R$3</f>
        <v>IE-CO</v>
      </c>
      <c r="W117" s="34" t="str">
        <f>Regions!S$3</f>
        <v>IE-KY</v>
      </c>
      <c r="X117" s="34" t="str">
        <f>Regions!T$3</f>
        <v>IE-LK</v>
      </c>
      <c r="Y117" s="34" t="str">
        <f>Regions!U$3</f>
        <v>IE-TA</v>
      </c>
      <c r="Z117" s="34" t="str">
        <f>Regions!V$3</f>
        <v>IE-WD</v>
      </c>
      <c r="AA117" s="34" t="str">
        <f>Regions!W$3</f>
        <v>IE-G</v>
      </c>
      <c r="AB117" s="34" t="str">
        <f>Regions!X$3</f>
        <v>IE-LM</v>
      </c>
      <c r="AC117" s="34" t="str">
        <f>Regions!Y$3</f>
        <v>IE-MO</v>
      </c>
      <c r="AD117" s="34" t="str">
        <f>Regions!Z$3</f>
        <v>IE-RN</v>
      </c>
      <c r="AE117" s="34" t="str">
        <f>Regions!AA$3</f>
        <v>IE-SO</v>
      </c>
      <c r="AF117" s="34" t="str">
        <f>Regions!AB$3</f>
        <v>IE-CN</v>
      </c>
      <c r="AG117" s="34" t="str">
        <f>Regions!AC$3</f>
        <v>IE-DL</v>
      </c>
      <c r="AH117" s="34" t="str">
        <f>Regions!AD$3</f>
        <v>IE-MN</v>
      </c>
      <c r="AI117" s="33" t="s">
        <v>225</v>
      </c>
      <c r="AJ117" s="33" t="s">
        <v>224</v>
      </c>
    </row>
    <row r="118" spans="1:36">
      <c r="A118" t="str">
        <f>A96</f>
        <v>T-CAR*, T-LGT*, T-HGT*</v>
      </c>
      <c r="E118" t="s">
        <v>223</v>
      </c>
      <c r="F118" t="str">
        <f>F77</f>
        <v>NCAP_BND</v>
      </c>
      <c r="G118">
        <v>2024</v>
      </c>
      <c r="H118" s="32">
        <v>0</v>
      </c>
      <c r="I118" s="32">
        <f>H118</f>
        <v>0</v>
      </c>
      <c r="J118" s="32">
        <f t="shared" ref="J118:AH118" si="14">I118</f>
        <v>0</v>
      </c>
      <c r="K118" s="32">
        <f t="shared" si="14"/>
        <v>0</v>
      </c>
      <c r="L118" s="32">
        <f t="shared" si="14"/>
        <v>0</v>
      </c>
      <c r="M118" s="32">
        <f t="shared" si="14"/>
        <v>0</v>
      </c>
      <c r="N118" s="32">
        <f t="shared" si="14"/>
        <v>0</v>
      </c>
      <c r="O118" s="32">
        <f t="shared" si="14"/>
        <v>0</v>
      </c>
      <c r="P118" s="32">
        <f t="shared" si="14"/>
        <v>0</v>
      </c>
      <c r="Q118" s="32">
        <f t="shared" si="14"/>
        <v>0</v>
      </c>
      <c r="R118" s="32">
        <f t="shared" si="14"/>
        <v>0</v>
      </c>
      <c r="S118" s="32">
        <f t="shared" si="14"/>
        <v>0</v>
      </c>
      <c r="T118" s="32">
        <f t="shared" si="14"/>
        <v>0</v>
      </c>
      <c r="U118" s="32">
        <f t="shared" si="14"/>
        <v>0</v>
      </c>
      <c r="V118" s="32">
        <f t="shared" si="14"/>
        <v>0</v>
      </c>
      <c r="W118" s="32">
        <f t="shared" si="14"/>
        <v>0</v>
      </c>
      <c r="X118" s="32">
        <f t="shared" si="14"/>
        <v>0</v>
      </c>
      <c r="Y118" s="32">
        <f t="shared" si="14"/>
        <v>0</v>
      </c>
      <c r="Z118" s="32">
        <f t="shared" si="14"/>
        <v>0</v>
      </c>
      <c r="AA118" s="32">
        <f t="shared" si="14"/>
        <v>0</v>
      </c>
      <c r="AB118" s="32">
        <f t="shared" si="14"/>
        <v>0</v>
      </c>
      <c r="AC118" s="32">
        <f t="shared" si="14"/>
        <v>0</v>
      </c>
      <c r="AD118" s="32">
        <f t="shared" si="14"/>
        <v>0</v>
      </c>
      <c r="AE118" s="32">
        <f t="shared" si="14"/>
        <v>0</v>
      </c>
      <c r="AF118" s="32">
        <f t="shared" si="14"/>
        <v>0</v>
      </c>
      <c r="AG118" s="32">
        <f t="shared" si="14"/>
        <v>0</v>
      </c>
      <c r="AH118" s="32">
        <f t="shared" si="14"/>
        <v>0</v>
      </c>
      <c r="AI118" t="str">
        <f>AI96</f>
        <v>T-CAR*, T-LGT*, T-HGT*</v>
      </c>
      <c r="AJ118" t="str">
        <f>AJ77</f>
        <v>*New</v>
      </c>
    </row>
    <row r="119" spans="1:36">
      <c r="A119" t="str">
        <f t="shared" ref="A119:A129" si="15">A97</f>
        <v>T-CAR-ICE_DST21</v>
      </c>
      <c r="B119" t="s">
        <v>391</v>
      </c>
      <c r="E119" t="s">
        <v>223</v>
      </c>
      <c r="F119" t="s">
        <v>222</v>
      </c>
      <c r="G119">
        <v>2024</v>
      </c>
      <c r="H119" s="381">
        <f>'New vehicle sales'!O141/1000</f>
        <v>28.879623643297155</v>
      </c>
      <c r="I119" s="361">
        <f>$H119*'New vehicle sales'!D$44</f>
        <v>0.34527957706910894</v>
      </c>
      <c r="J119" s="361">
        <f>$H119*'New vehicle sales'!E$44</f>
        <v>8.1714246062014038</v>
      </c>
      <c r="K119" s="361">
        <f>$H119*'New vehicle sales'!F$44</f>
        <v>1.3494359414070296</v>
      </c>
      <c r="L119" s="361">
        <f>$H119*'New vehicle sales'!G$44</f>
        <v>0.60181941600017241</v>
      </c>
      <c r="M119" s="361">
        <f>$H119*'New vehicle sales'!H$44</f>
        <v>0.51366796070790277</v>
      </c>
      <c r="N119" s="361">
        <f>$H119*'New vehicle sales'!I$44</f>
        <v>0.24788540984939386</v>
      </c>
      <c r="O119" s="361">
        <f>$H119*'New vehicle sales'!J$44</f>
        <v>0.78165202365936626</v>
      </c>
      <c r="P119" s="361">
        <f>$H119*'New vehicle sales'!K$44</f>
        <v>1.182897313108046</v>
      </c>
      <c r="Q119" s="361">
        <f>$H119*'New vehicle sales'!L$44</f>
        <v>0.47281565917032248</v>
      </c>
      <c r="R119" s="361">
        <f>$H119*'New vehicle sales'!M$44</f>
        <v>0.53836977545887721</v>
      </c>
      <c r="S119" s="361">
        <f>$H119*'New vehicle sales'!N$44</f>
        <v>0.90802973438384615</v>
      </c>
      <c r="T119" s="361">
        <f>$H119*'New vehicle sales'!O$44</f>
        <v>0.86377509597533619</v>
      </c>
      <c r="U119" s="361">
        <f>$H119*'New vehicle sales'!P$44</f>
        <v>0.72059796790241548</v>
      </c>
      <c r="V119" s="361">
        <f>$H119*'New vehicle sales'!Q$44</f>
        <v>3.2923704321708889</v>
      </c>
      <c r="W119" s="361">
        <f>$H119*'New vehicle sales'!R$44</f>
        <v>0.89580921959788662</v>
      </c>
      <c r="X119" s="361">
        <f>$H119*'New vehicle sales'!S$44</f>
        <v>1.1820179212251856</v>
      </c>
      <c r="Y119" s="361">
        <f>$H119*'New vehicle sales'!T$44</f>
        <v>0.96765250404179626</v>
      </c>
      <c r="Z119" s="361">
        <f>$H119*'New vehicle sales'!U$44</f>
        <v>0.70458090609114021</v>
      </c>
      <c r="AA119" s="361">
        <f>$H119*'New vehicle sales'!V$44</f>
        <v>1.5650628310844537</v>
      </c>
      <c r="AB119" s="361">
        <f>$H119*'New vehicle sales'!W$44</f>
        <v>0.194339541340591</v>
      </c>
      <c r="AC119" s="361">
        <f>$H119*'New vehicle sales'!X$44</f>
        <v>0.79149514797579923</v>
      </c>
      <c r="AD119" s="361">
        <f>$H119*'New vehicle sales'!Y$44</f>
        <v>0.3914446185334885</v>
      </c>
      <c r="AE119" s="361">
        <f>$H119*'New vehicle sales'!Z$44</f>
        <v>0.39745480719497039</v>
      </c>
      <c r="AF119" s="361">
        <f>$H119*'New vehicle sales'!AA$44</f>
        <v>0.461990041853728</v>
      </c>
      <c r="AG119" s="361">
        <f>$H119*'New vehicle sales'!AB$44</f>
        <v>0.96546312149205338</v>
      </c>
      <c r="AH119" s="361">
        <f>$H119*'New vehicle sales'!AC$44</f>
        <v>0.37229206980194479</v>
      </c>
      <c r="AI119" t="str">
        <f t="shared" ref="AI119:AI129" si="16">AI97</f>
        <v>T-CAR-ICE_DST21</v>
      </c>
      <c r="AJ119" t="s">
        <v>221</v>
      </c>
    </row>
    <row r="120" spans="1:36">
      <c r="A120" t="str">
        <f t="shared" si="15"/>
        <v>T-CAR-ICE_GSL21</v>
      </c>
      <c r="B120" t="s">
        <v>399</v>
      </c>
      <c r="E120" t="s">
        <v>223</v>
      </c>
      <c r="F120" t="s">
        <v>222</v>
      </c>
      <c r="G120">
        <v>2024</v>
      </c>
      <c r="H120" s="381">
        <f>'New vehicle sales'!O140/1000</f>
        <v>40.299686071908603</v>
      </c>
      <c r="I120" s="361">
        <f>$H120*'New vehicle sales'!D$44</f>
        <v>0.48181578592545127</v>
      </c>
      <c r="J120" s="361">
        <f>$H120*'New vehicle sales'!E$44</f>
        <v>11.402705605085561</v>
      </c>
      <c r="K120" s="361">
        <f>$H120*'New vehicle sales'!F$44</f>
        <v>1.8830524069338261</v>
      </c>
      <c r="L120" s="361">
        <f>$H120*'New vehicle sales'!G$44</f>
        <v>0.83980088647780471</v>
      </c>
      <c r="M120" s="361">
        <f>$H120*'New vehicle sales'!H$44</f>
        <v>0.71679111256460237</v>
      </c>
      <c r="N120" s="361">
        <f>$H120*'New vehicle sales'!I$44</f>
        <v>0.34590839278667479</v>
      </c>
      <c r="O120" s="361">
        <f>$H120*'New vehicle sales'!J$44</f>
        <v>1.0907459030635822</v>
      </c>
      <c r="P120" s="361">
        <f>$H120*'New vehicle sales'!K$44</f>
        <v>1.6506582967407382</v>
      </c>
      <c r="Q120" s="361">
        <f>$H120*'New vehicle sales'!L$44</f>
        <v>0.6597843126279439</v>
      </c>
      <c r="R120" s="361">
        <f>$H120*'New vehicle sales'!M$44</f>
        <v>0.75126093087547086</v>
      </c>
      <c r="S120" s="361">
        <f>$H120*'New vehicle sales'!N$44</f>
        <v>1.2670979958605075</v>
      </c>
      <c r="T120" s="361">
        <f>$H120*'New vehicle sales'!O$44</f>
        <v>1.2053434502640412</v>
      </c>
      <c r="U120" s="361">
        <f>$H120*'New vehicle sales'!P$44</f>
        <v>1.0055488343340184</v>
      </c>
      <c r="V120" s="361">
        <f>$H120*'New vehicle sales'!Q$44</f>
        <v>4.5942944578405447</v>
      </c>
      <c r="W120" s="361">
        <f>$H120*'New vehicle sales'!R$44</f>
        <v>1.250045041307009</v>
      </c>
      <c r="X120" s="361">
        <f>$H120*'New vehicle sales'!S$44</f>
        <v>1.6494311610532657</v>
      </c>
      <c r="Y120" s="361">
        <f>$H120*'New vehicle sales'!T$44</f>
        <v>1.3502977954711504</v>
      </c>
      <c r="Z120" s="361">
        <f>$H120*'New vehicle sales'!U$44</f>
        <v>0.98319803881253465</v>
      </c>
      <c r="AA120" s="361">
        <f>$H120*'New vehicle sales'!V$44</f>
        <v>2.1839460775021093</v>
      </c>
      <c r="AB120" s="361">
        <f>$H120*'New vehicle sales'!W$44</f>
        <v>0.27118852392670484</v>
      </c>
      <c r="AC120" s="361">
        <f>$H120*'New vehicle sales'!X$44</f>
        <v>1.1044813597585343</v>
      </c>
      <c r="AD120" s="361">
        <f>$H120*'New vehicle sales'!Y$44</f>
        <v>0.54623617801539248</v>
      </c>
      <c r="AE120" s="361">
        <f>$H120*'New vehicle sales'!Z$44</f>
        <v>0.55462301571391215</v>
      </c>
      <c r="AF120" s="361">
        <f>$H120*'New vehicle sales'!AA$44</f>
        <v>0.6446778491649191</v>
      </c>
      <c r="AG120" s="361">
        <f>$H120*'New vehicle sales'!AB$44</f>
        <v>1.3472426507595803</v>
      </c>
      <c r="AH120" s="361">
        <f>$H120*'New vehicle sales'!AC$44</f>
        <v>0.51951000904271327</v>
      </c>
      <c r="AI120" t="str">
        <f t="shared" si="16"/>
        <v>T-CAR-ICE_GSL21</v>
      </c>
      <c r="AJ120" t="s">
        <v>221</v>
      </c>
    </row>
    <row r="121" spans="1:36">
      <c r="A121" t="str">
        <f t="shared" si="15"/>
        <v>T-CAR-HEV_GSL21</v>
      </c>
      <c r="B121" t="s">
        <v>558</v>
      </c>
      <c r="E121" t="s">
        <v>223</v>
      </c>
      <c r="F121" t="s">
        <v>222</v>
      </c>
      <c r="G121">
        <v>2024</v>
      </c>
      <c r="H121" s="381">
        <f>('New vehicle sales'!O142+'New vehicle sales'!O145)/1000</f>
        <v>26.689747791364713</v>
      </c>
      <c r="I121" s="361">
        <f>$H121*'New vehicle sales'!D$44</f>
        <v>0.31909781593093772</v>
      </c>
      <c r="J121" s="361">
        <f>$H121*'New vehicle sales'!E$44</f>
        <v>7.5518041553940325</v>
      </c>
      <c r="K121" s="361">
        <f>$H121*'New vehicle sales'!F$44</f>
        <v>1.2471112983190009</v>
      </c>
      <c r="L121" s="361">
        <f>$H121*'New vehicle sales'!G$44</f>
        <v>0.55618482523815804</v>
      </c>
      <c r="M121" s="361">
        <f>$H121*'New vehicle sales'!H$44</f>
        <v>0.47471769331663444</v>
      </c>
      <c r="N121" s="361">
        <f>$H121*'New vehicle sales'!I$44</f>
        <v>0.22908882580174977</v>
      </c>
      <c r="O121" s="361">
        <f>$H121*'New vehicle sales'!J$44</f>
        <v>0.72238113729436837</v>
      </c>
      <c r="P121" s="361">
        <f>$H121*'New vehicle sales'!K$44</f>
        <v>1.0932009135536045</v>
      </c>
      <c r="Q121" s="361">
        <f>$H121*'New vehicle sales'!L$44</f>
        <v>0.4369631284302648</v>
      </c>
      <c r="R121" s="361">
        <f>$H121*'New vehicle sales'!M$44</f>
        <v>0.49754642591493958</v>
      </c>
      <c r="S121" s="361">
        <f>$H121*'New vehicle sales'!N$44</f>
        <v>0.83917591507081879</v>
      </c>
      <c r="T121" s="361">
        <f>$H121*'New vehicle sales'!O$44</f>
        <v>0.79827700474186403</v>
      </c>
      <c r="U121" s="361">
        <f>$H121*'New vehicle sales'!P$44</f>
        <v>0.66595667103678469</v>
      </c>
      <c r="V121" s="361">
        <f>$H121*'New vehicle sales'!Q$44</f>
        <v>3.0427175075317274</v>
      </c>
      <c r="W121" s="361">
        <f>$H121*'New vehicle sales'!R$44</f>
        <v>0.82788205398916292</v>
      </c>
      <c r="X121" s="361">
        <f>$H121*'New vehicle sales'!S$44</f>
        <v>1.0923882039472324</v>
      </c>
      <c r="Y121" s="361">
        <f>$H121*'New vehicle sales'!T$44</f>
        <v>0.89427762638285868</v>
      </c>
      <c r="Z121" s="361">
        <f>$H121*'New vehicle sales'!U$44</f>
        <v>0.65115414641313529</v>
      </c>
      <c r="AA121" s="361">
        <f>$H121*'New vehicle sales'!V$44</f>
        <v>1.4463876938014812</v>
      </c>
      <c r="AB121" s="361">
        <f>$H121*'New vehicle sales'!W$44</f>
        <v>0.17960321811443419</v>
      </c>
      <c r="AC121" s="361">
        <f>$H121*'New vehicle sales'!X$44</f>
        <v>0.73147787999190073</v>
      </c>
      <c r="AD121" s="361">
        <f>$H121*'New vehicle sales'!Y$44</f>
        <v>0.36176226781856324</v>
      </c>
      <c r="AE121" s="361">
        <f>$H121*'New vehicle sales'!Z$44</f>
        <v>0.36731671761107992</v>
      </c>
      <c r="AF121" s="361">
        <f>$H121*'New vehicle sales'!AA$44</f>
        <v>0.4269583929311303</v>
      </c>
      <c r="AG121" s="361">
        <f>$H121*'New vehicle sales'!AB$44</f>
        <v>0.89225425970768346</v>
      </c>
      <c r="AH121" s="361">
        <f>$H121*'New vehicle sales'!AC$44</f>
        <v>0.34406201308115897</v>
      </c>
      <c r="AI121" t="str">
        <f t="shared" si="16"/>
        <v>T-CAR-HEV_GSL21</v>
      </c>
      <c r="AJ121" t="s">
        <v>221</v>
      </c>
    </row>
    <row r="122" spans="1:36">
      <c r="A122" t="str">
        <f t="shared" si="15"/>
        <v>T-CAR-BEV100_ELC21</v>
      </c>
      <c r="B122" t="s">
        <v>389</v>
      </c>
      <c r="E122" t="s">
        <v>223</v>
      </c>
      <c r="F122" t="s">
        <v>222</v>
      </c>
      <c r="G122">
        <v>2024</v>
      </c>
      <c r="H122" s="381">
        <f>('New vehicle sales'!O143/1000)</f>
        <v>16.959990633955407</v>
      </c>
      <c r="I122" s="361">
        <f>$H122*'New vehicle sales'!D$44</f>
        <v>0.20277059235663936</v>
      </c>
      <c r="J122" s="361">
        <f>$H122*'New vehicle sales'!E$44</f>
        <v>4.7987912342276706</v>
      </c>
      <c r="K122" s="361">
        <f>$H122*'New vehicle sales'!F$44</f>
        <v>0.79247642594185486</v>
      </c>
      <c r="L122" s="361">
        <f>$H122*'New vehicle sales'!G$44</f>
        <v>0.35342744714280261</v>
      </c>
      <c r="M122" s="361">
        <f>$H122*'New vehicle sales'!H$44</f>
        <v>0.30165918746628057</v>
      </c>
      <c r="N122" s="361">
        <f>$H122*'New vehicle sales'!I$44</f>
        <v>0.1455744119544882</v>
      </c>
      <c r="O122" s="361">
        <f>$H122*'New vehicle sales'!J$44</f>
        <v>0.45903683385957122</v>
      </c>
      <c r="P122" s="361">
        <f>$H122*'New vehicle sales'!K$44</f>
        <v>0.69467412730289413</v>
      </c>
      <c r="Q122" s="361">
        <f>$H122*'New vehicle sales'!L$44</f>
        <v>0.27766806278922157</v>
      </c>
      <c r="R122" s="361">
        <f>$H122*'New vehicle sales'!M$44</f>
        <v>0.31616569738457945</v>
      </c>
      <c r="S122" s="361">
        <f>$H122*'New vehicle sales'!N$44</f>
        <v>0.53325403338756339</v>
      </c>
      <c r="T122" s="361">
        <f>$H122*'New vehicle sales'!O$44</f>
        <v>0.50726483553000701</v>
      </c>
      <c r="U122" s="361">
        <f>$H122*'New vehicle sales'!P$44</f>
        <v>0.42318192707157343</v>
      </c>
      <c r="V122" s="361">
        <f>$H122*'New vehicle sales'!Q$44</f>
        <v>1.9334937457223373</v>
      </c>
      <c r="W122" s="361">
        <f>$H122*'New vehicle sales'!R$44</f>
        <v>0.52607735342552753</v>
      </c>
      <c r="X122" s="361">
        <f>$H122*'New vehicle sales'!S$44</f>
        <v>0.69415769127584936</v>
      </c>
      <c r="Y122" s="361">
        <f>$H122*'New vehicle sales'!T$44</f>
        <v>0.56826839602119872</v>
      </c>
      <c r="Z122" s="361">
        <f>$H122*'New vehicle sales'!U$44</f>
        <v>0.41377566812381322</v>
      </c>
      <c r="AA122" s="361">
        <f>$H122*'New vehicle sales'!V$44</f>
        <v>0.91910653977323198</v>
      </c>
      <c r="AB122" s="361">
        <f>$H122*'New vehicle sales'!W$44</f>
        <v>0.11412880034912092</v>
      </c>
      <c r="AC122" s="361">
        <f>$H122*'New vehicle sales'!X$44</f>
        <v>0.4648173557346999</v>
      </c>
      <c r="AD122" s="361">
        <f>$H122*'New vehicle sales'!Y$44</f>
        <v>0.2298817029626033</v>
      </c>
      <c r="AE122" s="361">
        <f>$H122*'New vehicle sales'!Z$44</f>
        <v>0.23341127608537132</v>
      </c>
      <c r="AF122" s="361">
        <f>$H122*'New vehicle sales'!AA$44</f>
        <v>0.27131055721491182</v>
      </c>
      <c r="AG122" s="361">
        <f>$H122*'New vehicle sales'!AB$44</f>
        <v>0.5669826483952457</v>
      </c>
      <c r="AH122" s="361">
        <f>$H122*'New vehicle sales'!AC$44</f>
        <v>0.21863408245634552</v>
      </c>
      <c r="AI122" t="str">
        <f t="shared" si="16"/>
        <v>T-CAR-BEV100_ELC21</v>
      </c>
      <c r="AJ122" t="s">
        <v>221</v>
      </c>
    </row>
    <row r="123" spans="1:36">
      <c r="A123" t="str">
        <f t="shared" si="15"/>
        <v>T-CAR-PHEV40_GSL21</v>
      </c>
      <c r="E123" t="s">
        <v>223</v>
      </c>
      <c r="F123" t="s">
        <v>222</v>
      </c>
      <c r="G123">
        <v>2024</v>
      </c>
      <c r="H123" s="381">
        <f>('New vehicle sales'!O146+'New vehicle sales'!O144)/1000</f>
        <v>11.917407614324723</v>
      </c>
      <c r="I123" s="361">
        <f>$H123*'New vehicle sales'!D$44</f>
        <v>0.14248237829059301</v>
      </c>
      <c r="J123" s="361">
        <f>$H123*'New vehicle sales'!E$44</f>
        <v>3.3720037014549891</v>
      </c>
      <c r="K123" s="361">
        <f>$H123*'New vehicle sales'!F$44</f>
        <v>0.55685553114540332</v>
      </c>
      <c r="L123" s="361">
        <f>$H123*'New vehicle sales'!G$44</f>
        <v>0.24834559408649134</v>
      </c>
      <c r="M123" s="361">
        <f>$H123*'New vehicle sales'!H$44</f>
        <v>0.2119691912119433</v>
      </c>
      <c r="N123" s="361">
        <f>$H123*'New vehicle sales'!I$44</f>
        <v>0.102291896435597</v>
      </c>
      <c r="O123" s="361">
        <f>$H123*'New vehicle sales'!J$44</f>
        <v>0.32255495755646718</v>
      </c>
      <c r="P123" s="361">
        <f>$H123*'New vehicle sales'!K$44</f>
        <v>0.48813203455544196</v>
      </c>
      <c r="Q123" s="361">
        <f>$H123*'New vehicle sales'!L$44</f>
        <v>0.19511116233248299</v>
      </c>
      <c r="R123" s="361">
        <f>$H123*'New vehicle sales'!M$44</f>
        <v>0.22216259258160509</v>
      </c>
      <c r="S123" s="361">
        <f>$H123*'New vehicle sales'!N$44</f>
        <v>0.37470573038755295</v>
      </c>
      <c r="T123" s="361">
        <f>$H123*'New vehicle sales'!O$44</f>
        <v>0.3564436999936364</v>
      </c>
      <c r="U123" s="361">
        <f>$H123*'New vehicle sales'!P$44</f>
        <v>0.2973605132676419</v>
      </c>
      <c r="V123" s="361">
        <f>$H123*'New vehicle sales'!Q$44</f>
        <v>1.3586229842242965</v>
      </c>
      <c r="W123" s="361">
        <f>$H123*'New vehicle sales'!R$44</f>
        <v>0.36966283724739379</v>
      </c>
      <c r="X123" s="361">
        <f>$H123*'New vehicle sales'!S$44</f>
        <v>0.48776914646347019</v>
      </c>
      <c r="Y123" s="361">
        <f>$H123*'New vehicle sales'!T$44</f>
        <v>0.39930954302323807</v>
      </c>
      <c r="Z123" s="361">
        <f>$H123*'New vehicle sales'!U$44</f>
        <v>0.29075094464076323</v>
      </c>
      <c r="AA123" s="361">
        <f>$H123*'New vehicle sales'!V$44</f>
        <v>0.6458356912968779</v>
      </c>
      <c r="AB123" s="361">
        <f>$H123*'New vehicle sales'!W$44</f>
        <v>8.0195765649261619E-2</v>
      </c>
      <c r="AC123" s="361">
        <f>$H123*'New vehicle sales'!X$44</f>
        <v>0.32661680151005451</v>
      </c>
      <c r="AD123" s="361">
        <f>$H123*'New vehicle sales'!Y$44</f>
        <v>0.16153275178086199</v>
      </c>
      <c r="AE123" s="361">
        <f>$H123*'New vehicle sales'!Z$44</f>
        <v>0.16401290418875172</v>
      </c>
      <c r="AF123" s="361">
        <f>$H123*'New vehicle sales'!AA$44</f>
        <v>0.19064388478648583</v>
      </c>
      <c r="AG123" s="361">
        <f>$H123*'New vehicle sales'!AB$44</f>
        <v>0.39840607680805312</v>
      </c>
      <c r="AH123" s="361">
        <f>$H123*'New vehicle sales'!AC$44</f>
        <v>0.15362929940536679</v>
      </c>
      <c r="AI123" t="str">
        <f t="shared" si="16"/>
        <v>T-CAR-PHEV40_GSL21</v>
      </c>
      <c r="AJ123" t="s">
        <v>221</v>
      </c>
    </row>
    <row r="124" spans="1:36">
      <c r="A124" t="str">
        <f t="shared" si="15"/>
        <v>T-CAR-HEV_DST21</v>
      </c>
      <c r="E124" t="s">
        <v>223</v>
      </c>
      <c r="F124" t="s">
        <v>222</v>
      </c>
      <c r="G124">
        <v>2024</v>
      </c>
      <c r="H124" s="381">
        <v>0</v>
      </c>
      <c r="I124" s="361">
        <f>$H124*'New vehicle sales'!D$44</f>
        <v>0</v>
      </c>
      <c r="J124" s="361">
        <f>$H124*'New vehicle sales'!E$44</f>
        <v>0</v>
      </c>
      <c r="K124" s="361">
        <f>$H124*'New vehicle sales'!F$44</f>
        <v>0</v>
      </c>
      <c r="L124" s="361">
        <f>$H124*'New vehicle sales'!G$44</f>
        <v>0</v>
      </c>
      <c r="M124" s="361">
        <f>$H124*'New vehicle sales'!H$44</f>
        <v>0</v>
      </c>
      <c r="N124" s="361">
        <f>$H124*'New vehicle sales'!I$44</f>
        <v>0</v>
      </c>
      <c r="O124" s="361">
        <f>$H124*'New vehicle sales'!J$44</f>
        <v>0</v>
      </c>
      <c r="P124" s="361">
        <f>$H124*'New vehicle sales'!K$44</f>
        <v>0</v>
      </c>
      <c r="Q124" s="361">
        <f>$H124*'New vehicle sales'!L$44</f>
        <v>0</v>
      </c>
      <c r="R124" s="361">
        <f>$H124*'New vehicle sales'!M$44</f>
        <v>0</v>
      </c>
      <c r="S124" s="361">
        <f>$H124*'New vehicle sales'!N$44</f>
        <v>0</v>
      </c>
      <c r="T124" s="361">
        <f>$H124*'New vehicle sales'!O$44</f>
        <v>0</v>
      </c>
      <c r="U124" s="361">
        <f>$H124*'New vehicle sales'!P$44</f>
        <v>0</v>
      </c>
      <c r="V124" s="361">
        <f>$H124*'New vehicle sales'!Q$44</f>
        <v>0</v>
      </c>
      <c r="W124" s="361">
        <f>$H124*'New vehicle sales'!R$44</f>
        <v>0</v>
      </c>
      <c r="X124" s="361">
        <f>$H124*'New vehicle sales'!S$44</f>
        <v>0</v>
      </c>
      <c r="Y124" s="361">
        <f>$H124*'New vehicle sales'!T$44</f>
        <v>0</v>
      </c>
      <c r="Z124" s="361">
        <f>$H124*'New vehicle sales'!U$44</f>
        <v>0</v>
      </c>
      <c r="AA124" s="361">
        <f>$H124*'New vehicle sales'!V$44</f>
        <v>0</v>
      </c>
      <c r="AB124" s="361">
        <f>$H124*'New vehicle sales'!W$44</f>
        <v>0</v>
      </c>
      <c r="AC124" s="361">
        <f>$H124*'New vehicle sales'!X$44</f>
        <v>0</v>
      </c>
      <c r="AD124" s="361">
        <f>$H124*'New vehicle sales'!Y$44</f>
        <v>0</v>
      </c>
      <c r="AE124" s="361">
        <f>$H124*'New vehicle sales'!Z$44</f>
        <v>0</v>
      </c>
      <c r="AF124" s="361">
        <f>$H124*'New vehicle sales'!AA$44</f>
        <v>0</v>
      </c>
      <c r="AG124" s="361">
        <f>$H124*'New vehicle sales'!AB$44</f>
        <v>0</v>
      </c>
      <c r="AH124" s="361">
        <f>$H124*'New vehicle sales'!AC$44</f>
        <v>0</v>
      </c>
      <c r="AI124" t="str">
        <f t="shared" si="16"/>
        <v>T-CAR-HEV_DST21</v>
      </c>
      <c r="AJ124" t="s">
        <v>221</v>
      </c>
    </row>
    <row r="125" spans="1:36">
      <c r="A125" t="str">
        <f t="shared" si="15"/>
        <v>T-CAR-PHEV40_DST21</v>
      </c>
      <c r="E125" t="s">
        <v>223</v>
      </c>
      <c r="F125" t="s">
        <v>222</v>
      </c>
      <c r="G125">
        <v>2024</v>
      </c>
      <c r="H125" s="381">
        <v>0</v>
      </c>
      <c r="I125" s="361">
        <f>$H125*'New vehicle sales'!D$44</f>
        <v>0</v>
      </c>
      <c r="J125" s="361">
        <f>$H125*'New vehicle sales'!E$44</f>
        <v>0</v>
      </c>
      <c r="K125" s="361">
        <f>$H125*'New vehicle sales'!F$44</f>
        <v>0</v>
      </c>
      <c r="L125" s="361">
        <f>$H125*'New vehicle sales'!G$44</f>
        <v>0</v>
      </c>
      <c r="M125" s="361">
        <f>$H125*'New vehicle sales'!H$44</f>
        <v>0</v>
      </c>
      <c r="N125" s="361">
        <f>$H125*'New vehicle sales'!I$44</f>
        <v>0</v>
      </c>
      <c r="O125" s="361">
        <f>$H125*'New vehicle sales'!J$44</f>
        <v>0</v>
      </c>
      <c r="P125" s="361">
        <f>$H125*'New vehicle sales'!K$44</f>
        <v>0</v>
      </c>
      <c r="Q125" s="361">
        <f>$H125*'New vehicle sales'!L$44</f>
        <v>0</v>
      </c>
      <c r="R125" s="361">
        <f>$H125*'New vehicle sales'!M$44</f>
        <v>0</v>
      </c>
      <c r="S125" s="361">
        <f>$H125*'New vehicle sales'!N$44</f>
        <v>0</v>
      </c>
      <c r="T125" s="361">
        <f>$H125*'New vehicle sales'!O$44</f>
        <v>0</v>
      </c>
      <c r="U125" s="361">
        <f>$H125*'New vehicle sales'!P$44</f>
        <v>0</v>
      </c>
      <c r="V125" s="361">
        <f>$H125*'New vehicle sales'!Q$44</f>
        <v>0</v>
      </c>
      <c r="W125" s="361">
        <f>$H125*'New vehicle sales'!R$44</f>
        <v>0</v>
      </c>
      <c r="X125" s="361">
        <f>$H125*'New vehicle sales'!S$44</f>
        <v>0</v>
      </c>
      <c r="Y125" s="361">
        <f>$H125*'New vehicle sales'!T$44</f>
        <v>0</v>
      </c>
      <c r="Z125" s="361">
        <f>$H125*'New vehicle sales'!U$44</f>
        <v>0</v>
      </c>
      <c r="AA125" s="361">
        <f>$H125*'New vehicle sales'!V$44</f>
        <v>0</v>
      </c>
      <c r="AB125" s="361">
        <f>$H125*'New vehicle sales'!W$44</f>
        <v>0</v>
      </c>
      <c r="AC125" s="361">
        <f>$H125*'New vehicle sales'!X$44</f>
        <v>0</v>
      </c>
      <c r="AD125" s="361">
        <f>$H125*'New vehicle sales'!Y$44</f>
        <v>0</v>
      </c>
      <c r="AE125" s="361">
        <f>$H125*'New vehicle sales'!Z$44</f>
        <v>0</v>
      </c>
      <c r="AF125" s="361">
        <f>$H125*'New vehicle sales'!AA$44</f>
        <v>0</v>
      </c>
      <c r="AG125" s="361">
        <f>$H125*'New vehicle sales'!AB$44</f>
        <v>0</v>
      </c>
      <c r="AH125" s="361">
        <f>$H125*'New vehicle sales'!AC$44</f>
        <v>0</v>
      </c>
      <c r="AI125" t="str">
        <f t="shared" si="16"/>
        <v>T-CAR-PHEV40_DST21</v>
      </c>
      <c r="AJ125" t="s">
        <v>221</v>
      </c>
    </row>
    <row r="126" spans="1:36">
      <c r="A126" t="str">
        <f t="shared" si="15"/>
        <v>T-LGT-ICE_DST61</v>
      </c>
      <c r="E126" t="s">
        <v>223</v>
      </c>
      <c r="F126" t="s">
        <v>222</v>
      </c>
      <c r="G126">
        <v>2024</v>
      </c>
      <c r="H126" s="381">
        <f>'New vehicle sales'!H19/1000</f>
        <v>32.399701579233984</v>
      </c>
      <c r="I126" s="361">
        <f>$H126*'New vehicle sales'!D$44</f>
        <v>0.38736499466258445</v>
      </c>
      <c r="J126" s="361">
        <f>$H126*'New vehicle sales'!E$44</f>
        <v>9.1674227471999234</v>
      </c>
      <c r="K126" s="361">
        <f>$H126*'New vehicle sales'!F$44</f>
        <v>1.5139159132369087</v>
      </c>
      <c r="L126" s="361">
        <f>$H126*'New vehicle sales'!G$44</f>
        <v>0.67517394699567168</v>
      </c>
      <c r="M126" s="361">
        <f>$H126*'New vehicle sales'!H$44</f>
        <v>0.57627789209823854</v>
      </c>
      <c r="N126" s="361">
        <f>$H126*'New vehicle sales'!I$44</f>
        <v>0.27809965268818621</v>
      </c>
      <c r="O126" s="361">
        <f>$H126*'New vehicle sales'!J$44</f>
        <v>0.87692598138292244</v>
      </c>
      <c r="P126" s="361">
        <f>$H126*'New vehicle sales'!K$44</f>
        <v>1.3270782340154768</v>
      </c>
      <c r="Q126" s="361">
        <f>$H126*'New vehicle sales'!L$44</f>
        <v>0.53044618753758421</v>
      </c>
      <c r="R126" s="361">
        <f>$H126*'New vehicle sales'!M$44</f>
        <v>0.60399056025078379</v>
      </c>
      <c r="S126" s="361">
        <f>$H126*'New vehicle sales'!N$44</f>
        <v>1.018707611376229</v>
      </c>
      <c r="T126" s="361">
        <f>$H126*'New vehicle sales'!O$44</f>
        <v>0.96905886610023517</v>
      </c>
      <c r="U126" s="361">
        <f>$H126*'New vehicle sales'!P$44</f>
        <v>0.80843017232530556</v>
      </c>
      <c r="V126" s="361">
        <f>$H126*'New vehicle sales'!Q$44</f>
        <v>3.6936706935025629</v>
      </c>
      <c r="W126" s="361">
        <f>$H126*'New vehicle sales'!R$44</f>
        <v>1.0049975631740737</v>
      </c>
      <c r="X126" s="361">
        <f>$H126*'New vehicle sales'!S$44</f>
        <v>1.3260916548644532</v>
      </c>
      <c r="Y126" s="361">
        <f>$H126*'New vehicle sales'!T$44</f>
        <v>1.0855976778156282</v>
      </c>
      <c r="Z126" s="361">
        <f>$H126*'New vehicle sales'!U$44</f>
        <v>0.79046082378838634</v>
      </c>
      <c r="AA126" s="361">
        <f>$H126*'New vehicle sales'!V$44</f>
        <v>1.7558251210678919</v>
      </c>
      <c r="AB126" s="361">
        <f>$H126*'New vehicle sales'!W$44</f>
        <v>0.21802718838206733</v>
      </c>
      <c r="AC126" s="361">
        <f>$H126*'New vehicle sales'!X$44</f>
        <v>0.88796886388024165</v>
      </c>
      <c r="AD126" s="361">
        <f>$H126*'New vehicle sales'!Y$44</f>
        <v>0.43915699809425018</v>
      </c>
      <c r="AE126" s="361">
        <f>$H126*'New vehicle sales'!Z$44</f>
        <v>0.44589975629193551</v>
      </c>
      <c r="AF126" s="361">
        <f>$H126*'New vehicle sales'!AA$44</f>
        <v>0.51830105798877668</v>
      </c>
      <c r="AG126" s="361">
        <f>$H126*'New vehicle sales'!AB$44</f>
        <v>1.0831414359292866</v>
      </c>
      <c r="AH126" s="361">
        <f>$H126*'New vehicle sales'!AC$44</f>
        <v>0.41766998458437099</v>
      </c>
      <c r="AI126" t="str">
        <f t="shared" si="16"/>
        <v>T-LGT-ICE_DST61</v>
      </c>
      <c r="AJ126" t="s">
        <v>221</v>
      </c>
    </row>
    <row r="127" spans="1:36">
      <c r="A127" t="str">
        <f t="shared" si="15"/>
        <v>T-LGT-HEV_DST61</v>
      </c>
      <c r="E127" t="s">
        <v>223</v>
      </c>
      <c r="F127" t="s">
        <v>222</v>
      </c>
      <c r="G127">
        <v>2024</v>
      </c>
      <c r="H127" s="381">
        <f>'New vehicle sales'!H20/1000</f>
        <v>1.314054054054054</v>
      </c>
      <c r="I127" s="361">
        <f>$H127*'New vehicle sales'!D$44</f>
        <v>1.5710593518591002E-2</v>
      </c>
      <c r="J127" s="361">
        <f>$H127*'New vehicle sales'!E$44</f>
        <v>0.37180864140756154</v>
      </c>
      <c r="K127" s="361">
        <f>$H127*'New vehicle sales'!F$44</f>
        <v>6.1400792177695708E-2</v>
      </c>
      <c r="L127" s="361">
        <f>$H127*'New vehicle sales'!G$44</f>
        <v>2.7383433148964069E-2</v>
      </c>
      <c r="M127" s="361">
        <f>$H127*'New vehicle sales'!H$44</f>
        <v>2.3372446765335876E-2</v>
      </c>
      <c r="N127" s="361">
        <f>$H127*'New vehicle sales'!I$44</f>
        <v>1.1279053763882704E-2</v>
      </c>
      <c r="O127" s="361">
        <f>$H127*'New vehicle sales'!J$44</f>
        <v>3.556601094375892E-2</v>
      </c>
      <c r="P127" s="361">
        <f>$H127*'New vehicle sales'!K$44</f>
        <v>5.3823104795897969E-2</v>
      </c>
      <c r="Q127" s="361">
        <f>$H127*'New vehicle sales'!L$44</f>
        <v>2.1513622941454248E-2</v>
      </c>
      <c r="R127" s="361">
        <f>$H127*'New vehicle sales'!M$44</f>
        <v>2.4496406004449574E-2</v>
      </c>
      <c r="S127" s="361">
        <f>$H127*'New vehicle sales'!N$44</f>
        <v>4.1316333218409364E-2</v>
      </c>
      <c r="T127" s="361">
        <f>$H127*'New vehicle sales'!O$44</f>
        <v>3.9302699393756121E-2</v>
      </c>
      <c r="U127" s="361">
        <f>$H127*'New vehicle sales'!P$44</f>
        <v>3.2787985493192354E-2</v>
      </c>
      <c r="V127" s="361">
        <f>$H127*'New vehicle sales'!Q$44</f>
        <v>0.14980640908892118</v>
      </c>
      <c r="W127" s="361">
        <f>$H127*'New vehicle sales'!R$44</f>
        <v>4.0760286602447154E-2</v>
      </c>
      <c r="X127" s="361">
        <f>$H127*'New vehicle sales'!S$44</f>
        <v>5.3783091515841139E-2</v>
      </c>
      <c r="Y127" s="361">
        <f>$H127*'New vehicle sales'!T$44</f>
        <v>4.4029233606262742E-2</v>
      </c>
      <c r="Z127" s="361">
        <f>$H127*'New vehicle sales'!U$44</f>
        <v>3.2059191888846837E-2</v>
      </c>
      <c r="AA127" s="361">
        <f>$H127*'New vehicle sales'!V$44</f>
        <v>7.1212048447631515E-2</v>
      </c>
      <c r="AB127" s="361">
        <f>$H127*'New vehicle sales'!W$44</f>
        <v>8.8426589389048356E-3</v>
      </c>
      <c r="AC127" s="361">
        <f>$H127*'New vehicle sales'!X$44</f>
        <v>3.6013883726739901E-2</v>
      </c>
      <c r="AD127" s="361">
        <f>$H127*'New vehicle sales'!Y$44</f>
        <v>1.7811152744747025E-2</v>
      </c>
      <c r="AE127" s="361">
        <f>$H127*'New vehicle sales'!Z$44</f>
        <v>1.8084622817411321E-2</v>
      </c>
      <c r="AF127" s="361">
        <f>$H127*'New vehicle sales'!AA$44</f>
        <v>2.1021045666271835E-2</v>
      </c>
      <c r="AG127" s="361">
        <f>$H127*'New vehicle sales'!AB$44</f>
        <v>4.3929614336603993E-2</v>
      </c>
      <c r="AH127" s="361">
        <f>$H127*'New vehicle sales'!AC$44</f>
        <v>1.6939691100474729E-2</v>
      </c>
      <c r="AI127" t="str">
        <f t="shared" si="16"/>
        <v>T-LGT-HEV_DST61</v>
      </c>
      <c r="AJ127" t="s">
        <v>221</v>
      </c>
    </row>
    <row r="128" spans="1:36">
      <c r="A128" t="str">
        <f t="shared" si="15"/>
        <v>T-LGT-BEV_ELC61</v>
      </c>
      <c r="E128" t="s">
        <v>223</v>
      </c>
      <c r="F128" t="s">
        <v>222</v>
      </c>
      <c r="G128">
        <v>2024</v>
      </c>
      <c r="H128" s="381">
        <f>'New vehicle sales'!H21/1000</f>
        <v>1.0019272727272728</v>
      </c>
      <c r="I128" s="361">
        <f>$H128*'New vehicle sales'!D$44</f>
        <v>1.1978861956588238E-2</v>
      </c>
      <c r="J128" s="361">
        <f>$H128*'New vehicle sales'!E$44</f>
        <v>0.28349307010059022</v>
      </c>
      <c r="K128" s="361">
        <f>$H128*'New vehicle sales'!F$44</f>
        <v>4.6816284353065223E-2</v>
      </c>
      <c r="L128" s="361">
        <f>$H128*'New vehicle sales'!G$44</f>
        <v>2.0879056236846837E-2</v>
      </c>
      <c r="M128" s="361">
        <f>$H128*'New vehicle sales'!H$44</f>
        <v>1.7820797989481382E-2</v>
      </c>
      <c r="N128" s="361">
        <f>$H128*'New vehicle sales'!I$44</f>
        <v>8.5999442273524754E-3</v>
      </c>
      <c r="O128" s="361">
        <f>$H128*'New vehicle sales'!J$44</f>
        <v>2.7118029305362865E-2</v>
      </c>
      <c r="P128" s="361">
        <f>$H128*'New vehicle sales'!K$44</f>
        <v>4.1038522297842973E-2</v>
      </c>
      <c r="Q128" s="361">
        <f>$H128*'New vehicle sales'!L$44</f>
        <v>1.6403499912133346E-2</v>
      </c>
      <c r="R128" s="361">
        <f>$H128*'New vehicle sales'!M$44</f>
        <v>1.8677783599493042E-2</v>
      </c>
      <c r="S128" s="361">
        <f>$H128*'New vehicle sales'!N$44</f>
        <v>3.1502479622432099E-2</v>
      </c>
      <c r="T128" s="361">
        <f>$H128*'New vehicle sales'!O$44</f>
        <v>2.9967143507466449E-2</v>
      </c>
      <c r="U128" s="361">
        <f>$H128*'New vehicle sales'!P$44</f>
        <v>2.4999867229254982E-2</v>
      </c>
      <c r="V128" s="361">
        <f>$H128*'New vehicle sales'!Q$44</f>
        <v>0.11422294724670035</v>
      </c>
      <c r="W128" s="361">
        <f>$H128*'New vehicle sales'!R$44</f>
        <v>3.1078510556835859E-2</v>
      </c>
      <c r="X128" s="361">
        <f>$H128*'New vehicle sales'!S$44</f>
        <v>4.1008013357638783E-2</v>
      </c>
      <c r="Y128" s="361">
        <f>$H128*'New vehicle sales'!T$44</f>
        <v>3.35709857682766E-2</v>
      </c>
      <c r="Z128" s="361">
        <f>$H128*'New vehicle sales'!U$44</f>
        <v>2.4444183704570278E-2</v>
      </c>
      <c r="AA128" s="361">
        <f>$H128*'New vehicle sales'!V$44</f>
        <v>5.4297076491134119E-2</v>
      </c>
      <c r="AB128" s="361">
        <f>$H128*'New vehicle sales'!W$44</f>
        <v>6.7422653786431801E-3</v>
      </c>
      <c r="AC128" s="361">
        <f>$H128*'New vehicle sales'!X$44</f>
        <v>2.7459519029165696E-2</v>
      </c>
      <c r="AD128" s="361">
        <f>$H128*'New vehicle sales'!Y$44</f>
        <v>1.3580476114066452E-2</v>
      </c>
      <c r="AE128" s="361">
        <f>$H128*'New vehicle sales'!Z$44</f>
        <v>1.378898893987582E-2</v>
      </c>
      <c r="AF128" s="361">
        <f>$H128*'New vehicle sales'!AA$44</f>
        <v>1.6027924337895481E-2</v>
      </c>
      <c r="AG128" s="361">
        <f>$H128*'New vehicle sales'!AB$44</f>
        <v>3.3495029027492351E-2</v>
      </c>
      <c r="AH128" s="361">
        <f>$H128*'New vehicle sales'!AC$44</f>
        <v>1.2916012437067477E-2</v>
      </c>
      <c r="AI128" t="str">
        <f t="shared" si="16"/>
        <v>T-LGT-BEV_ELC61</v>
      </c>
      <c r="AJ128" t="s">
        <v>221</v>
      </c>
    </row>
    <row r="129" spans="1:36">
      <c r="A129" t="str">
        <f t="shared" si="15"/>
        <v>T-HGT-ICE_DST81</v>
      </c>
      <c r="D129" s="30"/>
      <c r="E129" s="30" t="s">
        <v>223</v>
      </c>
      <c r="F129" s="30" t="s">
        <v>222</v>
      </c>
      <c r="G129" s="30">
        <v>2024</v>
      </c>
      <c r="H129" s="386">
        <f>'New vehicle sales'!H34/1000</f>
        <v>3.3721199999999998</v>
      </c>
      <c r="I129" s="362">
        <f>$H129*'New vehicle sales'!D$44</f>
        <v>4.0316459168834029E-2</v>
      </c>
      <c r="J129" s="362">
        <f>$H129*'New vehicle sales'!E$44</f>
        <v>0.95413377554382672</v>
      </c>
      <c r="K129" s="362">
        <f>$H129*'New vehicle sales'!F$44</f>
        <v>0.15756645526070129</v>
      </c>
      <c r="L129" s="362">
        <f>$H129*'New vehicle sales'!G$44</f>
        <v>7.0271251251347894E-2</v>
      </c>
      <c r="M129" s="362">
        <f>$H129*'New vehicle sales'!H$44</f>
        <v>5.9978274822994726E-2</v>
      </c>
      <c r="N129" s="362">
        <f>$H129*'New vehicle sales'!I$44</f>
        <v>2.894426044417469E-2</v>
      </c>
      <c r="O129" s="362">
        <f>$H129*'New vehicle sales'!J$44</f>
        <v>9.1269348055856195E-2</v>
      </c>
      <c r="P129" s="362">
        <f>$H129*'New vehicle sales'!K$44</f>
        <v>0.13812062569602446</v>
      </c>
      <c r="Q129" s="362">
        <f>$H129*'New vehicle sales'!L$44</f>
        <v>5.5208168925410479E-2</v>
      </c>
      <c r="R129" s="362">
        <f>$H129*'New vehicle sales'!M$44</f>
        <v>6.2862574306495403E-2</v>
      </c>
      <c r="S129" s="362">
        <f>$H129*'New vehicle sales'!N$44</f>
        <v>0.10602580094983785</v>
      </c>
      <c r="T129" s="362">
        <f>$H129*'New vehicle sales'!O$44</f>
        <v>0.10085842227782593</v>
      </c>
      <c r="U129" s="362">
        <f>$H129*'New vehicle sales'!P$44</f>
        <v>8.4140390800663115E-2</v>
      </c>
      <c r="V129" s="362">
        <f>$H129*'New vehicle sales'!Q$44</f>
        <v>0.38443257844562972</v>
      </c>
      <c r="W129" s="362">
        <f>$H129*'New vehicle sales'!R$44</f>
        <v>0.10459887645701835</v>
      </c>
      <c r="X129" s="362">
        <f>$H129*'New vehicle sales'!S$44</f>
        <v>0.13801794378463048</v>
      </c>
      <c r="Y129" s="362">
        <f>$H129*'New vehicle sales'!T$44</f>
        <v>0.11298763454234835</v>
      </c>
      <c r="Z129" s="362">
        <f>$H129*'New vehicle sales'!U$44</f>
        <v>8.2270163711066921E-2</v>
      </c>
      <c r="AA129" s="362">
        <f>$H129*'New vehicle sales'!V$44</f>
        <v>0.18274405993450032</v>
      </c>
      <c r="AB129" s="362">
        <f>$H129*'New vehicle sales'!W$44</f>
        <v>2.269199426695211E-2</v>
      </c>
      <c r="AC129" s="362">
        <f>$H129*'New vehicle sales'!X$44</f>
        <v>9.2418677312355493E-2</v>
      </c>
      <c r="AD129" s="362">
        <f>$H129*'New vehicle sales'!Y$44</f>
        <v>4.5706905441460395E-2</v>
      </c>
      <c r="AE129" s="362">
        <f>$H129*'New vehicle sales'!Z$44</f>
        <v>4.6408683194504634E-2</v>
      </c>
      <c r="AF129" s="362">
        <f>$H129*'New vehicle sales'!AA$44</f>
        <v>5.394411918859518E-2</v>
      </c>
      <c r="AG129" s="362">
        <f>$H129*'New vehicle sales'!AB$44</f>
        <v>0.11273199199053302</v>
      </c>
      <c r="AH129" s="362">
        <f>$H129*'New vehicle sales'!AC$44</f>
        <v>4.3470564226411254E-2</v>
      </c>
      <c r="AI129" t="str">
        <f t="shared" si="16"/>
        <v>T-HGT-ICE_DST81</v>
      </c>
      <c r="AJ129" s="30" t="s">
        <v>221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4.5"/>
  <cols>
    <col min="2" max="2" width="14" bestFit="1" customWidth="1"/>
    <col min="3" max="3" width="21.7265625" bestFit="1" customWidth="1"/>
    <col min="11" max="11" width="10.5429687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A4283-A86E-422D-AF4C-F137EF985031}">
  <dimension ref="A1:AC304"/>
  <sheetViews>
    <sheetView topLeftCell="A149" zoomScaleNormal="100" workbookViewId="0">
      <selection activeCell="N141" sqref="N141"/>
    </sheetView>
  </sheetViews>
  <sheetFormatPr defaultRowHeight="14.5"/>
  <cols>
    <col min="2" max="2" width="37.1796875" bestFit="1" customWidth="1"/>
    <col min="3" max="3" width="11.7265625" customWidth="1"/>
    <col min="4" max="4" width="17.453125" customWidth="1"/>
    <col min="5" max="5" width="15.453125" customWidth="1"/>
    <col min="6" max="7" width="12" customWidth="1"/>
    <col min="8" max="8" width="11" customWidth="1"/>
    <col min="10" max="10" width="25.1796875" bestFit="1" customWidth="1"/>
    <col min="11" max="13" width="10.453125" customWidth="1"/>
    <col min="14" max="14" width="11.81640625" bestFit="1" customWidth="1"/>
    <col min="15" max="15" width="15.1796875" bestFit="1" customWidth="1"/>
    <col min="16" max="16" width="12.81640625" customWidth="1"/>
    <col min="17" max="17" width="10" bestFit="1" customWidth="1"/>
    <col min="18" max="18" width="11.81640625" bestFit="1" customWidth="1"/>
    <col min="19" max="19" width="15.1796875" bestFit="1" customWidth="1"/>
  </cols>
  <sheetData>
    <row r="1" spans="1:4">
      <c r="A1" s="357" t="s">
        <v>403</v>
      </c>
    </row>
    <row r="2" spans="1:4" ht="15.5">
      <c r="A2" s="56" t="s">
        <v>402</v>
      </c>
    </row>
    <row r="4" spans="1:4" ht="15.5">
      <c r="A4" s="56" t="s">
        <v>401</v>
      </c>
    </row>
    <row r="5" spans="1:4" ht="15.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433">
        <v>54556</v>
      </c>
    </row>
    <row r="7" spans="1:4">
      <c r="A7">
        <v>2</v>
      </c>
      <c r="B7" t="s">
        <v>399</v>
      </c>
      <c r="C7">
        <v>32600</v>
      </c>
      <c r="D7" s="433">
        <v>47569</v>
      </c>
    </row>
    <row r="8" spans="1:4">
      <c r="A8">
        <v>3</v>
      </c>
      <c r="B8" t="s">
        <v>531</v>
      </c>
      <c r="C8">
        <v>10474</v>
      </c>
      <c r="D8" s="433">
        <v>10193</v>
      </c>
    </row>
    <row r="9" spans="1:4">
      <c r="A9">
        <v>4</v>
      </c>
      <c r="B9" t="s">
        <v>389</v>
      </c>
      <c r="C9">
        <v>4013</v>
      </c>
      <c r="D9" s="433">
        <v>3444</v>
      </c>
    </row>
    <row r="10" spans="1:4">
      <c r="A10">
        <v>5</v>
      </c>
      <c r="B10" t="s">
        <v>397</v>
      </c>
      <c r="C10">
        <v>2459</v>
      </c>
      <c r="D10" s="433">
        <v>1343</v>
      </c>
    </row>
    <row r="11" spans="1:4">
      <c r="A11">
        <v>6</v>
      </c>
      <c r="B11" t="s">
        <v>398</v>
      </c>
      <c r="C11">
        <v>512</v>
      </c>
      <c r="D11" s="433">
        <v>1</v>
      </c>
    </row>
    <row r="12" spans="1:4">
      <c r="A12">
        <v>7</v>
      </c>
      <c r="B12" t="s">
        <v>395</v>
      </c>
      <c r="C12">
        <v>33</v>
      </c>
      <c r="D12" s="433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19" ht="15.5">
      <c r="A17" s="56" t="s">
        <v>400</v>
      </c>
    </row>
    <row r="18" spans="1:19" ht="15.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  <c r="H18" s="55">
        <v>2024</v>
      </c>
      <c r="M18" t="s">
        <v>403</v>
      </c>
    </row>
    <row r="19" spans="1:19">
      <c r="B19" t="s">
        <v>391</v>
      </c>
      <c r="C19" s="433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R25</f>
        <v>27532</v>
      </c>
      <c r="H19" s="31">
        <f>S25</f>
        <v>32399.701579233981</v>
      </c>
      <c r="M19" t="s">
        <v>594</v>
      </c>
    </row>
    <row r="20" spans="1:19">
      <c r="B20" t="s">
        <v>558</v>
      </c>
      <c r="C20" s="433">
        <f>G289</f>
        <v>5</v>
      </c>
      <c r="D20">
        <f>G294</f>
        <v>35</v>
      </c>
      <c r="E20">
        <f>G299</f>
        <v>184</v>
      </c>
      <c r="F20">
        <f>G304</f>
        <v>124</v>
      </c>
      <c r="G20" s="31">
        <f>R28+R29</f>
        <v>66</v>
      </c>
      <c r="H20" s="31">
        <f>S28+S29</f>
        <v>1314.0540540540539</v>
      </c>
    </row>
    <row r="21" spans="1:19">
      <c r="B21" t="s">
        <v>389</v>
      </c>
      <c r="C21" s="433">
        <v>327</v>
      </c>
      <c r="D21">
        <v>727</v>
      </c>
      <c r="E21">
        <f>G298</f>
        <v>894</v>
      </c>
      <c r="F21">
        <f>G303</f>
        <v>411</v>
      </c>
      <c r="G21" s="31">
        <f>R26</f>
        <v>944</v>
      </c>
      <c r="H21" s="31">
        <f>S26</f>
        <v>1001.9272727272728</v>
      </c>
      <c r="M21" t="s">
        <v>400</v>
      </c>
    </row>
    <row r="22" spans="1:19">
      <c r="B22" t="s">
        <v>399</v>
      </c>
      <c r="C22" s="433">
        <v>44</v>
      </c>
      <c r="D22">
        <v>29</v>
      </c>
      <c r="G22" s="31">
        <f>R27</f>
        <v>303</v>
      </c>
      <c r="H22" s="31">
        <f>S27</f>
        <v>402.12962962962968</v>
      </c>
      <c r="M22" t="s">
        <v>595</v>
      </c>
    </row>
    <row r="23" spans="1:19">
      <c r="B23" t="s">
        <v>398</v>
      </c>
      <c r="O23" s="48" t="s">
        <v>596</v>
      </c>
      <c r="P23" s="48" t="s">
        <v>597</v>
      </c>
      <c r="Q23" s="48"/>
      <c r="R23" s="48" t="s">
        <v>598</v>
      </c>
      <c r="S23" s="48" t="s">
        <v>599</v>
      </c>
    </row>
    <row r="24" spans="1:19">
      <c r="B24" t="s">
        <v>397</v>
      </c>
      <c r="C24" s="433">
        <v>1</v>
      </c>
      <c r="D24">
        <v>16</v>
      </c>
      <c r="M24" t="s">
        <v>393</v>
      </c>
      <c r="N24" s="433" t="s">
        <v>392</v>
      </c>
      <c r="O24" t="s">
        <v>600</v>
      </c>
      <c r="P24" t="s">
        <v>601</v>
      </c>
      <c r="Q24" s="48" t="s">
        <v>602</v>
      </c>
      <c r="R24" s="432">
        <v>2023</v>
      </c>
      <c r="S24" s="432">
        <v>2024</v>
      </c>
    </row>
    <row r="25" spans="1:19">
      <c r="B25" t="s">
        <v>390</v>
      </c>
      <c r="D25">
        <v>2</v>
      </c>
      <c r="M25">
        <v>1</v>
      </c>
      <c r="N25" s="433" t="s">
        <v>391</v>
      </c>
      <c r="O25">
        <v>19449</v>
      </c>
      <c r="P25">
        <v>16527</v>
      </c>
      <c r="Q25" s="431">
        <f>R25/P25</f>
        <v>1.6658800750287408</v>
      </c>
      <c r="R25" s="433">
        <v>27532</v>
      </c>
      <c r="S25" s="31">
        <f t="shared" ref="S25:S31" si="0">O25*Q25</f>
        <v>32399.701579233981</v>
      </c>
    </row>
    <row r="26" spans="1:19">
      <c r="B26" t="s">
        <v>396</v>
      </c>
      <c r="D26">
        <v>2</v>
      </c>
      <c r="M26">
        <v>2</v>
      </c>
      <c r="N26" s="433" t="s">
        <v>389</v>
      </c>
      <c r="O26">
        <v>467</v>
      </c>
      <c r="P26">
        <v>440</v>
      </c>
      <c r="Q26" s="431">
        <f t="shared" ref="Q26:Q31" si="1">R26/P26</f>
        <v>2.1454545454545455</v>
      </c>
      <c r="R26" s="433">
        <v>944</v>
      </c>
      <c r="S26" s="31">
        <f t="shared" si="0"/>
        <v>1001.9272727272728</v>
      </c>
    </row>
    <row r="27" spans="1:19">
      <c r="B27" t="s">
        <v>395</v>
      </c>
      <c r="D27">
        <v>1</v>
      </c>
      <c r="M27">
        <v>3</v>
      </c>
      <c r="N27" s="433" t="s">
        <v>399</v>
      </c>
      <c r="O27">
        <v>215</v>
      </c>
      <c r="P27">
        <v>162</v>
      </c>
      <c r="Q27" s="431">
        <f t="shared" si="1"/>
        <v>1.8703703703703705</v>
      </c>
      <c r="R27" s="433">
        <v>303</v>
      </c>
      <c r="S27" s="31">
        <f t="shared" si="0"/>
        <v>402.12962962962968</v>
      </c>
    </row>
    <row r="28" spans="1:19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  <c r="H28" s="30"/>
      <c r="M28">
        <v>4</v>
      </c>
      <c r="N28" s="433" t="s">
        <v>531</v>
      </c>
      <c r="O28">
        <v>59</v>
      </c>
      <c r="P28">
        <v>2</v>
      </c>
      <c r="Q28" s="431">
        <f t="shared" si="1"/>
        <v>22</v>
      </c>
      <c r="R28" s="433">
        <v>44</v>
      </c>
      <c r="S28" s="31">
        <f t="shared" si="0"/>
        <v>1298</v>
      </c>
    </row>
    <row r="29" spans="1:19">
      <c r="M29">
        <v>5</v>
      </c>
      <c r="N29" s="433" t="s">
        <v>397</v>
      </c>
      <c r="O29">
        <v>27</v>
      </c>
      <c r="P29">
        <v>37</v>
      </c>
      <c r="Q29" s="431">
        <f t="shared" si="1"/>
        <v>0.59459459459459463</v>
      </c>
      <c r="R29" s="433">
        <v>22</v>
      </c>
      <c r="S29" s="31">
        <f t="shared" si="0"/>
        <v>16.054054054054056</v>
      </c>
    </row>
    <row r="30" spans="1:19">
      <c r="M30">
        <v>6</v>
      </c>
      <c r="N30" s="433" t="s">
        <v>532</v>
      </c>
      <c r="O30">
        <v>10</v>
      </c>
      <c r="P30">
        <v>8</v>
      </c>
      <c r="Q30" s="431">
        <f t="shared" si="1"/>
        <v>0.75</v>
      </c>
      <c r="R30" s="433">
        <v>6</v>
      </c>
      <c r="S30" s="31">
        <f t="shared" si="0"/>
        <v>7.5</v>
      </c>
    </row>
    <row r="31" spans="1:19">
      <c r="M31">
        <v>7</v>
      </c>
      <c r="N31" s="433" t="s">
        <v>390</v>
      </c>
      <c r="O31">
        <v>4</v>
      </c>
      <c r="P31">
        <v>3</v>
      </c>
      <c r="Q31" s="431">
        <f t="shared" si="1"/>
        <v>1</v>
      </c>
      <c r="R31" s="433">
        <v>3</v>
      </c>
      <c r="S31" s="31">
        <f t="shared" si="0"/>
        <v>4</v>
      </c>
    </row>
    <row r="32" spans="1:19" ht="15.5">
      <c r="A32" s="56" t="s">
        <v>394</v>
      </c>
    </row>
    <row r="33" spans="1:29" ht="15.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  <c r="H33" s="55">
        <v>2024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v>2907</v>
      </c>
      <c r="H34" s="31">
        <f>1.16*G34</f>
        <v>3372.12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  <c r="G36">
        <v>67</v>
      </c>
      <c r="H36">
        <v>400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  <c r="H38" s="30"/>
    </row>
    <row r="41" spans="1:29" ht="15.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41" t="s">
        <v>382</v>
      </c>
      <c r="C50" s="441"/>
    </row>
    <row r="51" spans="2:3" ht="15" thickBot="1">
      <c r="B51" s="45" t="s">
        <v>381</v>
      </c>
      <c r="C51" s="45" t="s">
        <v>380</v>
      </c>
    </row>
    <row r="52" spans="2:3" ht="1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15">
      <c r="B129" s="21" t="s">
        <v>235</v>
      </c>
      <c r="C129" s="21" t="s">
        <v>234</v>
      </c>
    </row>
    <row r="130" spans="1:15">
      <c r="B130" s="21" t="s">
        <v>233</v>
      </c>
      <c r="C130" s="21" t="s">
        <v>232</v>
      </c>
    </row>
    <row r="131" spans="1:15">
      <c r="A131" s="360"/>
      <c r="B131" s="360"/>
      <c r="C131" s="360"/>
      <c r="D131" s="360"/>
      <c r="E131" s="360"/>
      <c r="F131" s="360"/>
      <c r="G131" s="360"/>
      <c r="H131" s="360"/>
      <c r="I131" s="360"/>
    </row>
    <row r="132" spans="1:15">
      <c r="A132" s="357" t="s">
        <v>403</v>
      </c>
      <c r="B132" s="358"/>
      <c r="C132" s="358"/>
      <c r="D132" s="358"/>
    </row>
    <row r="133" spans="1:15" ht="15.5">
      <c r="A133" s="359" t="s">
        <v>535</v>
      </c>
      <c r="B133" s="358"/>
      <c r="C133" s="358"/>
      <c r="D133" s="358"/>
    </row>
    <row r="135" spans="1:15" ht="15.5">
      <c r="A135" s="359" t="s">
        <v>401</v>
      </c>
      <c r="B135" s="358"/>
      <c r="C135" s="358"/>
      <c r="D135" s="358"/>
      <c r="I135" t="s">
        <v>401</v>
      </c>
    </row>
    <row r="136" spans="1:15">
      <c r="A136" s="358" t="s">
        <v>536</v>
      </c>
      <c r="B136" s="358"/>
      <c r="C136" s="358"/>
      <c r="D136" s="358"/>
      <c r="I136" t="s">
        <v>595</v>
      </c>
    </row>
    <row r="137" spans="1:15">
      <c r="K137" t="s">
        <v>604</v>
      </c>
      <c r="L137" t="s">
        <v>604</v>
      </c>
    </row>
    <row r="138" spans="1:15" ht="15.5">
      <c r="A138" s="434" t="s">
        <v>393</v>
      </c>
      <c r="B138" s="434" t="s">
        <v>392</v>
      </c>
      <c r="C138" s="435" t="s">
        <v>526</v>
      </c>
      <c r="D138" s="435" t="s">
        <v>527</v>
      </c>
      <c r="E138" s="435" t="s">
        <v>528</v>
      </c>
      <c r="F138" s="435" t="s">
        <v>529</v>
      </c>
      <c r="G138" s="435" t="s">
        <v>530</v>
      </c>
      <c r="I138" s="48"/>
      <c r="J138" s="48"/>
      <c r="K138" s="48" t="s">
        <v>596</v>
      </c>
      <c r="L138" s="48" t="s">
        <v>596</v>
      </c>
      <c r="M138" s="48"/>
      <c r="N138" s="48" t="s">
        <v>598</v>
      </c>
      <c r="O138" s="48" t="s">
        <v>599</v>
      </c>
    </row>
    <row r="139" spans="1:15">
      <c r="A139" s="433">
        <v>1</v>
      </c>
      <c r="B139" s="433" t="s">
        <v>399</v>
      </c>
      <c r="C139" s="433">
        <v>30542</v>
      </c>
      <c r="D139" s="433">
        <v>32798</v>
      </c>
      <c r="E139" s="433">
        <v>-6.88</v>
      </c>
      <c r="F139" s="433">
        <v>30.1</v>
      </c>
      <c r="G139" s="433">
        <v>32.39</v>
      </c>
      <c r="I139" s="48" t="s">
        <v>393</v>
      </c>
      <c r="J139" s="48" t="s">
        <v>392</v>
      </c>
      <c r="K139" s="48" t="s">
        <v>600</v>
      </c>
      <c r="L139" s="48" t="s">
        <v>601</v>
      </c>
      <c r="M139" s="48" t="s">
        <v>602</v>
      </c>
      <c r="N139" s="432">
        <v>2023</v>
      </c>
      <c r="O139" s="432">
        <v>2024</v>
      </c>
    </row>
    <row r="140" spans="1:15">
      <c r="A140" s="433">
        <v>2</v>
      </c>
      <c r="B140" s="433" t="s">
        <v>391</v>
      </c>
      <c r="C140" s="433">
        <v>27388</v>
      </c>
      <c r="D140" s="433">
        <v>34166</v>
      </c>
      <c r="E140" s="433">
        <v>-19.84</v>
      </c>
      <c r="F140" s="433">
        <v>26.99</v>
      </c>
      <c r="G140" s="433">
        <v>33.74</v>
      </c>
      <c r="I140">
        <v>1</v>
      </c>
      <c r="J140" t="s">
        <v>399</v>
      </c>
      <c r="K140">
        <v>26017</v>
      </c>
      <c r="L140" s="433">
        <v>23808</v>
      </c>
      <c r="M140" s="431">
        <f t="shared" ref="M140:M147" si="2">N140/L140</f>
        <v>1.5489751344086022</v>
      </c>
      <c r="N140" s="436">
        <v>36878</v>
      </c>
      <c r="O140" s="31">
        <f t="shared" ref="O140:O146" si="3">K140*M140</f>
        <v>40299.686071908603</v>
      </c>
    </row>
    <row r="141" spans="1:15">
      <c r="A141" s="433">
        <v>3</v>
      </c>
      <c r="B141" s="433" t="s">
        <v>531</v>
      </c>
      <c r="C141" s="433">
        <v>19959</v>
      </c>
      <c r="D141" s="433">
        <v>16424</v>
      </c>
      <c r="E141" s="433">
        <v>21.52</v>
      </c>
      <c r="F141" s="433">
        <v>19.670000000000002</v>
      </c>
      <c r="G141" s="433">
        <v>16.22</v>
      </c>
      <c r="I141">
        <v>2</v>
      </c>
      <c r="J141" t="s">
        <v>391</v>
      </c>
      <c r="K141">
        <v>18065</v>
      </c>
      <c r="L141" s="433">
        <v>17045</v>
      </c>
      <c r="M141" s="431">
        <f t="shared" si="2"/>
        <v>1.5986506306834849</v>
      </c>
      <c r="N141" s="436">
        <v>27249</v>
      </c>
      <c r="O141" s="31">
        <f t="shared" si="3"/>
        <v>28879.623643297156</v>
      </c>
    </row>
    <row r="142" spans="1:15">
      <c r="A142" s="433">
        <v>4</v>
      </c>
      <c r="B142" s="433" t="s">
        <v>389</v>
      </c>
      <c r="C142" s="433">
        <v>14508</v>
      </c>
      <c r="D142" s="433">
        <v>7899</v>
      </c>
      <c r="E142" s="433">
        <v>83.67</v>
      </c>
      <c r="F142" s="433">
        <v>14.3</v>
      </c>
      <c r="G142" s="433">
        <v>7.8</v>
      </c>
      <c r="I142">
        <v>3</v>
      </c>
      <c r="J142" t="s">
        <v>531</v>
      </c>
      <c r="K142">
        <v>15877</v>
      </c>
      <c r="L142" s="433">
        <v>14350</v>
      </c>
      <c r="M142" s="431">
        <f t="shared" si="2"/>
        <v>1.5924738675958188</v>
      </c>
      <c r="N142" s="436">
        <v>22852</v>
      </c>
      <c r="O142" s="31">
        <f t="shared" si="3"/>
        <v>25283.707595818814</v>
      </c>
    </row>
    <row r="143" spans="1:15">
      <c r="A143" s="433">
        <v>5</v>
      </c>
      <c r="B143" s="433" t="s">
        <v>397</v>
      </c>
      <c r="C143" s="433">
        <v>6889</v>
      </c>
      <c r="D143" s="433">
        <v>7289</v>
      </c>
      <c r="E143" s="433">
        <v>-5.49</v>
      </c>
      <c r="F143" s="433">
        <v>6.79</v>
      </c>
      <c r="G143" s="433">
        <v>7.2</v>
      </c>
      <c r="I143">
        <v>4</v>
      </c>
      <c r="J143" t="s">
        <v>389</v>
      </c>
      <c r="K143">
        <v>10738</v>
      </c>
      <c r="L143" s="433">
        <v>14307</v>
      </c>
      <c r="M143" s="431">
        <f t="shared" si="2"/>
        <v>1.5794366394072832</v>
      </c>
      <c r="N143" s="436">
        <v>22597</v>
      </c>
      <c r="O143" s="31">
        <f t="shared" si="3"/>
        <v>16959.990633955407</v>
      </c>
    </row>
    <row r="144" spans="1:15">
      <c r="A144" s="433">
        <v>6</v>
      </c>
      <c r="B144" s="433" t="s">
        <v>532</v>
      </c>
      <c r="C144" s="433">
        <v>927</v>
      </c>
      <c r="D144" s="433">
        <v>2172</v>
      </c>
      <c r="E144" s="433">
        <v>-57.32</v>
      </c>
      <c r="F144" s="433">
        <v>0.91</v>
      </c>
      <c r="G144" s="433">
        <v>2.14</v>
      </c>
      <c r="I144">
        <v>5</v>
      </c>
      <c r="J144" t="s">
        <v>397</v>
      </c>
      <c r="K144">
        <v>6968</v>
      </c>
      <c r="L144" s="433">
        <v>6040</v>
      </c>
      <c r="M144" s="431">
        <f t="shared" si="2"/>
        <v>1.6697019867549669</v>
      </c>
      <c r="N144" s="436">
        <v>10085</v>
      </c>
      <c r="O144" s="31">
        <f t="shared" si="3"/>
        <v>11634.48344370861</v>
      </c>
    </row>
    <row r="145" spans="1:15">
      <c r="A145" s="433">
        <v>7</v>
      </c>
      <c r="B145" s="433" t="s">
        <v>533</v>
      </c>
      <c r="C145" s="433">
        <v>580</v>
      </c>
      <c r="D145" s="433">
        <v>294</v>
      </c>
      <c r="E145" s="433">
        <v>97.28</v>
      </c>
      <c r="F145" s="433">
        <v>0.56999999999999995</v>
      </c>
      <c r="G145" s="433">
        <v>0.28999999999999998</v>
      </c>
      <c r="I145">
        <v>6</v>
      </c>
      <c r="J145" t="s">
        <v>532</v>
      </c>
      <c r="K145">
        <v>1060</v>
      </c>
      <c r="L145" s="433">
        <v>1841</v>
      </c>
      <c r="M145" s="431">
        <f t="shared" si="2"/>
        <v>1.3264530146659423</v>
      </c>
      <c r="N145" s="436">
        <v>2442</v>
      </c>
      <c r="O145" s="31">
        <f t="shared" si="3"/>
        <v>1406.040195545899</v>
      </c>
    </row>
    <row r="146" spans="1:15">
      <c r="A146" s="433">
        <v>8</v>
      </c>
      <c r="B146" s="433" t="s">
        <v>395</v>
      </c>
      <c r="C146" s="433">
        <v>549</v>
      </c>
      <c r="D146" s="433">
        <v>227</v>
      </c>
      <c r="E146" s="433">
        <v>141.85</v>
      </c>
      <c r="F146" s="433">
        <v>0.54</v>
      </c>
      <c r="G146" s="433">
        <v>0.22</v>
      </c>
      <c r="I146">
        <v>7</v>
      </c>
      <c r="J146" t="s">
        <v>395</v>
      </c>
      <c r="K146">
        <v>201</v>
      </c>
      <c r="L146" s="433">
        <v>211</v>
      </c>
      <c r="M146" s="431">
        <f t="shared" si="2"/>
        <v>1.4075829383886256</v>
      </c>
      <c r="N146" s="436">
        <v>297</v>
      </c>
      <c r="O146" s="31">
        <f t="shared" si="3"/>
        <v>282.92417061611377</v>
      </c>
    </row>
    <row r="147" spans="1:15">
      <c r="A147" s="433">
        <v>9</v>
      </c>
      <c r="B147" s="433" t="s">
        <v>390</v>
      </c>
      <c r="C147" s="433">
        <v>140</v>
      </c>
      <c r="D147" s="433">
        <v>0</v>
      </c>
      <c r="E147" s="433" t="s">
        <v>534</v>
      </c>
      <c r="F147" s="433">
        <v>0.14000000000000001</v>
      </c>
      <c r="G147" s="433">
        <v>0</v>
      </c>
      <c r="K147">
        <f>SUM(K140:K146)</f>
        <v>78926</v>
      </c>
      <c r="L147">
        <f>SUM(L140:L146)</f>
        <v>77602</v>
      </c>
      <c r="M147" s="431">
        <f t="shared" si="2"/>
        <v>1.577278936109894</v>
      </c>
      <c r="N147">
        <f>SUM(N140:N146)</f>
        <v>122400</v>
      </c>
      <c r="O147" s="31">
        <f>SUM(O140:O146)</f>
        <v>124746.45575485058</v>
      </c>
    </row>
    <row r="149" spans="1:15">
      <c r="A149" s="360"/>
      <c r="B149" s="360"/>
      <c r="C149" s="360"/>
      <c r="D149" s="360"/>
      <c r="E149" s="360"/>
      <c r="F149" s="360"/>
      <c r="G149" s="360"/>
      <c r="H149" s="360"/>
      <c r="I149" s="360"/>
    </row>
    <row r="150" spans="1:15">
      <c r="A150" s="358" t="s">
        <v>403</v>
      </c>
      <c r="B150" s="358"/>
      <c r="C150" s="358"/>
      <c r="D150" s="358"/>
      <c r="E150" s="358"/>
      <c r="F150" s="358"/>
      <c r="G150" s="358"/>
    </row>
    <row r="151" spans="1:15" ht="15.5">
      <c r="A151" s="359" t="s">
        <v>535</v>
      </c>
      <c r="B151" s="358"/>
      <c r="C151" s="358"/>
      <c r="D151" s="358"/>
      <c r="E151" s="358"/>
      <c r="F151" s="358"/>
      <c r="G151" s="358"/>
    </row>
    <row r="153" spans="1:15" ht="15.5">
      <c r="A153" s="359" t="s">
        <v>400</v>
      </c>
      <c r="B153" s="358"/>
      <c r="C153" s="358"/>
      <c r="D153" s="358"/>
      <c r="E153" s="358"/>
      <c r="F153" s="358"/>
      <c r="G153" s="358"/>
    </row>
    <row r="154" spans="1:15">
      <c r="A154" s="358" t="s">
        <v>536</v>
      </c>
      <c r="B154" s="358"/>
      <c r="C154" s="358"/>
      <c r="D154" s="358"/>
      <c r="E154" s="358"/>
      <c r="F154" s="358"/>
      <c r="G154" s="358"/>
    </row>
    <row r="156" spans="1:15" ht="15.5">
      <c r="A156" s="359" t="s">
        <v>393</v>
      </c>
      <c r="B156" s="359" t="s">
        <v>392</v>
      </c>
      <c r="C156" s="359" t="s">
        <v>526</v>
      </c>
      <c r="D156" s="359" t="s">
        <v>527</v>
      </c>
      <c r="E156" s="359" t="s">
        <v>528</v>
      </c>
      <c r="F156" s="359" t="s">
        <v>529</v>
      </c>
      <c r="G156" s="359" t="s">
        <v>530</v>
      </c>
    </row>
    <row r="157" spans="1:15">
      <c r="A157" s="358">
        <v>1</v>
      </c>
      <c r="B157" s="358" t="s">
        <v>391</v>
      </c>
      <c r="C157" s="358">
        <v>20196</v>
      </c>
      <c r="D157" s="358">
        <v>25844</v>
      </c>
      <c r="E157" s="358">
        <v>-21.85</v>
      </c>
      <c r="F157" s="358">
        <v>96.33</v>
      </c>
      <c r="G157" s="358">
        <v>96.8</v>
      </c>
    </row>
    <row r="158" spans="1:15">
      <c r="A158" s="358">
        <v>2</v>
      </c>
      <c r="B158" s="358" t="s">
        <v>389</v>
      </c>
      <c r="C158" s="358">
        <v>366</v>
      </c>
      <c r="D158" s="358">
        <v>615</v>
      </c>
      <c r="E158" s="358">
        <v>-40.49</v>
      </c>
      <c r="F158" s="358">
        <v>1.75</v>
      </c>
      <c r="G158" s="358">
        <v>2.2999999999999998</v>
      </c>
    </row>
    <row r="159" spans="1:15">
      <c r="A159" s="358">
        <v>3</v>
      </c>
      <c r="B159" s="358" t="s">
        <v>399</v>
      </c>
      <c r="C159" s="358">
        <v>296</v>
      </c>
      <c r="D159" s="358">
        <v>55</v>
      </c>
      <c r="E159" s="358">
        <v>438.18</v>
      </c>
      <c r="F159" s="358">
        <v>1.41</v>
      </c>
      <c r="G159" s="358">
        <v>0.21</v>
      </c>
    </row>
    <row r="160" spans="1:15">
      <c r="A160" s="358">
        <v>4</v>
      </c>
      <c r="B160" s="358" t="s">
        <v>532</v>
      </c>
      <c r="C160" s="358">
        <v>80</v>
      </c>
      <c r="D160" s="358">
        <v>154</v>
      </c>
      <c r="E160" s="358">
        <v>-48.05</v>
      </c>
      <c r="F160" s="358">
        <v>0.38</v>
      </c>
      <c r="G160" s="358">
        <v>0.57999999999999996</v>
      </c>
    </row>
    <row r="161" spans="1:9">
      <c r="A161" s="358">
        <v>5</v>
      </c>
      <c r="B161" s="358" t="s">
        <v>531</v>
      </c>
      <c r="C161" s="358">
        <v>16</v>
      </c>
      <c r="D161" s="358">
        <v>9</v>
      </c>
      <c r="E161" s="358">
        <v>77.78</v>
      </c>
      <c r="F161" s="358">
        <v>0.08</v>
      </c>
      <c r="G161" s="358">
        <v>0.03</v>
      </c>
    </row>
    <row r="162" spans="1:9">
      <c r="A162" s="358">
        <v>6</v>
      </c>
      <c r="B162" s="358" t="s">
        <v>397</v>
      </c>
      <c r="C162" s="358">
        <v>7</v>
      </c>
      <c r="D162" s="358">
        <v>12</v>
      </c>
      <c r="E162" s="358">
        <v>-41.67</v>
      </c>
      <c r="F162" s="358">
        <v>0.03</v>
      </c>
      <c r="G162" s="358">
        <v>0.04</v>
      </c>
    </row>
    <row r="163" spans="1:9">
      <c r="A163" s="358">
        <v>7</v>
      </c>
      <c r="B163" s="358" t="s">
        <v>388</v>
      </c>
      <c r="C163" s="358">
        <v>5</v>
      </c>
      <c r="D163" s="358">
        <v>0</v>
      </c>
      <c r="E163" s="358" t="s">
        <v>534</v>
      </c>
      <c r="F163" s="358">
        <v>0.02</v>
      </c>
      <c r="G163" s="358">
        <v>0</v>
      </c>
    </row>
    <row r="164" spans="1:9">
      <c r="A164" s="358" t="s">
        <v>534</v>
      </c>
      <c r="B164" s="358" t="s">
        <v>395</v>
      </c>
      <c r="C164" s="358">
        <v>0</v>
      </c>
      <c r="D164" s="358">
        <v>9</v>
      </c>
      <c r="E164" s="358" t="s">
        <v>534</v>
      </c>
      <c r="F164" s="358">
        <v>0</v>
      </c>
      <c r="G164" s="358">
        <v>0.03</v>
      </c>
    </row>
    <row r="166" spans="1:9">
      <c r="A166" s="360"/>
      <c r="B166" s="360"/>
      <c r="C166" s="360"/>
      <c r="D166" s="360"/>
      <c r="E166" s="360"/>
      <c r="F166" s="360"/>
      <c r="G166" s="360"/>
      <c r="H166" s="360"/>
      <c r="I166" s="360"/>
    </row>
    <row r="167" spans="1:9">
      <c r="A167" s="357" t="s">
        <v>403</v>
      </c>
      <c r="B167" s="358"/>
      <c r="C167" s="358"/>
      <c r="D167" s="358"/>
      <c r="E167" s="358"/>
      <c r="F167" s="358"/>
      <c r="G167" s="358"/>
    </row>
    <row r="168" spans="1:9" ht="15.5">
      <c r="A168" s="359" t="s">
        <v>535</v>
      </c>
      <c r="B168" s="358"/>
      <c r="C168" s="358"/>
      <c r="D168" s="358"/>
      <c r="E168" s="358"/>
      <c r="F168" s="358"/>
      <c r="G168" s="358"/>
    </row>
    <row r="170" spans="1:9" ht="15.5">
      <c r="A170" s="359" t="s">
        <v>394</v>
      </c>
      <c r="B170" s="358"/>
      <c r="C170" s="358"/>
      <c r="D170" s="358"/>
      <c r="E170" s="358"/>
      <c r="F170" s="358"/>
      <c r="G170" s="358"/>
    </row>
    <row r="171" spans="1:9">
      <c r="A171" s="358" t="s">
        <v>536</v>
      </c>
      <c r="B171" s="358"/>
      <c r="C171" s="358"/>
      <c r="D171" s="358"/>
      <c r="E171" s="358"/>
      <c r="F171" s="358"/>
      <c r="G171" s="358"/>
    </row>
    <row r="173" spans="1:9" ht="15.5">
      <c r="A173" s="359" t="s">
        <v>393</v>
      </c>
      <c r="B173" s="359" t="s">
        <v>392</v>
      </c>
      <c r="C173" s="359" t="s">
        <v>526</v>
      </c>
      <c r="D173" s="359" t="s">
        <v>527</v>
      </c>
      <c r="E173" s="359" t="s">
        <v>528</v>
      </c>
      <c r="F173" s="359" t="s">
        <v>529</v>
      </c>
      <c r="G173" s="359" t="s">
        <v>530</v>
      </c>
    </row>
    <row r="174" spans="1:9">
      <c r="A174" s="358">
        <v>1</v>
      </c>
      <c r="B174" s="358" t="s">
        <v>391</v>
      </c>
      <c r="C174" s="358">
        <v>2041</v>
      </c>
      <c r="D174" s="358">
        <v>2136</v>
      </c>
      <c r="E174" s="358">
        <v>-4.45</v>
      </c>
      <c r="F174" s="358">
        <v>96.41</v>
      </c>
      <c r="G174" s="358">
        <v>91.44</v>
      </c>
    </row>
    <row r="175" spans="1:9">
      <c r="A175" s="358">
        <v>2</v>
      </c>
      <c r="B175" s="358" t="s">
        <v>532</v>
      </c>
      <c r="C175" s="358">
        <v>45</v>
      </c>
      <c r="D175" s="358">
        <v>71</v>
      </c>
      <c r="E175" s="358">
        <v>-36.619999999999997</v>
      </c>
      <c r="F175" s="358">
        <v>2.13</v>
      </c>
      <c r="G175" s="358">
        <v>3.04</v>
      </c>
    </row>
    <row r="176" spans="1:9">
      <c r="A176" s="358">
        <v>3</v>
      </c>
      <c r="B176" s="358" t="s">
        <v>390</v>
      </c>
      <c r="C176" s="358">
        <v>18</v>
      </c>
      <c r="D176" s="358">
        <v>19</v>
      </c>
      <c r="E176" s="358">
        <v>-5.26</v>
      </c>
      <c r="F176" s="358">
        <v>0.85</v>
      </c>
      <c r="G176" s="358">
        <v>0.81</v>
      </c>
    </row>
    <row r="177" spans="1:7">
      <c r="A177" s="358">
        <v>4</v>
      </c>
      <c r="B177" s="358" t="s">
        <v>389</v>
      </c>
      <c r="C177" s="358">
        <v>12</v>
      </c>
      <c r="D177" s="358">
        <v>5</v>
      </c>
      <c r="E177" s="358">
        <v>140</v>
      </c>
      <c r="F177" s="358">
        <v>0.56999999999999995</v>
      </c>
      <c r="G177" s="358">
        <v>0.21</v>
      </c>
    </row>
    <row r="178" spans="1:7">
      <c r="A178" s="358">
        <v>5</v>
      </c>
      <c r="B178" s="358" t="s">
        <v>388</v>
      </c>
      <c r="C178" s="358">
        <v>1</v>
      </c>
      <c r="D178" s="358">
        <v>3</v>
      </c>
      <c r="E178" s="358">
        <v>-66.67</v>
      </c>
      <c r="F178" s="358">
        <v>0.05</v>
      </c>
      <c r="G178" s="358">
        <v>0.13</v>
      </c>
    </row>
    <row r="179" spans="1:7">
      <c r="A179" s="358" t="s">
        <v>534</v>
      </c>
      <c r="B179" s="358" t="s">
        <v>395</v>
      </c>
      <c r="C179" s="358">
        <v>0</v>
      </c>
      <c r="D179" s="358">
        <v>100</v>
      </c>
      <c r="E179" s="358" t="s">
        <v>534</v>
      </c>
      <c r="F179" s="358">
        <v>0</v>
      </c>
      <c r="G179" s="358">
        <v>4.28</v>
      </c>
    </row>
    <row r="180" spans="1:7">
      <c r="A180" s="358" t="s">
        <v>534</v>
      </c>
      <c r="B180" s="358" t="s">
        <v>537</v>
      </c>
      <c r="C180" s="358">
        <v>0</v>
      </c>
      <c r="D180" s="358">
        <v>2</v>
      </c>
      <c r="E180" s="358" t="s">
        <v>534</v>
      </c>
      <c r="F180" s="358">
        <v>0</v>
      </c>
      <c r="G180" s="358">
        <v>0.09</v>
      </c>
    </row>
    <row r="184" spans="1:7">
      <c r="B184" t="s">
        <v>563</v>
      </c>
    </row>
    <row r="185" spans="1:7">
      <c r="B185" s="372" t="s">
        <v>548</v>
      </c>
      <c r="C185" s="373" t="s">
        <v>226</v>
      </c>
      <c r="D185" s="373" t="s">
        <v>549</v>
      </c>
      <c r="E185" s="373" t="s">
        <v>550</v>
      </c>
      <c r="F185" s="373" t="s">
        <v>551</v>
      </c>
      <c r="G185" s="374" t="s">
        <v>552</v>
      </c>
    </row>
    <row r="186" spans="1:7">
      <c r="B186" s="375" t="s">
        <v>553</v>
      </c>
      <c r="C186" s="376" t="s">
        <v>554</v>
      </c>
      <c r="D186" s="376" t="s">
        <v>555</v>
      </c>
      <c r="E186" s="376" t="s">
        <v>399</v>
      </c>
      <c r="F186" s="376" t="s">
        <v>556</v>
      </c>
      <c r="G186" s="377">
        <v>46776</v>
      </c>
    </row>
    <row r="187" spans="1:7">
      <c r="B187" s="378" t="s">
        <v>553</v>
      </c>
      <c r="C187" s="379" t="s">
        <v>554</v>
      </c>
      <c r="D187" s="379" t="s">
        <v>555</v>
      </c>
      <c r="E187" s="379" t="s">
        <v>391</v>
      </c>
      <c r="F187" s="379" t="s">
        <v>556</v>
      </c>
      <c r="G187" s="380">
        <v>65814</v>
      </c>
    </row>
    <row r="188" spans="1:7">
      <c r="B188" s="375" t="s">
        <v>553</v>
      </c>
      <c r="C188" s="376" t="s">
        <v>554</v>
      </c>
      <c r="D188" s="376" t="s">
        <v>555</v>
      </c>
      <c r="E188" s="376" t="s">
        <v>557</v>
      </c>
      <c r="F188" s="376" t="s">
        <v>556</v>
      </c>
      <c r="G188" s="377">
        <v>0</v>
      </c>
    </row>
    <row r="189" spans="1:7">
      <c r="B189" s="378" t="s">
        <v>553</v>
      </c>
      <c r="C189" s="379" t="s">
        <v>554</v>
      </c>
      <c r="D189" s="379" t="s">
        <v>555</v>
      </c>
      <c r="E189" s="379" t="s">
        <v>389</v>
      </c>
      <c r="F189" s="379" t="s">
        <v>556</v>
      </c>
      <c r="G189" s="380">
        <v>1222</v>
      </c>
    </row>
    <row r="190" spans="1:7">
      <c r="B190" s="375" t="s">
        <v>553</v>
      </c>
      <c r="C190" s="376" t="s">
        <v>554</v>
      </c>
      <c r="D190" s="376" t="s">
        <v>555</v>
      </c>
      <c r="E190" s="376" t="s">
        <v>558</v>
      </c>
      <c r="F190" s="376" t="s">
        <v>556</v>
      </c>
      <c r="G190" s="377">
        <v>7345</v>
      </c>
    </row>
    <row r="191" spans="1:7">
      <c r="B191" s="378" t="s">
        <v>553</v>
      </c>
      <c r="C191" s="379" t="s">
        <v>559</v>
      </c>
      <c r="D191" s="379" t="s">
        <v>555</v>
      </c>
      <c r="E191" s="379" t="s">
        <v>399</v>
      </c>
      <c r="F191" s="379" t="s">
        <v>556</v>
      </c>
      <c r="G191" s="380">
        <v>45761</v>
      </c>
    </row>
    <row r="192" spans="1:7">
      <c r="B192" s="375" t="s">
        <v>553</v>
      </c>
      <c r="C192" s="376" t="s">
        <v>559</v>
      </c>
      <c r="D192" s="376" t="s">
        <v>555</v>
      </c>
      <c r="E192" s="376" t="s">
        <v>391</v>
      </c>
      <c r="F192" s="376" t="s">
        <v>556</v>
      </c>
      <c r="G192" s="377">
        <v>53201</v>
      </c>
    </row>
    <row r="193" spans="2:7">
      <c r="B193" s="378" t="s">
        <v>553</v>
      </c>
      <c r="C193" s="379" t="s">
        <v>559</v>
      </c>
      <c r="D193" s="379" t="s">
        <v>555</v>
      </c>
      <c r="E193" s="379" t="s">
        <v>557</v>
      </c>
      <c r="F193" s="379" t="s">
        <v>556</v>
      </c>
      <c r="G193" s="380">
        <v>0</v>
      </c>
    </row>
    <row r="194" spans="2:7">
      <c r="B194" s="375" t="s">
        <v>553</v>
      </c>
      <c r="C194" s="376" t="s">
        <v>559</v>
      </c>
      <c r="D194" s="376" t="s">
        <v>555</v>
      </c>
      <c r="E194" s="376" t="s">
        <v>389</v>
      </c>
      <c r="F194" s="376" t="s">
        <v>556</v>
      </c>
      <c r="G194" s="377">
        <v>3443</v>
      </c>
    </row>
    <row r="195" spans="2:7">
      <c r="B195" s="378" t="s">
        <v>553</v>
      </c>
      <c r="C195" s="379" t="s">
        <v>559</v>
      </c>
      <c r="D195" s="379" t="s">
        <v>555</v>
      </c>
      <c r="E195" s="379" t="s">
        <v>558</v>
      </c>
      <c r="F195" s="379" t="s">
        <v>556</v>
      </c>
      <c r="G195" s="380">
        <v>10900</v>
      </c>
    </row>
    <row r="196" spans="2:7">
      <c r="B196" s="375" t="s">
        <v>553</v>
      </c>
      <c r="C196" s="376" t="s">
        <v>560</v>
      </c>
      <c r="D196" s="376" t="s">
        <v>555</v>
      </c>
      <c r="E196" s="376" t="s">
        <v>399</v>
      </c>
      <c r="F196" s="376" t="s">
        <v>556</v>
      </c>
      <c r="G196" s="377">
        <v>31507</v>
      </c>
    </row>
    <row r="197" spans="2:7">
      <c r="B197" s="378" t="s">
        <v>553</v>
      </c>
      <c r="C197" s="379" t="s">
        <v>560</v>
      </c>
      <c r="D197" s="379" t="s">
        <v>555</v>
      </c>
      <c r="E197" s="379" t="s">
        <v>391</v>
      </c>
      <c r="F197" s="379" t="s">
        <v>556</v>
      </c>
      <c r="G197" s="380">
        <v>36208</v>
      </c>
    </row>
    <row r="198" spans="2:7">
      <c r="B198" s="375" t="s">
        <v>553</v>
      </c>
      <c r="C198" s="376" t="s">
        <v>560</v>
      </c>
      <c r="D198" s="376" t="s">
        <v>555</v>
      </c>
      <c r="E198" s="376" t="s">
        <v>557</v>
      </c>
      <c r="F198" s="376" t="s">
        <v>556</v>
      </c>
      <c r="G198" s="377">
        <v>0</v>
      </c>
    </row>
    <row r="199" spans="2:7">
      <c r="B199" s="378" t="s">
        <v>553</v>
      </c>
      <c r="C199" s="379" t="s">
        <v>560</v>
      </c>
      <c r="D199" s="379" t="s">
        <v>555</v>
      </c>
      <c r="E199" s="379" t="s">
        <v>389</v>
      </c>
      <c r="F199" s="379" t="s">
        <v>556</v>
      </c>
      <c r="G199" s="380">
        <v>3940</v>
      </c>
    </row>
    <row r="200" spans="2:7">
      <c r="B200" s="375" t="s">
        <v>553</v>
      </c>
      <c r="C200" s="376" t="s">
        <v>560</v>
      </c>
      <c r="D200" s="376" t="s">
        <v>555</v>
      </c>
      <c r="E200" s="376" t="s">
        <v>558</v>
      </c>
      <c r="F200" s="376" t="s">
        <v>556</v>
      </c>
      <c r="G200" s="377">
        <v>12654</v>
      </c>
    </row>
    <row r="201" spans="2:7">
      <c r="B201" s="378" t="s">
        <v>553</v>
      </c>
      <c r="C201" s="379" t="s">
        <v>561</v>
      </c>
      <c r="D201" s="379" t="s">
        <v>555</v>
      </c>
      <c r="E201" s="379" t="s">
        <v>399</v>
      </c>
      <c r="F201" s="379" t="s">
        <v>556</v>
      </c>
      <c r="G201" s="380">
        <v>32950</v>
      </c>
    </row>
    <row r="202" spans="2:7">
      <c r="B202" s="375" t="s">
        <v>553</v>
      </c>
      <c r="C202" s="376" t="s">
        <v>561</v>
      </c>
      <c r="D202" s="376" t="s">
        <v>555</v>
      </c>
      <c r="E202" s="376" t="s">
        <v>391</v>
      </c>
      <c r="F202" s="376" t="s">
        <v>556</v>
      </c>
      <c r="G202" s="377">
        <v>34396</v>
      </c>
    </row>
    <row r="203" spans="2:7">
      <c r="B203" s="378" t="s">
        <v>553</v>
      </c>
      <c r="C203" s="379" t="s">
        <v>561</v>
      </c>
      <c r="D203" s="379" t="s">
        <v>555</v>
      </c>
      <c r="E203" s="379" t="s">
        <v>557</v>
      </c>
      <c r="F203" s="379" t="s">
        <v>556</v>
      </c>
      <c r="G203" s="380">
        <v>292</v>
      </c>
    </row>
    <row r="204" spans="2:7">
      <c r="B204" s="375" t="s">
        <v>553</v>
      </c>
      <c r="C204" s="376" t="s">
        <v>561</v>
      </c>
      <c r="D204" s="376" t="s">
        <v>555</v>
      </c>
      <c r="E204" s="376" t="s">
        <v>389</v>
      </c>
      <c r="F204" s="376" t="s">
        <v>556</v>
      </c>
      <c r="G204" s="377">
        <v>8554</v>
      </c>
    </row>
    <row r="205" spans="2:7">
      <c r="B205" s="378" t="s">
        <v>553</v>
      </c>
      <c r="C205" s="379" t="s">
        <v>561</v>
      </c>
      <c r="D205" s="379" t="s">
        <v>555</v>
      </c>
      <c r="E205" s="379" t="s">
        <v>558</v>
      </c>
      <c r="F205" s="379" t="s">
        <v>556</v>
      </c>
      <c r="G205" s="380">
        <v>25661</v>
      </c>
    </row>
    <row r="206" spans="2:7">
      <c r="B206" s="375" t="s">
        <v>553</v>
      </c>
      <c r="C206" s="376" t="s">
        <v>562</v>
      </c>
      <c r="D206" s="376" t="s">
        <v>555</v>
      </c>
      <c r="E206" s="376" t="s">
        <v>399</v>
      </c>
      <c r="F206" s="376" t="s">
        <v>556</v>
      </c>
      <c r="G206" s="377">
        <v>30627</v>
      </c>
    </row>
    <row r="207" spans="2:7">
      <c r="B207" s="378" t="s">
        <v>553</v>
      </c>
      <c r="C207" s="379" t="s">
        <v>562</v>
      </c>
      <c r="D207" s="379" t="s">
        <v>555</v>
      </c>
      <c r="E207" s="379" t="s">
        <v>391</v>
      </c>
      <c r="F207" s="379" t="s">
        <v>556</v>
      </c>
      <c r="G207" s="380">
        <v>27188</v>
      </c>
    </row>
    <row r="208" spans="2:7">
      <c r="B208" s="375" t="s">
        <v>553</v>
      </c>
      <c r="C208" s="376" t="s">
        <v>562</v>
      </c>
      <c r="D208" s="376" t="s">
        <v>555</v>
      </c>
      <c r="E208" s="376" t="s">
        <v>557</v>
      </c>
      <c r="F208" s="376" t="s">
        <v>556</v>
      </c>
      <c r="G208" s="377">
        <v>717</v>
      </c>
    </row>
    <row r="209" spans="2:8">
      <c r="B209" s="378" t="s">
        <v>553</v>
      </c>
      <c r="C209" s="379" t="s">
        <v>562</v>
      </c>
      <c r="D209" s="379" t="s">
        <v>555</v>
      </c>
      <c r="E209" s="379" t="s">
        <v>389</v>
      </c>
      <c r="F209" s="379" t="s">
        <v>556</v>
      </c>
      <c r="G209" s="380">
        <v>15462</v>
      </c>
    </row>
    <row r="210" spans="2:8">
      <c r="B210" s="369" t="s">
        <v>553</v>
      </c>
      <c r="C210" s="370" t="s">
        <v>562</v>
      </c>
      <c r="D210" s="370" t="s">
        <v>555</v>
      </c>
      <c r="E210" s="370" t="s">
        <v>558</v>
      </c>
      <c r="F210" s="370" t="s">
        <v>556</v>
      </c>
      <c r="G210" s="371">
        <v>27355</v>
      </c>
    </row>
    <row r="211" spans="2:8">
      <c r="C211" s="383">
        <v>2023</v>
      </c>
      <c r="E211" t="str">
        <f>E206</f>
        <v>Petrol</v>
      </c>
      <c r="G211" s="385">
        <v>38000</v>
      </c>
      <c r="H211" t="s">
        <v>565</v>
      </c>
    </row>
    <row r="212" spans="2:8">
      <c r="C212" s="383">
        <v>2023</v>
      </c>
      <c r="E212" t="str">
        <f t="shared" ref="E212:E213" si="4">E207</f>
        <v>Diesel</v>
      </c>
      <c r="G212" s="31">
        <f>G211*G207/G206</f>
        <v>33733.111307016683</v>
      </c>
      <c r="H212" t="s">
        <v>565</v>
      </c>
    </row>
    <row r="213" spans="2:8">
      <c r="C213" s="383">
        <v>2023</v>
      </c>
      <c r="E213" t="str">
        <f t="shared" si="4"/>
        <v>Other fuel types</v>
      </c>
      <c r="H213" t="s">
        <v>565</v>
      </c>
    </row>
    <row r="214" spans="2:8">
      <c r="C214" s="383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3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4"/>
    </row>
    <row r="227" spans="2:8">
      <c r="B227" s="372" t="s">
        <v>567</v>
      </c>
      <c r="C227" s="373" t="s">
        <v>226</v>
      </c>
      <c r="D227" s="373" t="s">
        <v>568</v>
      </c>
      <c r="E227" s="373" t="s">
        <v>569</v>
      </c>
      <c r="F227" s="373" t="s">
        <v>570</v>
      </c>
      <c r="G227" s="373" t="s">
        <v>551</v>
      </c>
      <c r="H227" s="374" t="s">
        <v>552</v>
      </c>
    </row>
    <row r="228" spans="2:8">
      <c r="B228" s="375" t="s">
        <v>571</v>
      </c>
      <c r="C228" s="376" t="s">
        <v>554</v>
      </c>
      <c r="D228" s="376" t="s">
        <v>572</v>
      </c>
      <c r="E228" s="376" t="s">
        <v>573</v>
      </c>
      <c r="F228" s="376" t="s">
        <v>574</v>
      </c>
      <c r="G228" s="376" t="s">
        <v>556</v>
      </c>
      <c r="H228" s="377">
        <v>25459</v>
      </c>
    </row>
    <row r="229" spans="2:8">
      <c r="B229" s="378" t="s">
        <v>571</v>
      </c>
      <c r="C229" s="379" t="s">
        <v>554</v>
      </c>
      <c r="D229" s="379" t="s">
        <v>572</v>
      </c>
      <c r="E229" s="379" t="s">
        <v>575</v>
      </c>
      <c r="F229" s="379" t="s">
        <v>574</v>
      </c>
      <c r="G229" s="379" t="s">
        <v>556</v>
      </c>
      <c r="H229" s="380">
        <v>4</v>
      </c>
    </row>
    <row r="230" spans="2:8">
      <c r="B230" s="375" t="s">
        <v>571</v>
      </c>
      <c r="C230" s="376" t="s">
        <v>554</v>
      </c>
      <c r="D230" s="376" t="s">
        <v>572</v>
      </c>
      <c r="E230" s="376" t="s">
        <v>576</v>
      </c>
      <c r="F230" s="376" t="s">
        <v>574</v>
      </c>
      <c r="G230" s="376" t="s">
        <v>556</v>
      </c>
      <c r="H230" s="377">
        <v>3</v>
      </c>
    </row>
    <row r="231" spans="2:8">
      <c r="B231" s="378" t="s">
        <v>571</v>
      </c>
      <c r="C231" s="379" t="s">
        <v>554</v>
      </c>
      <c r="D231" s="379" t="s">
        <v>572</v>
      </c>
      <c r="E231" s="379" t="s">
        <v>577</v>
      </c>
      <c r="F231" s="379" t="s">
        <v>574</v>
      </c>
      <c r="G231" s="379" t="s">
        <v>556</v>
      </c>
      <c r="H231" s="380">
        <v>705</v>
      </c>
    </row>
    <row r="232" spans="2:8">
      <c r="B232" s="375" t="s">
        <v>571</v>
      </c>
      <c r="C232" s="376" t="s">
        <v>554</v>
      </c>
      <c r="D232" s="376" t="s">
        <v>572</v>
      </c>
      <c r="E232" s="376" t="s">
        <v>578</v>
      </c>
      <c r="F232" s="376" t="s">
        <v>574</v>
      </c>
      <c r="G232" s="376" t="s">
        <v>556</v>
      </c>
      <c r="H232" s="377">
        <v>7746</v>
      </c>
    </row>
    <row r="233" spans="2:8">
      <c r="B233" s="378" t="s">
        <v>571</v>
      </c>
      <c r="C233" s="379" t="s">
        <v>554</v>
      </c>
      <c r="D233" s="379" t="s">
        <v>572</v>
      </c>
      <c r="E233" s="379" t="s">
        <v>579</v>
      </c>
      <c r="F233" s="379" t="s">
        <v>574</v>
      </c>
      <c r="G233" s="379" t="s">
        <v>556</v>
      </c>
      <c r="H233" s="380">
        <v>7598</v>
      </c>
    </row>
    <row r="234" spans="2:8">
      <c r="B234" s="375" t="s">
        <v>571</v>
      </c>
      <c r="C234" s="376" t="s">
        <v>554</v>
      </c>
      <c r="D234" s="376" t="s">
        <v>572</v>
      </c>
      <c r="E234" s="376" t="s">
        <v>580</v>
      </c>
      <c r="F234" s="376" t="s">
        <v>574</v>
      </c>
      <c r="G234" s="376" t="s">
        <v>556</v>
      </c>
      <c r="H234" s="377">
        <v>7429</v>
      </c>
    </row>
    <row r="235" spans="2:8">
      <c r="B235" s="378" t="s">
        <v>571</v>
      </c>
      <c r="C235" s="379" t="s">
        <v>554</v>
      </c>
      <c r="D235" s="379" t="s">
        <v>572</v>
      </c>
      <c r="E235" s="379" t="s">
        <v>581</v>
      </c>
      <c r="F235" s="379" t="s">
        <v>574</v>
      </c>
      <c r="G235" s="379" t="s">
        <v>556</v>
      </c>
      <c r="H235" s="380">
        <v>293</v>
      </c>
    </row>
    <row r="236" spans="2:8">
      <c r="B236" s="375" t="s">
        <v>571</v>
      </c>
      <c r="C236" s="376" t="s">
        <v>554</v>
      </c>
      <c r="D236" s="376" t="s">
        <v>572</v>
      </c>
      <c r="E236" s="376" t="s">
        <v>582</v>
      </c>
      <c r="F236" s="376" t="s">
        <v>574</v>
      </c>
      <c r="G236" s="376" t="s">
        <v>556</v>
      </c>
      <c r="H236" s="377">
        <v>1681</v>
      </c>
    </row>
    <row r="237" spans="2:8">
      <c r="B237" s="378" t="s">
        <v>571</v>
      </c>
      <c r="C237" s="379" t="s">
        <v>559</v>
      </c>
      <c r="D237" s="379" t="s">
        <v>572</v>
      </c>
      <c r="E237" s="379" t="s">
        <v>573</v>
      </c>
      <c r="F237" s="379" t="s">
        <v>574</v>
      </c>
      <c r="G237" s="379" t="s">
        <v>556</v>
      </c>
      <c r="H237" s="380">
        <v>24645</v>
      </c>
    </row>
    <row r="238" spans="2:8">
      <c r="B238" s="375" t="s">
        <v>571</v>
      </c>
      <c r="C238" s="376" t="s">
        <v>559</v>
      </c>
      <c r="D238" s="376" t="s">
        <v>572</v>
      </c>
      <c r="E238" s="376" t="s">
        <v>575</v>
      </c>
      <c r="F238" s="376" t="s">
        <v>574</v>
      </c>
      <c r="G238" s="376" t="s">
        <v>556</v>
      </c>
      <c r="H238" s="377">
        <v>3</v>
      </c>
    </row>
    <row r="239" spans="2:8">
      <c r="B239" s="378" t="s">
        <v>571</v>
      </c>
      <c r="C239" s="379" t="s">
        <v>559</v>
      </c>
      <c r="D239" s="379" t="s">
        <v>572</v>
      </c>
      <c r="E239" s="379" t="s">
        <v>576</v>
      </c>
      <c r="F239" s="379" t="s">
        <v>574</v>
      </c>
      <c r="G239" s="379" t="s">
        <v>556</v>
      </c>
      <c r="H239" s="380">
        <v>13</v>
      </c>
    </row>
    <row r="240" spans="2:8">
      <c r="B240" s="375" t="s">
        <v>571</v>
      </c>
      <c r="C240" s="376" t="s">
        <v>559</v>
      </c>
      <c r="D240" s="376" t="s">
        <v>572</v>
      </c>
      <c r="E240" s="376" t="s">
        <v>577</v>
      </c>
      <c r="F240" s="376" t="s">
        <v>574</v>
      </c>
      <c r="G240" s="376" t="s">
        <v>556</v>
      </c>
      <c r="H240" s="377">
        <v>925</v>
      </c>
    </row>
    <row r="241" spans="2:8">
      <c r="B241" s="378" t="s">
        <v>571</v>
      </c>
      <c r="C241" s="379" t="s">
        <v>559</v>
      </c>
      <c r="D241" s="379" t="s">
        <v>572</v>
      </c>
      <c r="E241" s="379" t="s">
        <v>578</v>
      </c>
      <c r="F241" s="379" t="s">
        <v>574</v>
      </c>
      <c r="G241" s="379" t="s">
        <v>556</v>
      </c>
      <c r="H241" s="380">
        <v>6705</v>
      </c>
    </row>
    <row r="242" spans="2:8">
      <c r="B242" s="375" t="s">
        <v>571</v>
      </c>
      <c r="C242" s="376" t="s">
        <v>559</v>
      </c>
      <c r="D242" s="376" t="s">
        <v>572</v>
      </c>
      <c r="E242" s="376" t="s">
        <v>579</v>
      </c>
      <c r="F242" s="376" t="s">
        <v>574</v>
      </c>
      <c r="G242" s="376" t="s">
        <v>556</v>
      </c>
      <c r="H242" s="377">
        <v>8154</v>
      </c>
    </row>
    <row r="243" spans="2:8">
      <c r="B243" s="378" t="s">
        <v>571</v>
      </c>
      <c r="C243" s="379" t="s">
        <v>559</v>
      </c>
      <c r="D243" s="379" t="s">
        <v>572</v>
      </c>
      <c r="E243" s="379" t="s">
        <v>580</v>
      </c>
      <c r="F243" s="379" t="s">
        <v>574</v>
      </c>
      <c r="G243" s="379" t="s">
        <v>556</v>
      </c>
      <c r="H243" s="380">
        <v>6946</v>
      </c>
    </row>
    <row r="244" spans="2:8">
      <c r="B244" s="375" t="s">
        <v>571</v>
      </c>
      <c r="C244" s="376" t="s">
        <v>559</v>
      </c>
      <c r="D244" s="376" t="s">
        <v>572</v>
      </c>
      <c r="E244" s="376" t="s">
        <v>581</v>
      </c>
      <c r="F244" s="376" t="s">
        <v>574</v>
      </c>
      <c r="G244" s="376" t="s">
        <v>556</v>
      </c>
      <c r="H244" s="377">
        <v>279</v>
      </c>
    </row>
    <row r="245" spans="2:8">
      <c r="B245" s="378" t="s">
        <v>571</v>
      </c>
      <c r="C245" s="379" t="s">
        <v>559</v>
      </c>
      <c r="D245" s="379" t="s">
        <v>572</v>
      </c>
      <c r="E245" s="379" t="s">
        <v>582</v>
      </c>
      <c r="F245" s="379" t="s">
        <v>574</v>
      </c>
      <c r="G245" s="379" t="s">
        <v>556</v>
      </c>
      <c r="H245" s="380">
        <v>1620</v>
      </c>
    </row>
    <row r="246" spans="2:8">
      <c r="B246" s="375" t="s">
        <v>571</v>
      </c>
      <c r="C246" s="376" t="s">
        <v>560</v>
      </c>
      <c r="D246" s="376" t="s">
        <v>572</v>
      </c>
      <c r="E246" s="376" t="s">
        <v>573</v>
      </c>
      <c r="F246" s="376" t="s">
        <v>574</v>
      </c>
      <c r="G246" s="376" t="s">
        <v>556</v>
      </c>
      <c r="H246" s="377">
        <v>21495</v>
      </c>
    </row>
    <row r="247" spans="2:8">
      <c r="B247" s="378" t="s">
        <v>571</v>
      </c>
      <c r="C247" s="379" t="s">
        <v>560</v>
      </c>
      <c r="D247" s="379" t="s">
        <v>572</v>
      </c>
      <c r="E247" s="379" t="s">
        <v>575</v>
      </c>
      <c r="F247" s="379" t="s">
        <v>574</v>
      </c>
      <c r="G247" s="379" t="s">
        <v>556</v>
      </c>
      <c r="H247" s="380">
        <v>2</v>
      </c>
    </row>
    <row r="248" spans="2:8">
      <c r="B248" s="375" t="s">
        <v>571</v>
      </c>
      <c r="C248" s="376" t="s">
        <v>560</v>
      </c>
      <c r="D248" s="376" t="s">
        <v>572</v>
      </c>
      <c r="E248" s="376" t="s">
        <v>576</v>
      </c>
      <c r="F248" s="376" t="s">
        <v>574</v>
      </c>
      <c r="G248" s="376" t="s">
        <v>556</v>
      </c>
      <c r="H248" s="377">
        <v>11</v>
      </c>
    </row>
    <row r="249" spans="2:8">
      <c r="B249" s="378" t="s">
        <v>571</v>
      </c>
      <c r="C249" s="379" t="s">
        <v>560</v>
      </c>
      <c r="D249" s="379" t="s">
        <v>572</v>
      </c>
      <c r="E249" s="379" t="s">
        <v>577</v>
      </c>
      <c r="F249" s="379" t="s">
        <v>574</v>
      </c>
      <c r="G249" s="379" t="s">
        <v>556</v>
      </c>
      <c r="H249" s="380">
        <v>457</v>
      </c>
    </row>
    <row r="250" spans="2:8">
      <c r="B250" s="375" t="s">
        <v>571</v>
      </c>
      <c r="C250" s="376" t="s">
        <v>560</v>
      </c>
      <c r="D250" s="376" t="s">
        <v>572</v>
      </c>
      <c r="E250" s="376" t="s">
        <v>578</v>
      </c>
      <c r="F250" s="376" t="s">
        <v>574</v>
      </c>
      <c r="G250" s="376" t="s">
        <v>556</v>
      </c>
      <c r="H250" s="377">
        <v>5152</v>
      </c>
    </row>
    <row r="251" spans="2:8">
      <c r="B251" s="378" t="s">
        <v>571</v>
      </c>
      <c r="C251" s="379" t="s">
        <v>560</v>
      </c>
      <c r="D251" s="379" t="s">
        <v>572</v>
      </c>
      <c r="E251" s="379" t="s">
        <v>579</v>
      </c>
      <c r="F251" s="379" t="s">
        <v>574</v>
      </c>
      <c r="G251" s="379" t="s">
        <v>556</v>
      </c>
      <c r="H251" s="380">
        <v>6344</v>
      </c>
    </row>
    <row r="252" spans="2:8">
      <c r="B252" s="375" t="s">
        <v>571</v>
      </c>
      <c r="C252" s="376" t="s">
        <v>560</v>
      </c>
      <c r="D252" s="376" t="s">
        <v>572</v>
      </c>
      <c r="E252" s="376" t="s">
        <v>580</v>
      </c>
      <c r="F252" s="376" t="s">
        <v>574</v>
      </c>
      <c r="G252" s="376" t="s">
        <v>556</v>
      </c>
      <c r="H252" s="377">
        <v>7793</v>
      </c>
    </row>
    <row r="253" spans="2:8">
      <c r="B253" s="378" t="s">
        <v>571</v>
      </c>
      <c r="C253" s="379" t="s">
        <v>560</v>
      </c>
      <c r="D253" s="379" t="s">
        <v>572</v>
      </c>
      <c r="E253" s="379" t="s">
        <v>581</v>
      </c>
      <c r="F253" s="379" t="s">
        <v>574</v>
      </c>
      <c r="G253" s="379" t="s">
        <v>556</v>
      </c>
      <c r="H253" s="380">
        <v>194</v>
      </c>
    </row>
    <row r="254" spans="2:8">
      <c r="B254" s="375" t="s">
        <v>571</v>
      </c>
      <c r="C254" s="376" t="s">
        <v>560</v>
      </c>
      <c r="D254" s="376" t="s">
        <v>572</v>
      </c>
      <c r="E254" s="376" t="s">
        <v>582</v>
      </c>
      <c r="F254" s="376" t="s">
        <v>574</v>
      </c>
      <c r="G254" s="376" t="s">
        <v>556</v>
      </c>
      <c r="H254" s="377">
        <v>1542</v>
      </c>
    </row>
    <row r="255" spans="2:8">
      <c r="B255" s="378" t="s">
        <v>571</v>
      </c>
      <c r="C255" s="379" t="s">
        <v>561</v>
      </c>
      <c r="D255" s="379" t="s">
        <v>572</v>
      </c>
      <c r="E255" s="379" t="s">
        <v>573</v>
      </c>
      <c r="F255" s="379" t="s">
        <v>574</v>
      </c>
      <c r="G255" s="379" t="s">
        <v>556</v>
      </c>
      <c r="H255" s="380">
        <v>28387</v>
      </c>
    </row>
    <row r="256" spans="2:8">
      <c r="B256" s="375" t="s">
        <v>571</v>
      </c>
      <c r="C256" s="376" t="s">
        <v>561</v>
      </c>
      <c r="D256" s="376" t="s">
        <v>572</v>
      </c>
      <c r="E256" s="376" t="s">
        <v>575</v>
      </c>
      <c r="F256" s="376" t="s">
        <v>574</v>
      </c>
      <c r="G256" s="376" t="s">
        <v>556</v>
      </c>
      <c r="H256" s="377">
        <v>7</v>
      </c>
    </row>
    <row r="257" spans="2:8">
      <c r="B257" s="378" t="s">
        <v>571</v>
      </c>
      <c r="C257" s="379" t="s">
        <v>561</v>
      </c>
      <c r="D257" s="379" t="s">
        <v>572</v>
      </c>
      <c r="E257" s="379" t="s">
        <v>576</v>
      </c>
      <c r="F257" s="379" t="s">
        <v>574</v>
      </c>
      <c r="G257" s="379" t="s">
        <v>556</v>
      </c>
      <c r="H257" s="380">
        <v>27</v>
      </c>
    </row>
    <row r="258" spans="2:8">
      <c r="B258" s="375" t="s">
        <v>571</v>
      </c>
      <c r="C258" s="376" t="s">
        <v>561</v>
      </c>
      <c r="D258" s="376" t="s">
        <v>572</v>
      </c>
      <c r="E258" s="376" t="s">
        <v>577</v>
      </c>
      <c r="F258" s="376" t="s">
        <v>574</v>
      </c>
      <c r="G258" s="376" t="s">
        <v>556</v>
      </c>
      <c r="H258" s="377">
        <v>217</v>
      </c>
    </row>
    <row r="259" spans="2:8">
      <c r="B259" s="378" t="s">
        <v>571</v>
      </c>
      <c r="C259" s="379" t="s">
        <v>561</v>
      </c>
      <c r="D259" s="379" t="s">
        <v>572</v>
      </c>
      <c r="E259" s="379" t="s">
        <v>578</v>
      </c>
      <c r="F259" s="379" t="s">
        <v>574</v>
      </c>
      <c r="G259" s="379" t="s">
        <v>556</v>
      </c>
      <c r="H259" s="380">
        <v>6726</v>
      </c>
    </row>
    <row r="260" spans="2:8">
      <c r="B260" s="375" t="s">
        <v>571</v>
      </c>
      <c r="C260" s="376" t="s">
        <v>561</v>
      </c>
      <c r="D260" s="376" t="s">
        <v>572</v>
      </c>
      <c r="E260" s="376" t="s">
        <v>579</v>
      </c>
      <c r="F260" s="376" t="s">
        <v>574</v>
      </c>
      <c r="G260" s="376" t="s">
        <v>556</v>
      </c>
      <c r="H260" s="377">
        <v>8180</v>
      </c>
    </row>
    <row r="261" spans="2:8">
      <c r="B261" s="378" t="s">
        <v>571</v>
      </c>
      <c r="C261" s="379" t="s">
        <v>561</v>
      </c>
      <c r="D261" s="379" t="s">
        <v>572</v>
      </c>
      <c r="E261" s="379" t="s">
        <v>580</v>
      </c>
      <c r="F261" s="379" t="s">
        <v>574</v>
      </c>
      <c r="G261" s="379" t="s">
        <v>556</v>
      </c>
      <c r="H261" s="380">
        <v>11264</v>
      </c>
    </row>
    <row r="262" spans="2:8">
      <c r="B262" s="375" t="s">
        <v>571</v>
      </c>
      <c r="C262" s="376" t="s">
        <v>561</v>
      </c>
      <c r="D262" s="376" t="s">
        <v>572</v>
      </c>
      <c r="E262" s="376" t="s">
        <v>581</v>
      </c>
      <c r="F262" s="376" t="s">
        <v>574</v>
      </c>
      <c r="G262" s="376" t="s">
        <v>556</v>
      </c>
      <c r="H262" s="377">
        <v>222</v>
      </c>
    </row>
    <row r="263" spans="2:8">
      <c r="B263" s="378" t="s">
        <v>571</v>
      </c>
      <c r="C263" s="379" t="s">
        <v>561</v>
      </c>
      <c r="D263" s="379" t="s">
        <v>572</v>
      </c>
      <c r="E263" s="379" t="s">
        <v>582</v>
      </c>
      <c r="F263" s="379" t="s">
        <v>574</v>
      </c>
      <c r="G263" s="379" t="s">
        <v>556</v>
      </c>
      <c r="H263" s="380">
        <v>1744</v>
      </c>
    </row>
    <row r="264" spans="2:8">
      <c r="B264" s="375" t="s">
        <v>571</v>
      </c>
      <c r="C264" s="376" t="s">
        <v>562</v>
      </c>
      <c r="D264" s="376" t="s">
        <v>572</v>
      </c>
      <c r="E264" s="376" t="s">
        <v>573</v>
      </c>
      <c r="F264" s="376" t="s">
        <v>574</v>
      </c>
      <c r="G264" s="376" t="s">
        <v>556</v>
      </c>
      <c r="H264" s="377">
        <v>23655</v>
      </c>
    </row>
    <row r="265" spans="2:8">
      <c r="B265" s="378" t="s">
        <v>571</v>
      </c>
      <c r="C265" s="379" t="s">
        <v>562</v>
      </c>
      <c r="D265" s="379" t="s">
        <v>572</v>
      </c>
      <c r="E265" s="379" t="s">
        <v>575</v>
      </c>
      <c r="F265" s="379" t="s">
        <v>574</v>
      </c>
      <c r="G265" s="379" t="s">
        <v>556</v>
      </c>
      <c r="H265" s="380">
        <v>3</v>
      </c>
    </row>
    <row r="266" spans="2:8">
      <c r="B266" s="375" t="s">
        <v>571</v>
      </c>
      <c r="C266" s="376" t="s">
        <v>562</v>
      </c>
      <c r="D266" s="376" t="s">
        <v>572</v>
      </c>
      <c r="E266" s="376" t="s">
        <v>576</v>
      </c>
      <c r="F266" s="376" t="s">
        <v>574</v>
      </c>
      <c r="G266" s="376" t="s">
        <v>556</v>
      </c>
      <c r="H266" s="377">
        <v>11</v>
      </c>
    </row>
    <row r="267" spans="2:8">
      <c r="B267" s="378" t="s">
        <v>571</v>
      </c>
      <c r="C267" s="379" t="s">
        <v>562</v>
      </c>
      <c r="D267" s="379" t="s">
        <v>572</v>
      </c>
      <c r="E267" s="379" t="s">
        <v>577</v>
      </c>
      <c r="F267" s="379" t="s">
        <v>574</v>
      </c>
      <c r="G267" s="379" t="s">
        <v>556</v>
      </c>
      <c r="H267" s="380">
        <v>348</v>
      </c>
    </row>
    <row r="268" spans="2:8">
      <c r="B268" s="375" t="s">
        <v>571</v>
      </c>
      <c r="C268" s="376" t="s">
        <v>562</v>
      </c>
      <c r="D268" s="376" t="s">
        <v>572</v>
      </c>
      <c r="E268" s="376" t="s">
        <v>578</v>
      </c>
      <c r="F268" s="376" t="s">
        <v>574</v>
      </c>
      <c r="G268" s="376" t="s">
        <v>556</v>
      </c>
      <c r="H268" s="377">
        <v>4830</v>
      </c>
    </row>
    <row r="269" spans="2:8">
      <c r="B269" s="378" t="s">
        <v>571</v>
      </c>
      <c r="C269" s="379" t="s">
        <v>562</v>
      </c>
      <c r="D269" s="379" t="s">
        <v>572</v>
      </c>
      <c r="E269" s="379" t="s">
        <v>579</v>
      </c>
      <c r="F269" s="379" t="s">
        <v>574</v>
      </c>
      <c r="G269" s="379" t="s">
        <v>556</v>
      </c>
      <c r="H269" s="380">
        <v>7243</v>
      </c>
    </row>
    <row r="270" spans="2:8">
      <c r="B270" s="375" t="s">
        <v>571</v>
      </c>
      <c r="C270" s="376" t="s">
        <v>562</v>
      </c>
      <c r="D270" s="376" t="s">
        <v>572</v>
      </c>
      <c r="E270" s="376" t="s">
        <v>580</v>
      </c>
      <c r="F270" s="376" t="s">
        <v>574</v>
      </c>
      <c r="G270" s="376" t="s">
        <v>556</v>
      </c>
      <c r="H270" s="377">
        <v>9199</v>
      </c>
    </row>
    <row r="271" spans="2:8">
      <c r="B271" s="378" t="s">
        <v>571</v>
      </c>
      <c r="C271" s="379" t="s">
        <v>562</v>
      </c>
      <c r="D271" s="379" t="s">
        <v>572</v>
      </c>
      <c r="E271" s="379" t="s">
        <v>581</v>
      </c>
      <c r="F271" s="379" t="s">
        <v>574</v>
      </c>
      <c r="G271" s="379" t="s">
        <v>556</v>
      </c>
      <c r="H271" s="380">
        <v>224</v>
      </c>
    </row>
    <row r="272" spans="2:8">
      <c r="B272" s="369" t="s">
        <v>571</v>
      </c>
      <c r="C272" s="370" t="s">
        <v>562</v>
      </c>
      <c r="D272" s="370" t="s">
        <v>572</v>
      </c>
      <c r="E272" s="370" t="s">
        <v>582</v>
      </c>
      <c r="F272" s="370" t="s">
        <v>574</v>
      </c>
      <c r="G272" s="370" t="s">
        <v>556</v>
      </c>
      <c r="H272" s="371">
        <v>1797</v>
      </c>
    </row>
    <row r="279" spans="2:7">
      <c r="B279" s="372" t="s">
        <v>548</v>
      </c>
      <c r="C279" s="373" t="s">
        <v>226</v>
      </c>
      <c r="D279" s="373" t="s">
        <v>549</v>
      </c>
      <c r="E279" s="373" t="s">
        <v>550</v>
      </c>
      <c r="F279" s="373" t="s">
        <v>551</v>
      </c>
      <c r="G279" s="374" t="s">
        <v>552</v>
      </c>
    </row>
    <row r="280" spans="2:7">
      <c r="B280" s="375" t="s">
        <v>553</v>
      </c>
      <c r="C280" s="376" t="s">
        <v>554</v>
      </c>
      <c r="D280" s="376" t="s">
        <v>571</v>
      </c>
      <c r="E280" s="376" t="s">
        <v>399</v>
      </c>
      <c r="F280" s="376" t="s">
        <v>556</v>
      </c>
      <c r="G280" s="377">
        <v>8</v>
      </c>
    </row>
    <row r="281" spans="2:7">
      <c r="B281" s="378" t="s">
        <v>553</v>
      </c>
      <c r="C281" s="379" t="s">
        <v>554</v>
      </c>
      <c r="D281" s="379" t="s">
        <v>571</v>
      </c>
      <c r="E281" s="379" t="s">
        <v>391</v>
      </c>
      <c r="F281" s="379" t="s">
        <v>556</v>
      </c>
      <c r="G281" s="380">
        <v>25372</v>
      </c>
    </row>
    <row r="282" spans="2:7">
      <c r="B282" s="375" t="s">
        <v>553</v>
      </c>
      <c r="C282" s="376" t="s">
        <v>554</v>
      </c>
      <c r="D282" s="376" t="s">
        <v>571</v>
      </c>
      <c r="E282" s="376" t="s">
        <v>557</v>
      </c>
      <c r="F282" s="376" t="s">
        <v>556</v>
      </c>
      <c r="G282" s="377">
        <v>10</v>
      </c>
    </row>
    <row r="283" spans="2:7">
      <c r="B283" s="378" t="s">
        <v>553</v>
      </c>
      <c r="C283" s="379" t="s">
        <v>554</v>
      </c>
      <c r="D283" s="379" t="s">
        <v>571</v>
      </c>
      <c r="E283" s="379" t="s">
        <v>389</v>
      </c>
      <c r="F283" s="379" t="s">
        <v>556</v>
      </c>
      <c r="G283" s="380">
        <v>67</v>
      </c>
    </row>
    <row r="284" spans="2:7">
      <c r="B284" s="375" t="s">
        <v>553</v>
      </c>
      <c r="C284" s="376" t="s">
        <v>554</v>
      </c>
      <c r="D284" s="376" t="s">
        <v>571</v>
      </c>
      <c r="E284" s="376" t="s">
        <v>558</v>
      </c>
      <c r="F284" s="376" t="s">
        <v>556</v>
      </c>
      <c r="G284" s="377">
        <v>2</v>
      </c>
    </row>
    <row r="285" spans="2:7">
      <c r="B285" s="378" t="s">
        <v>553</v>
      </c>
      <c r="C285" s="379" t="s">
        <v>559</v>
      </c>
      <c r="D285" s="379" t="s">
        <v>571</v>
      </c>
      <c r="E285" s="379" t="s">
        <v>399</v>
      </c>
      <c r="F285" s="379" t="s">
        <v>556</v>
      </c>
      <c r="G285" s="380">
        <v>10</v>
      </c>
    </row>
    <row r="286" spans="2:7">
      <c r="B286" s="375" t="s">
        <v>553</v>
      </c>
      <c r="C286" s="376" t="s">
        <v>559</v>
      </c>
      <c r="D286" s="376" t="s">
        <v>571</v>
      </c>
      <c r="E286" s="376" t="s">
        <v>391</v>
      </c>
      <c r="F286" s="376" t="s">
        <v>556</v>
      </c>
      <c r="G286" s="377">
        <v>24327</v>
      </c>
    </row>
    <row r="287" spans="2:7">
      <c r="B287" s="378" t="s">
        <v>553</v>
      </c>
      <c r="C287" s="379" t="s">
        <v>559</v>
      </c>
      <c r="D287" s="379" t="s">
        <v>571</v>
      </c>
      <c r="E287" s="379" t="s">
        <v>557</v>
      </c>
      <c r="F287" s="379" t="s">
        <v>556</v>
      </c>
      <c r="G287" s="380">
        <v>10</v>
      </c>
    </row>
    <row r="288" spans="2:7">
      <c r="B288" s="375" t="s">
        <v>553</v>
      </c>
      <c r="C288" s="376" t="s">
        <v>559</v>
      </c>
      <c r="D288" s="376" t="s">
        <v>571</v>
      </c>
      <c r="E288" s="376" t="s">
        <v>389</v>
      </c>
      <c r="F288" s="376" t="s">
        <v>556</v>
      </c>
      <c r="G288" s="377">
        <v>293</v>
      </c>
    </row>
    <row r="289" spans="2:7">
      <c r="B289" s="378" t="s">
        <v>553</v>
      </c>
      <c r="C289" s="379" t="s">
        <v>559</v>
      </c>
      <c r="D289" s="379" t="s">
        <v>571</v>
      </c>
      <c r="E289" s="379" t="s">
        <v>558</v>
      </c>
      <c r="F289" s="379" t="s">
        <v>556</v>
      </c>
      <c r="G289" s="380">
        <v>5</v>
      </c>
    </row>
    <row r="290" spans="2:7">
      <c r="B290" s="375" t="s">
        <v>553</v>
      </c>
      <c r="C290" s="376" t="s">
        <v>560</v>
      </c>
      <c r="D290" s="376" t="s">
        <v>571</v>
      </c>
      <c r="E290" s="376" t="s">
        <v>399</v>
      </c>
      <c r="F290" s="376" t="s">
        <v>556</v>
      </c>
      <c r="G290" s="377">
        <v>21</v>
      </c>
    </row>
    <row r="291" spans="2:7">
      <c r="B291" s="378" t="s">
        <v>553</v>
      </c>
      <c r="C291" s="379" t="s">
        <v>560</v>
      </c>
      <c r="D291" s="379" t="s">
        <v>571</v>
      </c>
      <c r="E291" s="379" t="s">
        <v>391</v>
      </c>
      <c r="F291" s="379" t="s">
        <v>556</v>
      </c>
      <c r="G291" s="380">
        <v>20977</v>
      </c>
    </row>
    <row r="292" spans="2:7">
      <c r="B292" s="375" t="s">
        <v>553</v>
      </c>
      <c r="C292" s="376" t="s">
        <v>560</v>
      </c>
      <c r="D292" s="376" t="s">
        <v>571</v>
      </c>
      <c r="E292" s="376" t="s">
        <v>557</v>
      </c>
      <c r="F292" s="376" t="s">
        <v>556</v>
      </c>
      <c r="G292" s="377">
        <v>19</v>
      </c>
    </row>
    <row r="293" spans="2:7">
      <c r="B293" s="378" t="s">
        <v>553</v>
      </c>
      <c r="C293" s="379" t="s">
        <v>560</v>
      </c>
      <c r="D293" s="379" t="s">
        <v>571</v>
      </c>
      <c r="E293" s="379" t="s">
        <v>389</v>
      </c>
      <c r="F293" s="379" t="s">
        <v>556</v>
      </c>
      <c r="G293" s="380">
        <v>443</v>
      </c>
    </row>
    <row r="294" spans="2:7">
      <c r="B294" s="375" t="s">
        <v>553</v>
      </c>
      <c r="C294" s="376" t="s">
        <v>560</v>
      </c>
      <c r="D294" s="376" t="s">
        <v>571</v>
      </c>
      <c r="E294" s="376" t="s">
        <v>558</v>
      </c>
      <c r="F294" s="376" t="s">
        <v>556</v>
      </c>
      <c r="G294" s="377">
        <v>35</v>
      </c>
    </row>
    <row r="295" spans="2:7">
      <c r="B295" s="378" t="s">
        <v>553</v>
      </c>
      <c r="C295" s="379" t="s">
        <v>561</v>
      </c>
      <c r="D295" s="379" t="s">
        <v>571</v>
      </c>
      <c r="E295" s="379" t="s">
        <v>399</v>
      </c>
      <c r="F295" s="379" t="s">
        <v>556</v>
      </c>
      <c r="G295" s="380">
        <v>28</v>
      </c>
    </row>
    <row r="296" spans="2:7">
      <c r="B296" s="375" t="s">
        <v>553</v>
      </c>
      <c r="C296" s="376" t="s">
        <v>561</v>
      </c>
      <c r="D296" s="376" t="s">
        <v>571</v>
      </c>
      <c r="E296" s="376" t="s">
        <v>391</v>
      </c>
      <c r="F296" s="376" t="s">
        <v>556</v>
      </c>
      <c r="G296" s="377">
        <v>27258</v>
      </c>
    </row>
    <row r="297" spans="2:7">
      <c r="B297" s="378" t="s">
        <v>553</v>
      </c>
      <c r="C297" s="379" t="s">
        <v>561</v>
      </c>
      <c r="D297" s="379" t="s">
        <v>571</v>
      </c>
      <c r="E297" s="379" t="s">
        <v>557</v>
      </c>
      <c r="F297" s="379" t="s">
        <v>556</v>
      </c>
      <c r="G297" s="380">
        <v>23</v>
      </c>
    </row>
    <row r="298" spans="2:7">
      <c r="B298" s="375" t="s">
        <v>553</v>
      </c>
      <c r="C298" s="376" t="s">
        <v>561</v>
      </c>
      <c r="D298" s="376" t="s">
        <v>571</v>
      </c>
      <c r="E298" s="376" t="s">
        <v>389</v>
      </c>
      <c r="F298" s="376" t="s">
        <v>556</v>
      </c>
      <c r="G298" s="377">
        <v>894</v>
      </c>
    </row>
    <row r="299" spans="2:7">
      <c r="B299" s="378" t="s">
        <v>553</v>
      </c>
      <c r="C299" s="379" t="s">
        <v>561</v>
      </c>
      <c r="D299" s="379" t="s">
        <v>571</v>
      </c>
      <c r="E299" s="379" t="s">
        <v>558</v>
      </c>
      <c r="F299" s="379" t="s">
        <v>556</v>
      </c>
      <c r="G299" s="380">
        <v>184</v>
      </c>
    </row>
    <row r="300" spans="2:7">
      <c r="B300" s="375" t="s">
        <v>553</v>
      </c>
      <c r="C300" s="376" t="s">
        <v>562</v>
      </c>
      <c r="D300" s="376" t="s">
        <v>571</v>
      </c>
      <c r="E300" s="376" t="s">
        <v>399</v>
      </c>
      <c r="F300" s="376" t="s">
        <v>556</v>
      </c>
      <c r="G300" s="377">
        <v>121</v>
      </c>
    </row>
    <row r="301" spans="2:7">
      <c r="B301" s="378" t="s">
        <v>553</v>
      </c>
      <c r="C301" s="379" t="s">
        <v>562</v>
      </c>
      <c r="D301" s="379" t="s">
        <v>571</v>
      </c>
      <c r="E301" s="379" t="s">
        <v>391</v>
      </c>
      <c r="F301" s="379" t="s">
        <v>556</v>
      </c>
      <c r="G301" s="380">
        <v>22974</v>
      </c>
    </row>
    <row r="302" spans="2:7">
      <c r="B302" s="375" t="s">
        <v>553</v>
      </c>
      <c r="C302" s="376" t="s">
        <v>562</v>
      </c>
      <c r="D302" s="376" t="s">
        <v>571</v>
      </c>
      <c r="E302" s="376" t="s">
        <v>557</v>
      </c>
      <c r="F302" s="376" t="s">
        <v>556</v>
      </c>
      <c r="G302" s="377">
        <v>25</v>
      </c>
    </row>
    <row r="303" spans="2:7">
      <c r="B303" s="378" t="s">
        <v>553</v>
      </c>
      <c r="C303" s="379" t="s">
        <v>562</v>
      </c>
      <c r="D303" s="379" t="s">
        <v>571</v>
      </c>
      <c r="E303" s="379" t="s">
        <v>389</v>
      </c>
      <c r="F303" s="379" t="s">
        <v>556</v>
      </c>
      <c r="G303" s="380">
        <v>411</v>
      </c>
    </row>
    <row r="304" spans="2:7">
      <c r="B304" s="369" t="s">
        <v>553</v>
      </c>
      <c r="C304" s="370" t="s">
        <v>562</v>
      </c>
      <c r="D304" s="370" t="s">
        <v>571</v>
      </c>
      <c r="E304" s="370" t="s">
        <v>558</v>
      </c>
      <c r="F304" s="370" t="s">
        <v>556</v>
      </c>
      <c r="G304" s="371">
        <v>124</v>
      </c>
    </row>
  </sheetData>
  <mergeCells count="1">
    <mergeCell ref="B50:C50"/>
  </mergeCells>
  <hyperlinks>
    <hyperlink ref="A1" r:id="rId1" xr:uid="{B563C744-D1E6-479E-A04A-D430C817A47A}"/>
    <hyperlink ref="A167" r:id="rId2" xr:uid="{F8E5CA43-8E7D-4026-8329-DF60AAFD62F7}"/>
    <hyperlink ref="A132" r:id="rId3" xr:uid="{043DD4C2-7560-4123-AAD7-5B7DF7F7F282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4.5"/>
  <cols>
    <col min="2" max="2" width="27.26953125" customWidth="1"/>
    <col min="3" max="3" width="13.54296875" bestFit="1" customWidth="1"/>
    <col min="4" max="4" width="8.81640625" bestFit="1" customWidth="1"/>
    <col min="5" max="5" width="16.453125" bestFit="1" customWidth="1"/>
    <col min="6" max="6" width="5.1796875" bestFit="1" customWidth="1"/>
    <col min="7" max="7" width="8.81640625" bestFit="1" customWidth="1"/>
    <col min="8" max="8" width="12.453125" bestFit="1" customWidth="1"/>
    <col min="9" max="9" width="8.26953125" bestFit="1" customWidth="1"/>
    <col min="10" max="10" width="10.7265625" bestFit="1" customWidth="1"/>
    <col min="11" max="11" width="26.5429687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4.5"/>
  <cols>
    <col min="2" max="2" width="28.26953125" bestFit="1" customWidth="1"/>
    <col min="3" max="3" width="13.54296875" bestFit="1" customWidth="1"/>
    <col min="4" max="4" width="8.81640625" bestFit="1" customWidth="1"/>
    <col min="5" max="5" width="16.453125" bestFit="1" customWidth="1"/>
    <col min="6" max="6" width="5.54296875" bestFit="1" customWidth="1"/>
    <col min="8" max="8" width="12.453125" bestFit="1" customWidth="1"/>
    <col min="9" max="9" width="8.26953125" bestFit="1" customWidth="1"/>
    <col min="10" max="10" width="12" bestFit="1" customWidth="1"/>
    <col min="11" max="11" width="27.8164062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26" activePane="bottomRight" state="frozen"/>
      <selection activeCell="C3" sqref="C3"/>
      <selection pane="topRight" activeCell="C3" sqref="C3"/>
      <selection pane="bottomLeft" activeCell="C3" sqref="C3"/>
      <selection pane="bottomRight" activeCell="AF30" sqref="AF30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4" width="7.54296875" style="12" bestFit="1" customWidth="1"/>
    <col min="5" max="5" width="9.1796875" style="12"/>
    <col min="6" max="6" width="6.1796875" style="14" customWidth="1"/>
    <col min="7" max="7" width="5.81640625" style="14" bestFit="1" customWidth="1"/>
    <col min="8" max="8" width="6.453125" style="12" bestFit="1" customWidth="1"/>
    <col min="9" max="9" width="6.1796875" style="14" bestFit="1" customWidth="1"/>
    <col min="10" max="10" width="6" style="14" bestFit="1" customWidth="1"/>
    <col min="11" max="11" width="6.81640625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453125" style="7" bestFit="1" customWidth="1"/>
    <col min="18" max="18" width="8.1796875" style="7" bestFit="1" customWidth="1"/>
    <col min="19" max="19" width="7.26953125" style="7" bestFit="1" customWidth="1"/>
    <col min="20" max="20" width="7.453125" style="7" bestFit="1" customWidth="1"/>
    <col min="21" max="21" width="8.453125" style="7" bestFit="1" customWidth="1"/>
    <col min="22" max="22" width="6.81640625" style="7" bestFit="1" customWidth="1"/>
    <col min="23" max="25" width="5.453125" style="7" customWidth="1"/>
    <col min="26" max="26" width="5.453125" style="14" customWidth="1"/>
    <col min="27" max="27" width="8.1796875" style="11" bestFit="1" customWidth="1"/>
    <col min="28" max="28" width="6.7265625" style="11" bestFit="1" customWidth="1"/>
    <col min="29" max="30" width="5.54296875" style="7" customWidth="1"/>
    <col min="31" max="31" width="8.7265625" style="7" bestFit="1" customWidth="1"/>
    <col min="32" max="32" width="8.7265625" style="7" customWidth="1"/>
    <col min="33" max="33" width="5.54296875" style="7" customWidth="1"/>
    <col min="34" max="34" width="5.81640625" style="7" bestFit="1" customWidth="1"/>
    <col min="35" max="36" width="7" style="7" customWidth="1"/>
    <col min="37" max="40" width="5.54296875" style="7" customWidth="1"/>
    <col min="41" max="41" width="8.7265625" style="11" bestFit="1" customWidth="1"/>
    <col min="42" max="42" width="4.453125" style="11" bestFit="1" customWidth="1"/>
    <col min="43" max="43" width="9.1796875" style="7" bestFit="1" customWidth="1"/>
    <col min="44" max="44" width="9.1796875" style="7"/>
    <col min="45" max="45" width="9.1796875" style="9"/>
    <col min="46" max="16384" width="9.179687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5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3" width="7.54296875" style="12" bestFit="1" customWidth="1"/>
    <col min="4" max="4" width="8" style="12" bestFit="1" customWidth="1"/>
    <col min="5" max="5" width="9.26953125" style="12" bestFit="1" customWidth="1"/>
    <col min="6" max="6" width="6.1796875" style="14" customWidth="1"/>
    <col min="7" max="7" width="6" style="14" bestFit="1" customWidth="1"/>
    <col min="8" max="8" width="6.453125" style="12" bestFit="1" customWidth="1"/>
    <col min="9" max="9" width="6.26953125" style="14" bestFit="1" customWidth="1"/>
    <col min="10" max="10" width="6.1796875" style="14" bestFit="1" customWidth="1"/>
    <col min="11" max="11" width="7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54296875" style="7" bestFit="1" customWidth="1"/>
    <col min="18" max="18" width="8.26953125" style="7" bestFit="1" customWidth="1"/>
    <col min="19" max="19" width="7.453125" style="7" bestFit="1" customWidth="1"/>
    <col min="20" max="20" width="7.54296875" style="7" bestFit="1" customWidth="1"/>
    <col min="21" max="21" width="8.54296875" style="7" bestFit="1" customWidth="1"/>
    <col min="22" max="22" width="7" style="7" bestFit="1" customWidth="1"/>
    <col min="23" max="25" width="5.453125" style="7" customWidth="1"/>
    <col min="26" max="26" width="5.453125" style="14" customWidth="1"/>
    <col min="27" max="27" width="7.453125" style="11" bestFit="1" customWidth="1"/>
    <col min="28" max="28" width="7.26953125" style="11" bestFit="1" customWidth="1"/>
    <col min="29" max="33" width="5.54296875" style="7" customWidth="1"/>
    <col min="34" max="34" width="6" style="7" customWidth="1"/>
    <col min="35" max="35" width="7" style="7" customWidth="1"/>
    <col min="36" max="36" width="7.453125" style="7" bestFit="1" customWidth="1"/>
    <col min="37" max="38" width="5.54296875" style="7" customWidth="1"/>
    <col min="39" max="39" width="7.26953125" style="7" bestFit="1" customWidth="1"/>
    <col min="40" max="40" width="5.54296875" style="7" customWidth="1"/>
    <col min="41" max="41" width="8.81640625" style="11" bestFit="1" customWidth="1"/>
    <col min="42" max="42" width="7.7265625" style="11" bestFit="1" customWidth="1"/>
    <col min="43" max="43" width="9.453125" style="7" bestFit="1" customWidth="1"/>
    <col min="44" max="16384" width="9.179687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5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V30" activeCellId="2" sqref="Q30 U30 V30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4" width="7.54296875" style="12" bestFit="1" customWidth="1"/>
    <col min="5" max="5" width="9.1796875" style="12"/>
    <col min="6" max="6" width="6.1796875" style="14" customWidth="1"/>
    <col min="7" max="7" width="5.81640625" style="14" bestFit="1" customWidth="1"/>
    <col min="8" max="8" width="7.26953125" style="12" bestFit="1" customWidth="1"/>
    <col min="9" max="9" width="6.81640625" style="14" bestFit="1" customWidth="1"/>
    <col min="10" max="10" width="6" style="14" bestFit="1" customWidth="1"/>
    <col min="11" max="11" width="6.81640625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453125" style="7" bestFit="1" customWidth="1"/>
    <col min="18" max="18" width="8.1796875" style="7" bestFit="1" customWidth="1"/>
    <col min="19" max="19" width="7.26953125" style="7" bestFit="1" customWidth="1"/>
    <col min="20" max="20" width="7.453125" style="7" bestFit="1" customWidth="1"/>
    <col min="21" max="21" width="8.453125" style="7" bestFit="1" customWidth="1"/>
    <col min="22" max="22" width="6.81640625" style="7" bestFit="1" customWidth="1"/>
    <col min="23" max="25" width="5.453125" style="7" customWidth="1"/>
    <col min="26" max="26" width="5.453125" style="14" customWidth="1"/>
    <col min="27" max="27" width="8.1796875" style="11" bestFit="1" customWidth="1"/>
    <col min="28" max="28" width="8.26953125" style="11" bestFit="1" customWidth="1"/>
    <col min="29" max="33" width="5.54296875" style="7" customWidth="1"/>
    <col min="34" max="34" width="6" style="7" customWidth="1"/>
    <col min="35" max="36" width="7" style="7" customWidth="1"/>
    <col min="37" max="40" width="5.54296875" style="7" customWidth="1"/>
    <col min="41" max="41" width="8.7265625" style="11" bestFit="1" customWidth="1"/>
    <col min="42" max="42" width="4.453125" style="11" bestFit="1" customWidth="1"/>
    <col min="43" max="43" width="9.26953125" style="7" bestFit="1" customWidth="1"/>
    <col min="44" max="16384" width="9.179687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4.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4.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4.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4.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796875" defaultRowHeight="13"/>
  <cols>
    <col min="1" max="1" width="38.1796875" style="13" customWidth="1"/>
    <col min="2" max="2" width="13" style="7" bestFit="1" customWidth="1"/>
    <col min="3" max="4" width="7.54296875" style="12" bestFit="1" customWidth="1"/>
    <col min="5" max="5" width="9.1796875" style="12"/>
    <col min="6" max="6" width="6.1796875" style="14" customWidth="1"/>
    <col min="7" max="7" width="5.81640625" style="14" bestFit="1" customWidth="1"/>
    <col min="8" max="8" width="7.26953125" style="12" bestFit="1" customWidth="1"/>
    <col min="9" max="9" width="6.81640625" style="14" bestFit="1" customWidth="1"/>
    <col min="10" max="10" width="6" style="14" bestFit="1" customWidth="1"/>
    <col min="11" max="11" width="6.81640625" style="14" bestFit="1" customWidth="1"/>
    <col min="12" max="12" width="8.7265625" style="11" bestFit="1" customWidth="1"/>
    <col min="13" max="13" width="8.1796875" style="7" bestFit="1" customWidth="1"/>
    <col min="14" max="14" width="8.1796875" style="7" customWidth="1"/>
    <col min="15" max="15" width="5.26953125" style="7" customWidth="1"/>
    <col min="16" max="16" width="7.453125" style="7" customWidth="1"/>
    <col min="17" max="17" width="7.453125" style="7" bestFit="1" customWidth="1"/>
    <col min="18" max="18" width="8.1796875" style="7" bestFit="1" customWidth="1"/>
    <col min="19" max="19" width="7.26953125" style="7" bestFit="1" customWidth="1"/>
    <col min="20" max="20" width="7.453125" style="7" bestFit="1" customWidth="1"/>
    <col min="21" max="21" width="8.453125" style="7" bestFit="1" customWidth="1"/>
    <col min="22" max="22" width="6.81640625" style="7" bestFit="1" customWidth="1"/>
    <col min="23" max="25" width="5.453125" style="7" customWidth="1"/>
    <col min="26" max="26" width="5.453125" style="14" customWidth="1"/>
    <col min="27" max="27" width="8.1796875" style="11" bestFit="1" customWidth="1"/>
    <col min="28" max="28" width="8.26953125" style="11" bestFit="1" customWidth="1"/>
    <col min="29" max="33" width="5.54296875" style="7" customWidth="1"/>
    <col min="34" max="34" width="6" style="7" customWidth="1"/>
    <col min="35" max="36" width="7" style="7" customWidth="1"/>
    <col min="37" max="40" width="5.54296875" style="7" customWidth="1"/>
    <col min="41" max="41" width="8.7265625" style="11" bestFit="1" customWidth="1"/>
    <col min="42" max="42" width="4.453125" style="11" bestFit="1" customWidth="1"/>
    <col min="43" max="43" width="9.26953125" style="7" bestFit="1" customWidth="1"/>
    <col min="44" max="16384" width="9.179687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1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4.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4.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4.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4.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4.5"/>
  <cols>
    <col min="1" max="1" width="47.26953125" customWidth="1"/>
    <col min="2" max="2" width="15.26953125" customWidth="1"/>
  </cols>
  <sheetData>
    <row r="1" spans="1:43" ht="134.5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1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3">
        <v>4.1939034139211575</v>
      </c>
      <c r="R30" s="237">
        <v>0</v>
      </c>
      <c r="S30" s="403">
        <v>21.415238672343808</v>
      </c>
      <c r="T30" s="403">
        <v>72.224590347078561</v>
      </c>
      <c r="U30" s="403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4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4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5">
        <v>0.13788731916247721</v>
      </c>
      <c r="R31" s="247"/>
      <c r="S31" s="405">
        <v>0</v>
      </c>
      <c r="T31" s="405">
        <v>0.9490949643806591</v>
      </c>
      <c r="U31" s="405">
        <v>10.6853250312407</v>
      </c>
      <c r="V31" s="203">
        <v>0</v>
      </c>
      <c r="W31" s="247"/>
      <c r="X31" s="250"/>
      <c r="Y31" s="252"/>
      <c r="Z31" s="161"/>
      <c r="AA31" s="406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6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07">
        <v>0.89347794671177427</v>
      </c>
      <c r="R32" s="257"/>
      <c r="S32" s="407">
        <v>16.868934619017807</v>
      </c>
      <c r="T32" s="407">
        <v>41.935733570669129</v>
      </c>
      <c r="U32" s="407">
        <v>10.934450703535212</v>
      </c>
      <c r="V32" s="257">
        <v>0</v>
      </c>
      <c r="W32" s="257"/>
      <c r="X32" s="105"/>
      <c r="Y32" s="103"/>
      <c r="Z32" s="107"/>
      <c r="AA32" s="408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08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07">
        <v>3.9054789820586036E-2</v>
      </c>
      <c r="R33" s="257"/>
      <c r="S33" s="407">
        <v>0</v>
      </c>
      <c r="T33" s="407">
        <v>5.6269079102105746</v>
      </c>
      <c r="U33" s="407">
        <v>0.32169706378900026</v>
      </c>
      <c r="V33" s="257">
        <v>0</v>
      </c>
      <c r="W33" s="257"/>
      <c r="X33" s="105"/>
      <c r="Y33" s="103"/>
      <c r="Z33" s="107"/>
      <c r="AA33" s="408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08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07">
        <v>7.4921433533369122E-2</v>
      </c>
      <c r="R34" s="257"/>
      <c r="S34" s="407">
        <v>0</v>
      </c>
      <c r="T34" s="407">
        <v>0.64918827043378413</v>
      </c>
      <c r="U34" s="407">
        <v>1.7514617917401123</v>
      </c>
      <c r="V34" s="257">
        <v>0</v>
      </c>
      <c r="W34" s="257"/>
      <c r="X34" s="105"/>
      <c r="Y34" s="103"/>
      <c r="Z34" s="107"/>
      <c r="AA34" s="408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08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07">
        <v>2.0722949700719119E-2</v>
      </c>
      <c r="R35" s="257"/>
      <c r="S35" s="407">
        <v>0</v>
      </c>
      <c r="T35" s="407">
        <v>0.37122596872692454</v>
      </c>
      <c r="U35" s="407">
        <v>0.6108994746700207</v>
      </c>
      <c r="V35" s="257">
        <v>0</v>
      </c>
      <c r="W35" s="257"/>
      <c r="X35" s="105"/>
      <c r="Y35" s="103"/>
      <c r="Z35" s="107"/>
      <c r="AA35" s="408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08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09">
        <v>0.11716436946175808</v>
      </c>
      <c r="R36" s="257"/>
      <c r="S36" s="409">
        <v>0</v>
      </c>
      <c r="T36" s="409">
        <v>2.0774024653881096</v>
      </c>
      <c r="U36" s="409">
        <v>4.6640658473920382</v>
      </c>
      <c r="V36" s="247">
        <v>0.83883963749557711</v>
      </c>
      <c r="W36" s="257"/>
      <c r="X36" s="105"/>
      <c r="Y36" s="103"/>
      <c r="Z36" s="107"/>
      <c r="AA36" s="410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0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07">
        <v>0.22317022754620594</v>
      </c>
      <c r="R37" s="257"/>
      <c r="S37" s="407">
        <v>0</v>
      </c>
      <c r="T37" s="407">
        <v>2.2511289039548967</v>
      </c>
      <c r="U37" s="407">
        <v>0.52316391181847521</v>
      </c>
      <c r="V37" s="257">
        <v>0</v>
      </c>
      <c r="W37" s="257"/>
      <c r="X37" s="105"/>
      <c r="Y37" s="103"/>
      <c r="Z37" s="107"/>
      <c r="AA37" s="408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08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07">
        <v>1.1477325988090588</v>
      </c>
      <c r="R38" s="257"/>
      <c r="S38" s="407">
        <v>0</v>
      </c>
      <c r="T38" s="407">
        <v>2.5254338069550872</v>
      </c>
      <c r="U38" s="407">
        <v>28.384079315120374</v>
      </c>
      <c r="V38" s="257">
        <v>117.87502670163124</v>
      </c>
      <c r="W38" s="257"/>
      <c r="X38" s="105"/>
      <c r="Y38" s="103"/>
      <c r="Z38" s="107"/>
      <c r="AA38" s="408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08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07">
        <v>0.20882357006109267</v>
      </c>
      <c r="R39" s="257"/>
      <c r="S39" s="407">
        <v>1.8817161973259999</v>
      </c>
      <c r="T39" s="407">
        <v>1.300205240220903</v>
      </c>
      <c r="U39" s="407">
        <v>1.8359478893008603</v>
      </c>
      <c r="V39" s="257">
        <v>0</v>
      </c>
      <c r="W39" s="257"/>
      <c r="X39" s="105"/>
      <c r="Y39" s="103"/>
      <c r="Z39" s="107"/>
      <c r="AA39" s="408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08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07">
        <v>5.4995520359600751E-2</v>
      </c>
      <c r="R40" s="257"/>
      <c r="S40" s="407">
        <v>0</v>
      </c>
      <c r="T40" s="407">
        <v>2.2749019955482468</v>
      </c>
      <c r="U40" s="407">
        <v>0.54699332395099376</v>
      </c>
      <c r="V40" s="257">
        <v>0</v>
      </c>
      <c r="W40" s="257"/>
      <c r="X40" s="105"/>
      <c r="Y40" s="103"/>
      <c r="Z40" s="107"/>
      <c r="AA40" s="408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08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09">
        <v>0.25664576167813674</v>
      </c>
      <c r="R41" s="257"/>
      <c r="S41" s="409">
        <v>0</v>
      </c>
      <c r="T41" s="409">
        <v>2.3827952573949887</v>
      </c>
      <c r="U41" s="409">
        <v>0.42459679799760308</v>
      </c>
      <c r="V41" s="247">
        <v>0</v>
      </c>
      <c r="W41" s="257"/>
      <c r="X41" s="105"/>
      <c r="Y41" s="103"/>
      <c r="Z41" s="107"/>
      <c r="AA41" s="410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0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07">
        <v>1.1158511377310294E-2</v>
      </c>
      <c r="R42" s="257"/>
      <c r="S42" s="407">
        <v>0</v>
      </c>
      <c r="T42" s="407">
        <v>1.088076115234089</v>
      </c>
      <c r="U42" s="407">
        <v>0.19280160725401366</v>
      </c>
      <c r="V42" s="257">
        <v>0</v>
      </c>
      <c r="W42" s="257"/>
      <c r="X42" s="105"/>
      <c r="Y42" s="103"/>
      <c r="Z42" s="107"/>
      <c r="AA42" s="408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08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07">
        <v>0.13788731916247721</v>
      </c>
      <c r="R43" s="257"/>
      <c r="S43" s="407">
        <v>2.6645878559999998</v>
      </c>
      <c r="T43" s="407">
        <v>8.0791937430322776</v>
      </c>
      <c r="U43" s="407">
        <v>1.5434960131290418</v>
      </c>
      <c r="V43" s="257">
        <v>0</v>
      </c>
      <c r="W43" s="257"/>
      <c r="X43" s="105"/>
      <c r="Y43" s="103"/>
      <c r="Z43" s="107"/>
      <c r="AA43" s="408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08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1">
        <v>745.1216263117758</v>
      </c>
      <c r="R56" s="184"/>
      <c r="S56" s="184">
        <v>0</v>
      </c>
      <c r="T56" s="411">
        <v>45.352999557976517</v>
      </c>
      <c r="U56" s="411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1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1">
        <v>38.836628231103333</v>
      </c>
      <c r="R57" s="184">
        <v>0</v>
      </c>
      <c r="S57" s="411">
        <v>0.2093031229578676</v>
      </c>
      <c r="T57" s="411">
        <v>63.834408326851005</v>
      </c>
      <c r="U57" s="411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2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2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3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4">
        <v>9.9832689810746853</v>
      </c>
      <c r="R58" s="297">
        <v>0</v>
      </c>
      <c r="S58" s="414">
        <v>0</v>
      </c>
      <c r="T58" s="414">
        <v>34.129016031283705</v>
      </c>
      <c r="U58" s="414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2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2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5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07">
        <v>3.2701364558668726</v>
      </c>
      <c r="R59" s="157"/>
      <c r="S59" s="407">
        <v>0</v>
      </c>
      <c r="T59" s="407">
        <v>15.459824333090737</v>
      </c>
      <c r="U59" s="407">
        <v>14.180958933074931</v>
      </c>
      <c r="V59" s="257">
        <v>0</v>
      </c>
      <c r="W59" s="157"/>
      <c r="X59" s="157"/>
      <c r="Y59" s="304"/>
      <c r="Z59" s="275"/>
      <c r="AA59" s="408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08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5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07">
        <v>1.2417499769851992</v>
      </c>
      <c r="R60" s="108"/>
      <c r="S60" s="407">
        <v>0</v>
      </c>
      <c r="T60" s="407">
        <v>2.9899234427020764</v>
      </c>
      <c r="U60" s="407">
        <v>18.306636232033462</v>
      </c>
      <c r="V60" s="257">
        <v>0</v>
      </c>
      <c r="W60" s="108"/>
      <c r="X60" s="108"/>
      <c r="Y60" s="102"/>
      <c r="Z60" s="101"/>
      <c r="AA60" s="408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08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5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07">
        <v>2.9611603351644362</v>
      </c>
      <c r="R61" s="108"/>
      <c r="S61" s="407">
        <v>0</v>
      </c>
      <c r="T61" s="407">
        <v>9.320880603946474</v>
      </c>
      <c r="U61" s="407">
        <v>1.3928388012365125</v>
      </c>
      <c r="V61" s="257">
        <v>0</v>
      </c>
      <c r="W61" s="108"/>
      <c r="X61" s="108"/>
      <c r="Y61" s="102"/>
      <c r="Z61" s="101"/>
      <c r="AA61" s="408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08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5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07">
        <v>0.18204539003548986</v>
      </c>
      <c r="R62" s="108"/>
      <c r="S62" s="407">
        <v>0</v>
      </c>
      <c r="T62" s="407">
        <v>0.50472102152035059</v>
      </c>
      <c r="U62" s="407">
        <v>1.627444426330978</v>
      </c>
      <c r="V62" s="257">
        <v>0</v>
      </c>
      <c r="W62" s="108"/>
      <c r="X62" s="108"/>
      <c r="Y62" s="102"/>
      <c r="Z62" s="101"/>
      <c r="AA62" s="408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08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17">
        <v>0.8308952435106074</v>
      </c>
      <c r="R63" s="108"/>
      <c r="S63" s="417">
        <v>0</v>
      </c>
      <c r="T63" s="417">
        <v>0.106064562493407</v>
      </c>
      <c r="U63" s="417">
        <v>0.54846990731543988</v>
      </c>
      <c r="V63" s="309">
        <v>0</v>
      </c>
      <c r="W63" s="108"/>
      <c r="X63" s="108"/>
      <c r="Y63" s="102"/>
      <c r="Z63" s="101"/>
      <c r="AA63" s="418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18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17">
        <v>1.4972815795120793</v>
      </c>
      <c r="R64" s="170"/>
      <c r="S64" s="417">
        <v>0</v>
      </c>
      <c r="T64" s="417">
        <v>5.7476020675306589</v>
      </c>
      <c r="U64" s="417">
        <v>10.839413948621326</v>
      </c>
      <c r="V64" s="309">
        <v>0</v>
      </c>
      <c r="W64" s="170"/>
      <c r="X64" s="170"/>
      <c r="Y64" s="313"/>
      <c r="Z64" s="288"/>
      <c r="AA64" s="418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18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3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4">
        <v>28.853359250028646</v>
      </c>
      <c r="R65" s="263"/>
      <c r="S65" s="414">
        <v>0.2093031229578676</v>
      </c>
      <c r="T65" s="414">
        <v>29.705392295567297</v>
      </c>
      <c r="U65" s="414">
        <v>43.962135152836815</v>
      </c>
      <c r="V65" s="297">
        <v>0</v>
      </c>
      <c r="W65" s="263"/>
      <c r="X65" s="263"/>
      <c r="Y65" s="167"/>
      <c r="Z65" s="166"/>
      <c r="AA65" s="412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2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19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5">
        <v>0.10855917754409945</v>
      </c>
      <c r="R66" s="203"/>
      <c r="S66" s="405">
        <v>3.6784380133192906E-4</v>
      </c>
      <c r="T66" s="405">
        <v>1.6001119341677781</v>
      </c>
      <c r="U66" s="405">
        <v>4.0696678479224655</v>
      </c>
      <c r="V66" s="203">
        <v>0</v>
      </c>
      <c r="W66" s="203"/>
      <c r="X66" s="203"/>
      <c r="Y66" s="154"/>
      <c r="Z66" s="153"/>
      <c r="AA66" s="406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6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0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09">
        <v>5.5081256544683068</v>
      </c>
      <c r="R67" s="257"/>
      <c r="S67" s="409">
        <v>4.7819694173150762E-3</v>
      </c>
      <c r="T67" s="409">
        <v>11.025228401254322</v>
      </c>
      <c r="U67" s="409">
        <v>18.684964222050667</v>
      </c>
      <c r="V67" s="247">
        <v>0</v>
      </c>
      <c r="W67" s="257"/>
      <c r="X67" s="257"/>
      <c r="Y67" s="103"/>
      <c r="Z67" s="107"/>
      <c r="AA67" s="410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0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0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09">
        <v>18.020823472320508</v>
      </c>
      <c r="R68" s="257"/>
      <c r="S68" s="409">
        <v>6.2901290027759862E-2</v>
      </c>
      <c r="T68" s="409">
        <v>12.555849759995386</v>
      </c>
      <c r="U68" s="409">
        <v>15.976431712514108</v>
      </c>
      <c r="V68" s="247">
        <v>0</v>
      </c>
      <c r="W68" s="257"/>
      <c r="X68" s="257"/>
      <c r="Y68" s="103"/>
      <c r="Z68" s="107"/>
      <c r="AA68" s="410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0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2">
        <v>5.215850945695732</v>
      </c>
      <c r="R69" s="263"/>
      <c r="S69" s="422">
        <v>0.14125201971146076</v>
      </c>
      <c r="T69" s="422">
        <v>4.5242022001498086</v>
      </c>
      <c r="U69" s="422">
        <v>5.2310713703495733</v>
      </c>
      <c r="V69" s="263">
        <v>0</v>
      </c>
      <c r="W69" s="263"/>
      <c r="X69" s="263"/>
      <c r="Y69" s="167"/>
      <c r="Z69" s="166"/>
      <c r="AA69" s="423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3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2">
        <v>0</v>
      </c>
      <c r="U70" s="424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6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796875" defaultRowHeight="14.5"/>
  <cols>
    <col min="1" max="16384" width="9.179687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 Suleimenov</cp:lastModifiedBy>
  <dcterms:created xsi:type="dcterms:W3CDTF">2015-06-05T18:19:34Z</dcterms:created>
  <dcterms:modified xsi:type="dcterms:W3CDTF">2024-08-14T11:37:36Z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309516549110412</vt:r8>
  </property>
</Properties>
</file>