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D7C99DE7-CCD1-40C0-826E-FB062ADD0203}" xr6:coauthVersionLast="45" xr6:coauthVersionMax="47" xr10:uidLastSave="{00000000-0000-0000-0000-000000000000}"/>
  <bookViews>
    <workbookView xWindow="-60" yWindow="-163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3" i="5" l="1"/>
  <c r="J12" i="5"/>
  <c r="B13" i="5"/>
  <c r="B12" i="5"/>
  <c r="L13" i="5"/>
  <c r="L12" i="5"/>
  <c r="N12" i="5"/>
  <c r="N13" i="5"/>
  <c r="J11" i="5" l="1"/>
  <c r="L11" i="5"/>
  <c r="N11" i="5"/>
  <c r="B11" i="5"/>
  <c r="J21" i="8" l="1"/>
  <c r="L19" i="8"/>
  <c r="H40" i="8" l="1"/>
  <c r="J19" i="8" l="1"/>
  <c r="J12" i="8"/>
  <c r="J10" i="8"/>
  <c r="J7" i="8"/>
  <c r="N12" i="8" l="1"/>
  <c r="B12" i="8"/>
  <c r="L12" i="8"/>
  <c r="N10" i="8"/>
  <c r="L10" i="8"/>
  <c r="B10" i="8"/>
  <c r="B9" i="8"/>
  <c r="J20" i="8" l="1"/>
  <c r="L21" i="8" l="1"/>
  <c r="L20" i="8"/>
  <c r="N21" i="8"/>
  <c r="N20" i="8"/>
  <c r="B21" i="8"/>
  <c r="B20" i="8"/>
  <c r="N19" i="8" l="1"/>
  <c r="N18" i="8"/>
  <c r="B19" i="8"/>
  <c r="B18" i="8"/>
  <c r="B2" i="8" l="1"/>
  <c r="G16" i="7" l="1"/>
  <c r="F16" i="7"/>
  <c r="G39" i="8"/>
  <c r="F39" i="8"/>
  <c r="G25" i="5"/>
  <c r="F25" i="5"/>
  <c r="G17" i="7"/>
  <c r="G40" i="8"/>
  <c r="H26" i="5"/>
  <c r="G26" i="5"/>
  <c r="J14" i="8" l="1"/>
  <c r="L14" i="8"/>
  <c r="N14" i="8"/>
  <c r="J15" i="8"/>
  <c r="L15" i="8"/>
  <c r="N15" i="8"/>
  <c r="J16" i="8"/>
  <c r="L16" i="8"/>
  <c r="N16" i="8"/>
  <c r="J17" i="8"/>
  <c r="L17" i="8"/>
  <c r="N17" i="8"/>
  <c r="J18" i="8"/>
  <c r="L18" i="8"/>
  <c r="B7" i="8"/>
  <c r="B8" i="8"/>
  <c r="B11" i="8"/>
  <c r="B13" i="8"/>
  <c r="B14" i="8"/>
  <c r="B15" i="8"/>
  <c r="B16" i="8"/>
  <c r="B17" i="8"/>
  <c r="B6" i="8"/>
  <c r="L7" i="8"/>
  <c r="N7" i="8"/>
  <c r="N13" i="8" l="1"/>
  <c r="L13" i="8"/>
  <c r="J13" i="8"/>
  <c r="N11" i="8"/>
  <c r="L11" i="8"/>
  <c r="J11" i="8"/>
  <c r="N9" i="8"/>
  <c r="L9" i="8"/>
  <c r="J9" i="8"/>
  <c r="N8" i="8"/>
  <c r="L8" i="8"/>
  <c r="J8" i="8"/>
  <c r="N6" i="8"/>
  <c r="L6" i="8"/>
  <c r="J6" i="8"/>
  <c r="B10" i="5"/>
  <c r="J10" i="5"/>
  <c r="L10" i="5"/>
  <c r="N10" i="5"/>
  <c r="B9" i="5" l="1"/>
  <c r="L9" i="5"/>
  <c r="N9" i="5"/>
  <c r="B8" i="5" l="1"/>
  <c r="J8" i="5"/>
  <c r="L8" i="5"/>
  <c r="N8" i="5"/>
  <c r="K6" i="7"/>
  <c r="I6" i="7"/>
  <c r="G6" i="7"/>
  <c r="B6" i="7"/>
  <c r="B2" i="7"/>
  <c r="G25" i="4"/>
  <c r="G26" i="4"/>
  <c r="G24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<sst xmlns="http://schemas.openxmlformats.org/spreadsheetml/2006/main" count="506" uniqueCount="225">
  <si>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</si>
  <si>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</si>
  <si>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</si>
  <si>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</si>
  <si>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</si>
  <si>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</si>
  <si>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</si>
  <si>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</si>
  <si>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</si>
  <si>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</si>
  <si>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</si>
  <si>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</si>
  <si>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</si>
  <si>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</si>
  <si>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</si>
  <si>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</si>
  <si>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</si>
  <si>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</si>
  <si>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</si>
  <si>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</si>
  <si>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</si>
  <si>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</si>
  <si>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</si>
  <si>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</si>
  <si>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</si>
  <si>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</si>
  <si>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</si>
  <si>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</si>
  <si>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</si>
  <si>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</si>
  <si>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</si>
  <si>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</si>
  <si>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</si>
  <si>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</si>
  <si>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</si>
  <si>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</si>
  <si>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</si>
  <si>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</si>
  <si>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</si>
  <si>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</si>
  <si>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</si>
  <si>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</si>
  <si>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</si>
  <si>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</si>
  <si>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</si>
  <si>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</si>
  <si>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</si>
  <si>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</si>
  <si>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</si>
  <si>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</si>
  <si>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</si>
  <si>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</si>
  <si>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</si>
  <si>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</si>
  <si>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</si>
  <si>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</si>
  <si>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</si>
  <si>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</si>
  <si>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</si>
  <si>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</si>
  <si>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</si>
  <si>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</si>
  <si>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</si>
  <si>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</si>
  <si>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</si>
  <si>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</si>
  <si>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</si>
  <si>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</si>
  <si>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</si>
  <si>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</si>
  <si>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</si>
  <si>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</si>
  <si>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</si>
  <si>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</si>
  <si>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</si>
  <si>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</si>
  <si>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</si>
  <si>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</si>
  <si>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</si>
  <si>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</si>
  <si>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</si>
  <si>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</si>
  <si>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</si>
  <si>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</si>
  <si>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</si>
  <si>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</si>
  <si>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</si>
  <si>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</si>
  <si>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</si>
  <si>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</si>
  <si>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</si>
  <si>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</si>
  <si>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</si>
  <si>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</si>
  <si>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</si>
  <si>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</si>
  <si>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</si>
  <si>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</si>
  <si>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</si>
  <si>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</si>
  <si>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</si>
  <si>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</si>
  <si>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</si>
  <si>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</si>
  <si>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</si>
  <si>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</si>
  <si>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</si>
  <si>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</si>
  <si>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</si>
  <si>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</si>
  <si>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</si>
  <si>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</si>
  <si>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</si>
  <si>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</si>
  <si>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</si>
  <si>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</si>
  <si>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</si>
  <si>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</si>
  <si>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</si>
  <si>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</si>
  <si>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</si>
  <si>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</si>
  <si>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</si>
  <si>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</si>
  <si>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</si>
  <si>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</si>
  <si>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</si>
  <si>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</si>
  <si>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</si>
  <si>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</si>
  <si>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</si>
  <si>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</si>
  <si>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</si>
  <si>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</si>
  <si>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</si>
  <si>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</si>
  <si>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</si>
  <si>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</si>
  <si>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</si>
  <si>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</si>
  <si>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</si>
  <si>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</si>
  <si>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</si>
  <si>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</si>
  <si>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</si>
  <si>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</si>
  <si>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</si>
  <si>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</si>
  <si>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</si>
  <si>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</si>
  <si>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</si>
  <si>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</si>
  <si>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</si>
  <si>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</si>
  <si>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</si>
  <si>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</si>
  <si>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</si>
  <si>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</si>
  <si>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</si>
  <si>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</si>
  <si>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</si>
  <si>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</si>
  <si>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</si>
  <si>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</si>
  <si>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</si>
  <si>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</si>
  <si>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</si>
  <si>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</si>
  <si>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</si>
  <si>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</si>
  <si>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</si>
  <si>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</si>
  <si>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</si>
  <si>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</si>
  <si>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</si>
  <si>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</si>
  <si>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</si>
  <si>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</si>
  <si>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</si>
  <si>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</si>
  <si>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</si>
  <si>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</si>
  <si>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</si>
  <si>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</si>
  <si>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</si>
  <si>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</si>
  <si>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</si>
  <si>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</si>
  <si>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</si>
  <si>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</si>
  <si>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</si>
  <si>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</si>
  <si>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</si>
  <si>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</si>
  <si>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</si>
  <si>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</si>
  <si>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</si>
  <si>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</si>
  <si>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</si>
  <si>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</si>
  <si>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</si>
  <si>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</si>
  <si>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</si>
  <si>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</si>
  <si>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</si>
  <si>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</si>
  <si>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</si>
  <si>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</si>
  <si>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</si>
  <si>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</si>
  <si>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</si>
  <si>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</si>
  <si>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</si>
  <si>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</si>
  <si>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</si>
  <si>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</si>
  <si>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</si>
  <si>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</si>
  <si>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</si>
  <si>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</si>
  <si>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</si>
  <si>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</si>
  <si>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</si>
  <si>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</si>
  <si>
    <t>SRVSOL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</si>
</sst>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1" t="s">
        <v>161</v>
      </c>
      <c r="B16" s="51"/>
      <c r="C16" s="51"/>
      <c r="D16" s="51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0" t="s">
        <v>173</v>
      </c>
      <c r="C19" s="50"/>
      <c r="D19" s="50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0" t="s">
        <v>176</v>
      </c>
      <c r="C20" s="50"/>
      <c r="D20" s="50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0" t="s">
        <v>178</v>
      </c>
      <c r="C23" s="50"/>
      <c r="D23" s="50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0" t="s">
        <v>174</v>
      </c>
      <c r="C24" s="50"/>
      <c r="D24" s="50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0" t="s">
        <v>175</v>
      </c>
      <c r="C26" s="50"/>
      <c r="D26" s="50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2" t="s">
        <v>169</v>
      </c>
      <c r="C30" s="50"/>
      <c r="D30" s="50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0" t="s">
        <v>171</v>
      </c>
      <c r="C31" s="50"/>
      <c r="D31" s="50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7"/>
  <sheetViews>
    <sheetView zoomScaleNormal="100" workbookViewId="0">
      <selection activeCell="D15" sqref="D15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_xlfn.TEXTJOIN("_",TRUE,"UC",A14,"MaxGrowth",B14)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1+$C14</f>
        <v>1.05</v>
      </c>
      <c r="H6" s="2">
        <v>1</v>
      </c>
      <c r="I6" s="16">
        <f t="shared" ref="I6:I11" si="2">-D14</f>
        <v>-0.1</v>
      </c>
      <c r="J6" s="2">
        <v>5</v>
      </c>
      <c r="K6" s="2" t="str">
        <f t="shared" ref="K6:K11" si="3">_xlfn.TEXTJOIN(" ",TRUE,A14, "maximum growth rate of",B14)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ref="B10:B11" si="4">_xlfn.TEXTJOIN("_",TRUE,"UC",A18,"MaxGrowth",B18)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ref="G10:G11" si="5">1+$C18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4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5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3" spans="1:14" x14ac:dyDescent="0.25">
      <c r="C13" t="s">
        <v>117</v>
      </c>
      <c r="D13" t="s">
        <v>119</v>
      </c>
    </row>
    <row r="14" spans="1:14" x14ac:dyDescent="0.25">
      <c r="A14" t="s">
        <v>128</v>
      </c>
      <c r="B14" t="s">
        <v>124</v>
      </c>
      <c r="C14" s="11">
        <v>0.05</v>
      </c>
      <c r="D14">
        <v>0.1</v>
      </c>
    </row>
    <row r="15" spans="1:14" x14ac:dyDescent="0.25">
      <c r="A15" t="s">
        <v>128</v>
      </c>
      <c r="B15" t="s">
        <v>125</v>
      </c>
      <c r="C15" s="11">
        <v>0.2</v>
      </c>
      <c r="D15">
        <v>0.4</v>
      </c>
    </row>
    <row r="16" spans="1:14" x14ac:dyDescent="0.25">
      <c r="A16" t="s">
        <v>128</v>
      </c>
      <c r="B16" t="s">
        <v>126</v>
      </c>
      <c r="C16" s="11">
        <v>0.2</v>
      </c>
      <c r="D16">
        <v>0.1</v>
      </c>
    </row>
    <row r="17" spans="1:11" x14ac:dyDescent="0.25">
      <c r="A17" t="s">
        <v>128</v>
      </c>
      <c r="B17" t="s">
        <v>160</v>
      </c>
      <c r="C17" s="11">
        <v>0.2</v>
      </c>
      <c r="D17">
        <v>0.5</v>
      </c>
    </row>
    <row r="18" spans="1:11" x14ac:dyDescent="0.25">
      <c r="A18" t="s">
        <v>128</v>
      </c>
      <c r="B18" t="s">
        <v>156</v>
      </c>
      <c r="C18" s="11">
        <v>0.2</v>
      </c>
      <c r="D18">
        <v>0.5</v>
      </c>
    </row>
    <row r="19" spans="1:11" x14ac:dyDescent="0.25">
      <c r="A19" t="s">
        <v>128</v>
      </c>
      <c r="B19" t="s">
        <v>157</v>
      </c>
      <c r="C19" s="11">
        <v>0.2</v>
      </c>
      <c r="D19">
        <v>0.5</v>
      </c>
    </row>
    <row r="22" spans="1:11" x14ac:dyDescent="0.25">
      <c r="B22" s="2"/>
      <c r="C22" s="2"/>
      <c r="D22" s="2"/>
      <c r="E22" s="2"/>
      <c r="F22" s="2" t="s">
        <v>16</v>
      </c>
      <c r="G22" s="2"/>
      <c r="H22" s="2"/>
      <c r="I22" s="2"/>
      <c r="J22" s="2"/>
      <c r="K22" s="2"/>
    </row>
    <row r="23" spans="1:11" x14ac:dyDescent="0.25">
      <c r="B23" s="4" t="s">
        <v>1</v>
      </c>
      <c r="C23" s="14" t="s">
        <v>2</v>
      </c>
      <c r="D23" s="14" t="s">
        <v>6</v>
      </c>
      <c r="E23" s="15" t="s">
        <v>7</v>
      </c>
      <c r="F23" s="15" t="s">
        <v>8</v>
      </c>
      <c r="G23" s="4" t="s">
        <v>181</v>
      </c>
      <c r="H23" s="4" t="s">
        <v>182</v>
      </c>
      <c r="I23" s="4" t="s">
        <v>11</v>
      </c>
      <c r="J23" s="4" t="s">
        <v>12</v>
      </c>
    </row>
    <row r="24" spans="1:11" x14ac:dyDescent="0.25">
      <c r="B24" s="2" t="s">
        <v>179</v>
      </c>
      <c r="C24" s="2"/>
      <c r="D24" s="2" t="s">
        <v>154</v>
      </c>
      <c r="E24" s="2">
        <v>2019</v>
      </c>
      <c r="F24" s="2" t="s">
        <v>185</v>
      </c>
      <c r="G24" s="26">
        <f>1+$C29</f>
        <v>1</v>
      </c>
      <c r="H24" s="16">
        <v>0.6</v>
      </c>
      <c r="I24" s="2">
        <v>3</v>
      </c>
      <c r="J24" s="2" t="s">
        <v>183</v>
      </c>
    </row>
    <row r="25" spans="1:11" x14ac:dyDescent="0.25">
      <c r="B25" s="2"/>
      <c r="C25" s="2"/>
      <c r="D25" s="2" t="s">
        <v>154</v>
      </c>
      <c r="E25" s="2">
        <v>2020</v>
      </c>
      <c r="F25" s="2" t="s">
        <v>185</v>
      </c>
      <c r="G25" s="26">
        <f>1+$C30</f>
        <v>1</v>
      </c>
      <c r="H25" s="16">
        <v>0.5</v>
      </c>
      <c r="I25" s="2"/>
      <c r="J25" s="2"/>
    </row>
    <row r="26" spans="1:11" x14ac:dyDescent="0.25">
      <c r="B26" s="2" t="s">
        <v>180</v>
      </c>
      <c r="C26" s="2"/>
      <c r="D26" s="2" t="s">
        <v>155</v>
      </c>
      <c r="E26">
        <v>2026</v>
      </c>
      <c r="F26" s="2" t="s">
        <v>185</v>
      </c>
      <c r="G26" s="26">
        <f>1+$C30</f>
        <v>1</v>
      </c>
      <c r="H26" s="16">
        <v>1</v>
      </c>
      <c r="I26" s="2">
        <v>3</v>
      </c>
      <c r="J26" s="2" t="s">
        <v>184</v>
      </c>
    </row>
    <row r="27" spans="1:11" x14ac:dyDescent="0.25">
      <c r="D27" s="2"/>
      <c r="E27">
        <v>2027</v>
      </c>
      <c r="F27" s="2" t="s">
        <v>185</v>
      </c>
      <c r="H27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40"/>
  <sheetViews>
    <sheetView tabSelected="1" zoomScaleNormal="100" workbookViewId="0">
      <selection activeCell="C35" sqref="C35:D35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_xlfn.TEXTJOIN("_",TRUE,"UC",A24,"MaxGrowth",B24)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1+C25</f>
        <v>1.01</v>
      </c>
      <c r="K6" s="2">
        <v>1</v>
      </c>
      <c r="L6" s="16">
        <f>-D25</f>
        <v>0</v>
      </c>
      <c r="M6" s="2">
        <v>5</v>
      </c>
      <c r="N6" s="2" t="str">
        <f>_xlfn.TEXTJOIN(" ",TRUE,A25, "maximum growth rate of",B25)</f>
        <v>RSD maximum growth rate of Biodiesel</v>
      </c>
    </row>
    <row r="7" spans="2:14" x14ac:dyDescent="0.25">
      <c r="B7" s="2" t="str">
        <f>_xlfn.TEXTJOIN("_",TRUE,"UC",A25,"MaxGrowth",B25)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1+C25</f>
        <v>1.01</v>
      </c>
      <c r="K7" s="2">
        <v>1</v>
      </c>
      <c r="L7" s="16">
        <f>-D26</f>
        <v>0</v>
      </c>
      <c r="M7" s="2">
        <v>5</v>
      </c>
      <c r="N7" s="2" t="str">
        <f>_xlfn.TEXTJOIN(" ",TRUE,A26, "maximum growth rate of",B26)</f>
        <v>RSD maximum growth rate of Biomass</v>
      </c>
    </row>
    <row r="8" spans="2:14" x14ac:dyDescent="0.25">
      <c r="B8" s="2" t="str">
        <f>_xlfn.TEXTJOIN("_",TRUE,"UC",A26,"MaxGrowth",B26)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1+C26</f>
        <v>1.01</v>
      </c>
      <c r="K8" s="2">
        <v>1</v>
      </c>
      <c r="L8" s="16">
        <f>-D26</f>
        <v>0</v>
      </c>
      <c r="M8" s="2">
        <v>5</v>
      </c>
      <c r="N8" s="2" t="str">
        <f>_xlfn.TEXTJOIN(" ",TRUE,A26, "maximum growth rate of",B26)</f>
        <v>RSD maximum growth rate of Biomass</v>
      </c>
    </row>
    <row r="9" spans="2:14" x14ac:dyDescent="0.25">
      <c r="B9" s="2" t="str">
        <f>_xlfn.TEXTJOIN("_",TRUE,"UC",A27,"MaxGrowth",B27)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1+C27</f>
        <v>1.1000000000000001</v>
      </c>
      <c r="K9" s="2">
        <v>1</v>
      </c>
      <c r="L9" s="16">
        <f>-D27</f>
        <v>-0.1</v>
      </c>
      <c r="M9" s="2">
        <v>5</v>
      </c>
      <c r="N9" s="2" t="str">
        <f>_xlfn.TEXTJOIN(" ",TRUE,A27, "maximum growth rate of",B27)</f>
        <v>RSD maximum growth rate of Coal</v>
      </c>
    </row>
    <row r="10" spans="2:14" x14ac:dyDescent="0.25">
      <c r="B10" s="2" t="str">
        <f>_xlfn.TEXTJOIN("_",TRUE,"UC",A27,"MaxGrowth",B27)</f>
        <v>UC_RSD_MaxGrowth_Coal</v>
      </c>
      <c r="C10" s="2" t="s">
        <v>144</v>
      </c>
      <c r="D10" s="2"/>
      <c r="F10" t="s">
        <v>205</v>
      </c>
      <c r="G10" s="2" t="s">
        <v>142</v>
      </c>
      <c r="H10" s="2">
        <v>2021</v>
      </c>
      <c r="I10" s="2" t="s">
        <v>185</v>
      </c>
      <c r="J10" s="29">
        <f>1-C27*2</f>
        <v>0.8</v>
      </c>
      <c r="K10" s="2">
        <v>1</v>
      </c>
      <c r="L10" s="16">
        <f>-D28</f>
        <v>-0.1</v>
      </c>
      <c r="M10" s="2">
        <v>5</v>
      </c>
      <c r="N10" s="2" t="str">
        <f>_xlfn.TEXTJOIN(" ",TRUE,A28, "maximum degrowth rate of",B27)</f>
        <v>RSD maximum degrowth rate of Coal</v>
      </c>
    </row>
    <row r="11" spans="2:14" x14ac:dyDescent="0.25">
      <c r="B11" s="2" t="str">
        <f>_xlfn.TEXTJOIN("_",TRUE,"UC",A28,"MaxGrowth",B28)</f>
        <v>UC_RSD_MaxGrowth_Peat</v>
      </c>
      <c r="C11" s="2" t="s">
        <v>144</v>
      </c>
      <c r="D11" s="2"/>
      <c r="F11" t="s">
        <v>206</v>
      </c>
      <c r="G11" s="2" t="s">
        <v>142</v>
      </c>
      <c r="H11" s="2">
        <v>2021</v>
      </c>
      <c r="I11" s="2" t="s">
        <v>15</v>
      </c>
      <c r="J11" s="29">
        <f>1+C28</f>
        <v>1.1000000000000001</v>
      </c>
      <c r="K11" s="2">
        <v>1</v>
      </c>
      <c r="L11" s="16">
        <f>-D28</f>
        <v>-0.1</v>
      </c>
      <c r="M11" s="2">
        <v>5</v>
      </c>
      <c r="N11" s="2" t="str">
        <f>_xlfn.TEXTJOIN(" ",TRUE,A28, "maximum growth rate of",B28)</f>
        <v>RSD maximum growth rate of Peat</v>
      </c>
    </row>
    <row r="12" spans="2:14" x14ac:dyDescent="0.25">
      <c r="B12" s="2" t="str">
        <f>_xlfn.TEXTJOIN("_",TRUE,"UC",A29,"MaxGrowth",B28)</f>
        <v>UC_RSD_MaxGrowth_Peat</v>
      </c>
      <c r="C12" s="2" t="s">
        <v>144</v>
      </c>
      <c r="D12" s="2"/>
      <c r="F12" t="s">
        <v>206</v>
      </c>
      <c r="G12" s="2" t="s">
        <v>142</v>
      </c>
      <c r="H12" s="2">
        <v>2021</v>
      </c>
      <c r="I12" s="2" t="s">
        <v>185</v>
      </c>
      <c r="J12" s="29">
        <f>1-C28*2</f>
        <v>0.8</v>
      </c>
      <c r="K12" s="2">
        <v>1</v>
      </c>
      <c r="L12" s="16">
        <f>-D29</f>
        <v>-0.1</v>
      </c>
      <c r="M12" s="2">
        <v>5</v>
      </c>
      <c r="N12" s="2" t="str">
        <f>_xlfn.TEXTJOIN(" ",TRUE,A29, "maximum degrowth rate of",B28)</f>
        <v>RSD maximum degrowth rate of Peat</v>
      </c>
    </row>
    <row r="13" spans="2:14" x14ac:dyDescent="0.25">
      <c r="B13" s="2" t="str">
        <f t="shared" ref="B13:B18" si="0">_xlfn.TEXTJOIN("_",TRUE,"UC",A29,"MaxGrowth",B29)</f>
        <v>UC_RSD_MaxGrowth_Electricity</v>
      </c>
      <c r="C13" s="2" t="s">
        <v>144</v>
      </c>
      <c r="D13" s="2"/>
      <c r="F13" t="s">
        <v>207</v>
      </c>
      <c r="G13" s="2" t="s">
        <v>142</v>
      </c>
      <c r="H13" s="2">
        <v>2021</v>
      </c>
      <c r="I13" s="2" t="s">
        <v>15</v>
      </c>
      <c r="J13" s="29">
        <f t="shared" ref="J13:J18" si="1">1+C29</f>
        <v>1.1000000000000001</v>
      </c>
      <c r="K13" s="2">
        <v>1</v>
      </c>
      <c r="L13" s="16">
        <f t="shared" ref="L13:L18" si="2">-D29</f>
        <v>-0.1</v>
      </c>
      <c r="M13" s="2">
        <v>5</v>
      </c>
      <c r="N13" s="2" t="str">
        <f t="shared" ref="N13:N18" si="3">_xlfn.TEXTJOIN(" ",TRUE,A29, "maximum growth rate of",B29)</f>
        <v>RSD maximum growth rate of Electricity</v>
      </c>
    </row>
    <row r="14" spans="2:14" x14ac:dyDescent="0.25">
      <c r="B14" s="2" t="str">
        <f t="shared" si="0"/>
        <v>UC_RSD_MaxGrowth_Ethanol</v>
      </c>
      <c r="C14" s="2" t="s">
        <v>144</v>
      </c>
      <c r="D14" s="2"/>
      <c r="F14" t="s">
        <v>208</v>
      </c>
      <c r="G14" s="2" t="s">
        <v>142</v>
      </c>
      <c r="H14" s="2">
        <v>2021</v>
      </c>
      <c r="I14" s="2" t="s">
        <v>15</v>
      </c>
      <c r="J14" s="29">
        <f t="shared" si="1"/>
        <v>1.1000000000000001</v>
      </c>
      <c r="K14" s="2">
        <v>1</v>
      </c>
      <c r="L14" s="16">
        <f t="shared" si="2"/>
        <v>0</v>
      </c>
      <c r="M14" s="2">
        <v>5</v>
      </c>
      <c r="N14" s="2" t="str">
        <f t="shared" si="3"/>
        <v>RSD maximum growth rate of Ethanol</v>
      </c>
    </row>
    <row r="15" spans="2:14" x14ac:dyDescent="0.25">
      <c r="B15" s="2" t="str">
        <f t="shared" si="0"/>
        <v>UC_RSD_MaxGrowth_Gas</v>
      </c>
      <c r="C15" s="2" t="s">
        <v>144</v>
      </c>
      <c r="D15" s="2"/>
      <c r="F15" t="s">
        <v>209</v>
      </c>
      <c r="G15" s="2" t="s">
        <v>142</v>
      </c>
      <c r="H15" s="2">
        <v>2021</v>
      </c>
      <c r="I15" s="2" t="s">
        <v>15</v>
      </c>
      <c r="J15" s="29">
        <f t="shared" si="1"/>
        <v>1.01</v>
      </c>
      <c r="K15" s="2">
        <v>1</v>
      </c>
      <c r="L15" s="16">
        <f t="shared" si="2"/>
        <v>-0.1</v>
      </c>
      <c r="M15" s="2">
        <v>5</v>
      </c>
      <c r="N15" s="2" t="str">
        <f t="shared" si="3"/>
        <v>RSD maximum growth rate of Gas</v>
      </c>
    </row>
    <row r="16" spans="2:14" x14ac:dyDescent="0.25">
      <c r="B16" s="2" t="str">
        <f t="shared" si="0"/>
        <v>UC_RSD_MaxGrowth_DistrictHeat</v>
      </c>
      <c r="C16" s="2" t="s">
        <v>144</v>
      </c>
      <c r="D16" s="2"/>
      <c r="F16" t="s">
        <v>221</v>
      </c>
      <c r="G16" s="2" t="s">
        <v>142</v>
      </c>
      <c r="H16" s="2">
        <v>2021</v>
      </c>
      <c r="I16" s="2" t="s">
        <v>15</v>
      </c>
      <c r="J16" s="29">
        <f t="shared" si="1"/>
        <v>1.1000000000000001</v>
      </c>
      <c r="K16" s="2">
        <v>1</v>
      </c>
      <c r="L16" s="16">
        <f t="shared" si="2"/>
        <v>-0.3</v>
      </c>
      <c r="M16" s="2">
        <v>5</v>
      </c>
      <c r="N16" s="2" t="str">
        <f t="shared" si="3"/>
        <v>RSD maximum growth rate of DistrictHeat</v>
      </c>
    </row>
    <row r="17" spans="1:14" x14ac:dyDescent="0.25">
      <c r="B17" s="2" t="str">
        <f t="shared" si="0"/>
        <v>UC_RSD_MaxGrowth_LPG</v>
      </c>
      <c r="C17" s="2" t="s">
        <v>144</v>
      </c>
      <c r="D17" s="2"/>
      <c r="F17" t="s">
        <v>210</v>
      </c>
      <c r="G17" s="2" t="s">
        <v>142</v>
      </c>
      <c r="H17" s="2">
        <v>2021</v>
      </c>
      <c r="I17" s="2" t="s">
        <v>15</v>
      </c>
      <c r="J17" s="29">
        <f t="shared" si="1"/>
        <v>1.05</v>
      </c>
      <c r="K17" s="2">
        <v>1</v>
      </c>
      <c r="L17" s="16">
        <f t="shared" si="2"/>
        <v>-0.1</v>
      </c>
      <c r="M17" s="2">
        <v>5</v>
      </c>
      <c r="N17" s="2" t="str">
        <f t="shared" si="3"/>
        <v>RSD maximum growth rate of LPG</v>
      </c>
    </row>
    <row r="18" spans="1:14" x14ac:dyDescent="0.25">
      <c r="B18" s="2" t="str">
        <f t="shared" si="0"/>
        <v>UC_RSD_MaxGrowth_Kerosene</v>
      </c>
      <c r="C18" s="2" t="s">
        <v>144</v>
      </c>
      <c r="D18" s="2"/>
      <c r="F18" t="s">
        <v>211</v>
      </c>
      <c r="G18" s="2" t="s">
        <v>142</v>
      </c>
      <c r="H18" s="2">
        <v>2021</v>
      </c>
      <c r="I18" s="2" t="s">
        <v>15</v>
      </c>
      <c r="J18" s="29">
        <f t="shared" si="1"/>
        <v>1.08</v>
      </c>
      <c r="K18" s="2">
        <v>1</v>
      </c>
      <c r="L18" s="16">
        <f t="shared" si="2"/>
        <v>-0.1</v>
      </c>
      <c r="M18" s="2">
        <v>5</v>
      </c>
      <c r="N18" s="2" t="str">
        <f t="shared" si="3"/>
        <v>RSD maximum growth rate of Kerosene</v>
      </c>
    </row>
    <row r="19" spans="1:14" x14ac:dyDescent="0.25">
      <c r="B19" s="2" t="str">
        <f>_xlfn.TEXTJOIN("_",TRUE,"UC",A34,"MaxDegrowth",B34)</f>
        <v>UC_RSD_MaxDegrowth_Kerosene</v>
      </c>
      <c r="C19" s="2" t="s">
        <v>144</v>
      </c>
      <c r="D19" s="2"/>
      <c r="F19" t="s">
        <v>211</v>
      </c>
      <c r="G19" s="2" t="s">
        <v>142</v>
      </c>
      <c r="H19" s="2">
        <v>2021</v>
      </c>
      <c r="I19" s="2" t="s">
        <v>185</v>
      </c>
      <c r="J19" s="29">
        <f>1-C34*2</f>
        <v>0.84</v>
      </c>
      <c r="K19" s="2">
        <v>1</v>
      </c>
      <c r="L19" s="16">
        <f>-D34</f>
        <v>-0.1</v>
      </c>
      <c r="M19" s="2">
        <v>5</v>
      </c>
      <c r="N19" s="2" t="str">
        <f>_xlfn.TEXTJOIN(" ",TRUE,A34, "maximum degrowth rate of",B34)</f>
        <v>RSD maximum degrowth rate of Kerosene</v>
      </c>
    </row>
    <row r="20" spans="1:14" x14ac:dyDescent="0.25">
      <c r="B20" s="2" t="str">
        <f>_xlfn.TEXTJOIN("_",TRUE,"UC",A35,"MaxGrowth",B35)</f>
        <v>UC_RSD_MaxGrowth_Solar</v>
      </c>
      <c r="C20" s="2" t="s">
        <v>144</v>
      </c>
      <c r="D20" s="2"/>
      <c r="F20" t="s">
        <v>212</v>
      </c>
      <c r="G20" s="2" t="s">
        <v>142</v>
      </c>
      <c r="H20" s="2">
        <v>2021</v>
      </c>
      <c r="I20" s="2" t="s">
        <v>15</v>
      </c>
      <c r="J20" s="29">
        <f>1+C35</f>
        <v>1.1499999999999999</v>
      </c>
      <c r="K20" s="2">
        <v>1</v>
      </c>
      <c r="L20" s="16">
        <f>-D35</f>
        <v>-0.2</v>
      </c>
      <c r="M20" s="2">
        <v>5</v>
      </c>
      <c r="N20" s="2" t="str">
        <f>_xlfn.TEXTJOIN(" ",TRUE,A35, "maximum growth rate of",B35)</f>
        <v>RSD maximum growth rate of Solar</v>
      </c>
    </row>
    <row r="21" spans="1:14" x14ac:dyDescent="0.25">
      <c r="B21" s="2" t="str">
        <f>_xlfn.TEXTJOIN("_",TRUE,"UC",A35,"MinGrowth",B35)</f>
        <v>UC_RSD_MinGrowth_Solar</v>
      </c>
      <c r="C21" s="2" t="s">
        <v>144</v>
      </c>
      <c r="D21" s="2"/>
      <c r="F21" t="s">
        <v>212</v>
      </c>
      <c r="G21" s="2" t="s">
        <v>142</v>
      </c>
      <c r="H21" s="2">
        <v>2021</v>
      </c>
      <c r="I21" s="2" t="s">
        <v>185</v>
      </c>
      <c r="J21" s="29">
        <f>1+C35/10</f>
        <v>1.0149999999999999</v>
      </c>
      <c r="K21" s="2">
        <v>1</v>
      </c>
      <c r="L21" s="16">
        <f>-D35</f>
        <v>-0.2</v>
      </c>
      <c r="M21" s="2">
        <v>5</v>
      </c>
      <c r="N21" s="2" t="str">
        <f>_xlfn.TEXTJOIN(" ",TRUE,A35, "minimum growth rate of",B35)</f>
        <v>RSD minimum growth rate of Solar</v>
      </c>
    </row>
    <row r="23" spans="1:14" x14ac:dyDescent="0.25">
      <c r="C23" t="s">
        <v>117</v>
      </c>
      <c r="D23" t="s">
        <v>189</v>
      </c>
    </row>
    <row r="24" spans="1:14" x14ac:dyDescent="0.25">
      <c r="A24" t="s">
        <v>194</v>
      </c>
      <c r="B24" t="s">
        <v>190</v>
      </c>
    </row>
    <row r="25" spans="1:14" x14ac:dyDescent="0.25">
      <c r="A25" t="s">
        <v>194</v>
      </c>
      <c r="B25" t="s">
        <v>196</v>
      </c>
      <c r="C25" s="11">
        <v>0.01</v>
      </c>
      <c r="D25">
        <v>0</v>
      </c>
    </row>
    <row r="26" spans="1:14" x14ac:dyDescent="0.25">
      <c r="A26" t="s">
        <v>194</v>
      </c>
      <c r="B26" t="s">
        <v>137</v>
      </c>
      <c r="C26" s="11">
        <v>0.01</v>
      </c>
      <c r="D26">
        <v>0</v>
      </c>
    </row>
    <row r="27" spans="1:14" x14ac:dyDescent="0.25">
      <c r="A27" t="s">
        <v>194</v>
      </c>
      <c r="B27" t="s">
        <v>197</v>
      </c>
      <c r="C27" s="11">
        <v>0.1</v>
      </c>
      <c r="D27">
        <v>0.1</v>
      </c>
    </row>
    <row r="28" spans="1:14" x14ac:dyDescent="0.25">
      <c r="A28" t="s">
        <v>194</v>
      </c>
      <c r="B28" t="s">
        <v>198</v>
      </c>
      <c r="C28" s="11">
        <v>0.1</v>
      </c>
      <c r="D28">
        <v>0.1</v>
      </c>
    </row>
    <row r="29" spans="1:14" x14ac:dyDescent="0.25">
      <c r="A29" t="s">
        <v>194</v>
      </c>
      <c r="B29" t="s">
        <v>199</v>
      </c>
      <c r="C29" s="11">
        <v>0.1</v>
      </c>
      <c r="D29">
        <v>0.1</v>
      </c>
    </row>
    <row r="30" spans="1:14" x14ac:dyDescent="0.25">
      <c r="A30" t="s">
        <v>194</v>
      </c>
      <c r="B30" t="s">
        <v>200</v>
      </c>
      <c r="C30" s="11">
        <v>0.1</v>
      </c>
      <c r="D30">
        <v>0</v>
      </c>
    </row>
    <row r="31" spans="1:14" x14ac:dyDescent="0.25">
      <c r="A31" t="s">
        <v>194</v>
      </c>
      <c r="B31" t="s">
        <v>192</v>
      </c>
      <c r="C31" s="11">
        <v>0.01</v>
      </c>
      <c r="D31">
        <v>0.1</v>
      </c>
    </row>
    <row r="32" spans="1:14" x14ac:dyDescent="0.25">
      <c r="A32" t="s">
        <v>194</v>
      </c>
      <c r="B32" t="s">
        <v>191</v>
      </c>
      <c r="C32" s="11">
        <v>0.1</v>
      </c>
      <c r="D32">
        <v>0.3</v>
      </c>
    </row>
    <row r="33" spans="1:8" x14ac:dyDescent="0.25">
      <c r="A33" t="s">
        <v>194</v>
      </c>
      <c r="B33" t="s">
        <v>201</v>
      </c>
      <c r="C33" s="11">
        <v>0.05</v>
      </c>
      <c r="D33">
        <v>0.1</v>
      </c>
    </row>
    <row r="34" spans="1:8" x14ac:dyDescent="0.25">
      <c r="A34" t="s">
        <v>194</v>
      </c>
      <c r="B34" t="s">
        <v>202</v>
      </c>
      <c r="C34" s="11">
        <v>0.08</v>
      </c>
      <c r="D34">
        <v>0.1</v>
      </c>
    </row>
    <row r="35" spans="1:8" x14ac:dyDescent="0.25">
      <c r="A35" t="s">
        <v>194</v>
      </c>
      <c r="B35" t="s">
        <v>203</v>
      </c>
      <c r="C35" s="11">
        <v>0.15</v>
      </c>
      <c r="D35">
        <v>0.2</v>
      </c>
    </row>
    <row r="38" spans="1:8" x14ac:dyDescent="0.25">
      <c r="B38" s="45" t="s">
        <v>213</v>
      </c>
      <c r="H38" s="46"/>
    </row>
    <row r="39" spans="1:8" ht="15.75" thickBot="1" x14ac:dyDescent="0.3">
      <c r="B39" s="47" t="s">
        <v>214</v>
      </c>
      <c r="C39" s="47" t="s">
        <v>8</v>
      </c>
      <c r="D39" s="47" t="s">
        <v>215</v>
      </c>
      <c r="E39" s="47" t="s">
        <v>7</v>
      </c>
      <c r="F39" s="48" t="str">
        <f>IF(Regions!C$3&lt;&gt;"",Regions!C$3,"*")</f>
        <v>IE</v>
      </c>
      <c r="G39" s="48" t="str">
        <f>IF(Regions!C$3&lt;&gt;"",Regions!D$3,"*")</f>
        <v>National</v>
      </c>
      <c r="H39" s="49" t="s">
        <v>216</v>
      </c>
    </row>
    <row r="40" spans="1:8" x14ac:dyDescent="0.25">
      <c r="D40" t="s">
        <v>217</v>
      </c>
      <c r="E40">
        <v>2018</v>
      </c>
      <c r="F40">
        <v>2222</v>
      </c>
      <c r="G40">
        <f>F40</f>
        <v>2222</v>
      </c>
      <c r="H40" t="str">
        <f xml:space="preserve"> _xlfn.TEXTJOIN(",",TRUE,F6:F21)</f>
        <v>RSDAHT,RSDAHT2,RSDBDL,RSDWOO,RSDCOA,RSDCOA,RSDPEA,RSDPEA,RSDELC,RSDETH,RSDGAS,RSDHET*,RSDLPG,RSDKER,RSDKER,RSDSOL,RSDSOL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6"/>
  <sheetViews>
    <sheetView zoomScaleNormal="100" workbookViewId="0">
      <selection activeCell="J21" sqref="J21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1:14" x14ac:dyDescent="0.25">
      <c r="B6" s="2" t="str">
        <f t="shared" ref="B6:B11" si="0">_xlfn.TEXTJOIN("_",TRUE,"UC",A16,"MaxGrowth",B16)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1+C16</f>
        <v>1.01</v>
      </c>
      <c r="K6" s="2">
        <v>1</v>
      </c>
      <c r="L6" s="16">
        <f t="shared" ref="L6:L11" si="1">-D16</f>
        <v>-0.1</v>
      </c>
      <c r="M6" s="2">
        <v>5</v>
      </c>
      <c r="N6" s="2" t="str">
        <f t="shared" ref="N6:N11" si="2">_xlfn.TEXTJOIN(" ",TRUE,A16, "maximum growth rate of",B16)</f>
        <v>SRV maximum growth rate of Biomass</v>
      </c>
    </row>
    <row r="7" spans="1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1+C17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1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1+C18</f>
        <v>1.03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1:14" x14ac:dyDescent="0.25">
      <c r="B9" s="2" t="str">
        <f t="shared" si="0"/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1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1+C20</f>
        <v>1.0049999999999999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1:14" x14ac:dyDescent="0.25">
      <c r="B11" s="2" t="str">
        <f t="shared" si="0"/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1+C21</f>
        <v>1.03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1:14" x14ac:dyDescent="0.25">
      <c r="B12" s="2" t="str">
        <f>_xlfn.TEXTJOIN("_",TRUE,"UC",A22,"MaxGrowth",B22)</f>
        <v>UC_SRV_MaxGrowth_Solar</v>
      </c>
      <c r="C12" s="2" t="s">
        <v>144</v>
      </c>
      <c r="D12" s="2"/>
      <c r="F12" t="s">
        <v>224</v>
      </c>
      <c r="G12" s="2" t="s">
        <v>142</v>
      </c>
      <c r="H12" s="2">
        <v>2021</v>
      </c>
      <c r="I12" s="2" t="s">
        <v>15</v>
      </c>
      <c r="J12" s="29">
        <f>1+C22</f>
        <v>1.1499999999999999</v>
      </c>
      <c r="K12" s="2">
        <v>1</v>
      </c>
      <c r="L12" s="16">
        <f>-D22</f>
        <v>-0.2</v>
      </c>
      <c r="M12" s="2">
        <v>5</v>
      </c>
      <c r="N12" s="2" t="str">
        <f>_xlfn.TEXTJOIN(" ",TRUE,A22, "maximum growth rate of",B22)</f>
        <v>SRV maximum growth rate of Solar</v>
      </c>
    </row>
    <row r="13" spans="1:14" x14ac:dyDescent="0.25">
      <c r="B13" s="2" t="str">
        <f>_xlfn.TEXTJOIN("_",TRUE,"UC",A22,"MinGrowth",B22)</f>
        <v>UC_SRV_MinGrowth_Solar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185</v>
      </c>
      <c r="J13" s="29">
        <f>1+C22/10</f>
        <v>1.0149999999999999</v>
      </c>
      <c r="K13" s="2">
        <v>1</v>
      </c>
      <c r="L13" s="16">
        <f>-D22</f>
        <v>-0.2</v>
      </c>
      <c r="M13" s="2">
        <v>5</v>
      </c>
      <c r="N13" s="2" t="str">
        <f>_xlfn.TEXTJOIN(" ",TRUE,A22, "minimum growth rate of",B22)</f>
        <v>SRV minimum growth rate of Solar</v>
      </c>
    </row>
    <row r="14" spans="1:14" x14ac:dyDescent="0.25">
      <c r="B14" s="2"/>
      <c r="C14" s="2"/>
      <c r="D14" s="2"/>
      <c r="G14" s="2"/>
      <c r="H14" s="2"/>
      <c r="I14" s="2"/>
      <c r="J14" s="29"/>
      <c r="K14" s="2"/>
      <c r="L14" s="16"/>
      <c r="M14" s="2"/>
      <c r="N14" s="2"/>
    </row>
    <row r="15" spans="1:14" x14ac:dyDescent="0.25">
      <c r="C15" t="s">
        <v>117</v>
      </c>
      <c r="D15" t="s">
        <v>189</v>
      </c>
    </row>
    <row r="16" spans="1:14" x14ac:dyDescent="0.25">
      <c r="A16" t="s">
        <v>139</v>
      </c>
      <c r="B16" t="s">
        <v>137</v>
      </c>
      <c r="C16" s="11">
        <v>0.01</v>
      </c>
      <c r="D16">
        <v>0.1</v>
      </c>
    </row>
    <row r="17" spans="1:8" x14ac:dyDescent="0.25">
      <c r="A17" t="s">
        <v>139</v>
      </c>
      <c r="B17" t="s">
        <v>138</v>
      </c>
      <c r="C17" s="11">
        <v>0.02</v>
      </c>
      <c r="D17">
        <v>0.1</v>
      </c>
    </row>
    <row r="18" spans="1:8" x14ac:dyDescent="0.25">
      <c r="A18" t="s">
        <v>139</v>
      </c>
      <c r="B18" t="s">
        <v>190</v>
      </c>
      <c r="C18" s="11">
        <v>0.03</v>
      </c>
      <c r="D18">
        <v>0.3</v>
      </c>
    </row>
    <row r="19" spans="1:8" x14ac:dyDescent="0.25">
      <c r="A19" t="s">
        <v>139</v>
      </c>
      <c r="B19" t="s">
        <v>191</v>
      </c>
      <c r="C19" s="11">
        <v>0.03</v>
      </c>
      <c r="D19">
        <v>0.3</v>
      </c>
    </row>
    <row r="20" spans="1:8" x14ac:dyDescent="0.25">
      <c r="A20" t="s">
        <v>139</v>
      </c>
      <c r="B20" t="s">
        <v>192</v>
      </c>
      <c r="C20" s="11">
        <v>5.0000000000000001E-3</v>
      </c>
      <c r="D20">
        <v>0</v>
      </c>
    </row>
    <row r="21" spans="1:8" x14ac:dyDescent="0.25">
      <c r="A21" t="s">
        <v>139</v>
      </c>
      <c r="B21" t="s">
        <v>199</v>
      </c>
      <c r="C21" s="11">
        <v>0.03</v>
      </c>
      <c r="D21">
        <v>0.3</v>
      </c>
    </row>
    <row r="22" spans="1:8" x14ac:dyDescent="0.25">
      <c r="A22" t="s">
        <v>139</v>
      </c>
      <c r="B22" t="s">
        <v>203</v>
      </c>
      <c r="C22" s="11">
        <v>0.15</v>
      </c>
      <c r="D22">
        <v>0.2</v>
      </c>
    </row>
    <row r="24" spans="1:8" x14ac:dyDescent="0.25">
      <c r="B24" s="45" t="s">
        <v>213</v>
      </c>
      <c r="H24" s="46"/>
    </row>
    <row r="25" spans="1:8" ht="15.75" thickBot="1" x14ac:dyDescent="0.3">
      <c r="B25" s="47" t="s">
        <v>214</v>
      </c>
      <c r="C25" s="47" t="s">
        <v>8</v>
      </c>
      <c r="D25" s="47" t="s">
        <v>215</v>
      </c>
      <c r="E25" s="47" t="s">
        <v>7</v>
      </c>
      <c r="F25" s="48" t="str">
        <f>IF(Regions!C$3&lt;&gt;"",Regions!C$3,"*")</f>
        <v>IE</v>
      </c>
      <c r="G25" s="48" t="str">
        <f>IF(Regions!C$3&lt;&gt;"",Regions!D$3,"*")</f>
        <v>National</v>
      </c>
      <c r="H25" s="49" t="s">
        <v>216</v>
      </c>
    </row>
    <row r="26" spans="1:8" x14ac:dyDescent="0.25">
      <c r="D26" t="s">
        <v>217</v>
      </c>
      <c r="E26">
        <v>2018</v>
      </c>
      <c r="F26">
        <v>2222</v>
      </c>
      <c r="G26">
        <f>F26</f>
        <v>2222</v>
      </c>
      <c r="H26" t="str">
        <f xml:space="preserve"> _xlfn.TEXTJOIN(",",TRUE,F6:F10)</f>
        <v>SRVBIO,SRVBGS,SRVAHT,SRVAHT2,SRVHET*,SRVGAS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3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3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3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3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3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3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2023-03-11T13:12:02Z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902058899402618</vt:r8>
  </property>
</Properties>
</file>