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62AC10B-C07D-496E-BBA3-68BD61AE2482}" xr6:coauthVersionLast="45" xr6:coauthVersionMax="47" xr10:uidLastSave="{00000000-0000-0000-0000-000000000000}"/>
  <bookViews>
    <workbookView xWindow="-60" yWindow="-16320" windowWidth="29040" windowHeight="1584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0" l="1"/>
  <c r="C7" i="20"/>
  <c r="J14" i="22" l="1"/>
  <c r="F14" i="22"/>
  <c r="E14" i="22"/>
  <c r="D14" i="22"/>
  <c r="C14" i="22"/>
  <c r="K13" i="22"/>
  <c r="I13" i="22"/>
  <c r="H13" i="22"/>
  <c r="G13" i="22"/>
  <c r="F13" i="22"/>
  <c r="D13" i="22"/>
  <c r="C13" i="22"/>
  <c r="J12" i="22"/>
  <c r="F12" i="22"/>
  <c r="E12" i="22"/>
  <c r="D12" i="22"/>
  <c r="C12" i="22"/>
  <c r="K11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K13" i="21"/>
  <c r="I13" i="21"/>
  <c r="H13" i="21"/>
  <c r="G13" i="21"/>
  <c r="F13" i="21"/>
  <c r="D13" i="21"/>
  <c r="C13" i="21"/>
  <c r="J12" i="21"/>
  <c r="F12" i="21"/>
  <c r="E12" i="21"/>
  <c r="D12" i="21"/>
  <c r="C12" i="21"/>
  <c r="K11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B13" i="22" s="1"/>
  <c r="F5" i="20"/>
  <c r="L13" i="22" s="1"/>
  <c r="D4" i="20"/>
  <c r="B9" i="22" s="1"/>
  <c r="E4" i="20"/>
  <c r="B11" i="22" s="1"/>
  <c r="D5" i="20"/>
  <c r="L9" i="22" s="1"/>
  <c r="E5" i="20"/>
  <c r="L11" i="21" s="1"/>
  <c r="C5" i="20"/>
  <c r="L7" i="21" s="1"/>
  <c r="C4" i="20"/>
  <c r="B7" i="21" s="1"/>
  <c r="B13" i="21" l="1"/>
  <c r="L13" i="21"/>
  <c r="B11" i="21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<sst xmlns="http://schemas.openxmlformats.org/spreadsheetml/2006/main" count="151" uniqueCount="110">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</sst>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91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92</v>
      </c>
      <c r="B19" s="33" t="s">
        <v>105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93</v>
      </c>
      <c r="B20" s="33" t="s">
        <v>103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94</v>
      </c>
      <c r="B21" s="28" t="s">
        <v>109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95</v>
      </c>
      <c r="B23" s="33" t="s">
        <v>104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96</v>
      </c>
      <c r="B26" s="33" t="s">
        <v>104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97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98</v>
      </c>
      <c r="B30" s="35" t="s">
        <v>99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100</v>
      </c>
      <c r="B31" s="33" t="s">
        <v>101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102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4"/>
  <sheetViews>
    <sheetView workbookViewId="0">
      <selection activeCell="E31" sqref="E31"/>
    </sheetView>
  </sheetViews>
  <sheetFormatPr defaultColWidth="9.140625" defaultRowHeight="15" x14ac:dyDescent="0.2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 x14ac:dyDescent="0.25">
      <c r="B4" t="s">
        <v>61</v>
      </c>
      <c r="C4" t="str">
        <f xml:space="preserve"> _xlfn.TEXTJOIN("_",TRUE,"UC","CB",ROUND(C7,0),"Mt",C6)</f>
        <v>UC_CB_164_Mt_2021-2025</v>
      </c>
      <c r="D4" t="str">
        <f t="shared" ref="D4:E4" si="0" xml:space="preserve"> _xlfn.TEXTJOIN("_",TRUE,"UC","CB",ROUND(D7,0),"Mt",D6)</f>
        <v>UC_CB_112_Mt_2026-2030</v>
      </c>
      <c r="E4" t="str">
        <f t="shared" si="0"/>
        <v>UC_CB_109_Mt_2031-2050</v>
      </c>
      <c r="F4" t="str">
        <f t="shared" ref="F4" si="1" xml:space="preserve"> _xlfn.TEXTJOIN("_",TRUE,"UC","CB",ROUND(F7,0),"Mt",F6)</f>
        <v>UC_CB_0_Mt_2051-2100</v>
      </c>
    </row>
    <row r="5" spans="2:6" x14ac:dyDescent="0.25">
      <c r="B5" t="s">
        <v>68</v>
      </c>
      <c r="C5" t="str">
        <f xml:space="preserve"> _xlfn.TEXTJOIN(" ",TRUE,"Carbon budget",ROUND(C7,0),"Mt",C6)</f>
        <v>Carbon budget 164 Mt 2021-2025</v>
      </c>
      <c r="D5" t="str">
        <f t="shared" ref="D5:F5" si="2" xml:space="preserve"> _xlfn.TEXTJOIN(" ",TRUE,"Carbon budget",ROUND(D7,0),"Mt",D6)</f>
        <v>Carbon budget 112 Mt 2026-2030</v>
      </c>
      <c r="E5" t="str">
        <f t="shared" si="2"/>
        <v>Carbon budget 109 Mt 2031-2050</v>
      </c>
      <c r="F5" t="str">
        <f t="shared" si="2"/>
        <v>Carbon budget 0 Mt 2051-2100</v>
      </c>
    </row>
    <row r="6" spans="2:6" x14ac:dyDescent="0.25">
      <c r="B6" t="s">
        <v>74</v>
      </c>
      <c r="C6" t="s">
        <v>106</v>
      </c>
      <c r="D6" t="s">
        <v>107</v>
      </c>
      <c r="E6" t="s">
        <v>108</v>
      </c>
      <c r="F6" t="s">
        <v>84</v>
      </c>
    </row>
    <row r="7" spans="2:6" x14ac:dyDescent="0.25">
      <c r="B7" t="s">
        <v>69</v>
      </c>
      <c r="C7">
        <f>160+3.5</f>
        <v>163.5</v>
      </c>
      <c r="D7">
        <f>109+2.5</f>
        <v>111.5</v>
      </c>
      <c r="E7">
        <v>109</v>
      </c>
      <c r="F7">
        <v>0</v>
      </c>
    </row>
    <row r="8" spans="2:6" x14ac:dyDescent="0.25">
      <c r="B8" t="s">
        <v>82</v>
      </c>
      <c r="C8" t="s">
        <v>83</v>
      </c>
      <c r="D8" t="s">
        <v>83</v>
      </c>
      <c r="E8" t="s">
        <v>83</v>
      </c>
      <c r="F8" t="s">
        <v>83</v>
      </c>
    </row>
    <row r="9" spans="2:6" x14ac:dyDescent="0.25">
      <c r="B9" t="s">
        <v>62</v>
      </c>
      <c r="C9" t="s">
        <v>80</v>
      </c>
      <c r="D9" t="s">
        <v>80</v>
      </c>
      <c r="E9" t="s">
        <v>80</v>
      </c>
      <c r="F9" t="s">
        <v>80</v>
      </c>
    </row>
    <row r="10" spans="2:6" x14ac:dyDescent="0.2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2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2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25">
      <c r="B13" t="s">
        <v>81</v>
      </c>
      <c r="C13">
        <v>-1</v>
      </c>
      <c r="D13">
        <v>-1</v>
      </c>
      <c r="E13">
        <v>-1</v>
      </c>
      <c r="F13">
        <v>-1</v>
      </c>
    </row>
    <row r="14" spans="2:6" x14ac:dyDescent="0.25">
      <c r="B14" t="s">
        <v>76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E14" sqref="E14"/>
    </sheetView>
  </sheetViews>
  <sheetFormatPr defaultColWidth="9.140625" defaultRowHeight="15" x14ac:dyDescent="0.2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65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25">
      <c r="B7" t="str">
        <f>VLOOKUP($B$5, config!$B$4:$F$14,2,FALSE) &amp; "_Single"</f>
        <v>UC_CB_164_Mt_2021-2025_Single</v>
      </c>
      <c r="C7" t="str">
        <f>VLOOKUP(C$5, config!$B$4:$F$14,2,FALSE)</f>
        <v>*CO2*,-*CO2S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163500</v>
      </c>
      <c r="L7" t="str">
        <f>VLOOKUP($L$5, config!$B$4:$F$14,2,FALSE) &amp; " - Single"</f>
        <v>Carbon budget 164 Mt 2021-2025 - Single</v>
      </c>
    </row>
    <row r="8" spans="1:12" x14ac:dyDescent="0.25">
      <c r="C8" t="str">
        <f>VLOOKUP(C$5, config!$B$4:$F$14,2,FALSE)</f>
        <v>*CO2*,-*CO2S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25">
      <c r="B9" t="str">
        <f>VLOOKUP($B$5, config!$B$4:$F$14,3,FALSE) &amp; "_Single"</f>
        <v>UC_CB_112_Mt_2026-2030_Single</v>
      </c>
      <c r="C9" t="str">
        <f>VLOOKUP(C$5, config!$B$4:$F$14,3,FALSE)</f>
        <v>*CO2*,-*CO2S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111500</v>
      </c>
      <c r="L9" t="str">
        <f>VLOOKUP($L$5, config!$B$4:$F$14,3,FALSE) &amp; " - Single"</f>
        <v>Carbon budget 112 Mt 2026-2030 - Single</v>
      </c>
    </row>
    <row r="10" spans="1:12" x14ac:dyDescent="0.25">
      <c r="C10" t="str">
        <f>VLOOKUP(C$5, config!$B$4:$F$14,3,FALSE)</f>
        <v>*CO2*,-*CO2S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25">
      <c r="B11" t="str">
        <f>VLOOKUP($B$5, config!$B$4:$F$14,4,FALSE) &amp; "_Single"</f>
        <v>UC_CB_109_Mt_2031-2050_Single</v>
      </c>
      <c r="C11" t="str">
        <f>VLOOKUP(C$5, config!$B$4:$F$14,4,FALSE)</f>
        <v>*CO2*,-*CO2S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109000</v>
      </c>
      <c r="L11" t="str">
        <f>VLOOKUP($L$5, config!$B$4:$F$14,4,FALSE) &amp; " - Single"</f>
        <v>Carbon budget 109 Mt 2031-2050 - Single</v>
      </c>
    </row>
    <row r="12" spans="1:12" x14ac:dyDescent="0.25">
      <c r="C12" t="str">
        <f>VLOOKUP(C$5, config!$B$4:$F$14,4,FALSE)</f>
        <v>*CO2*,-*CO2S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VLOOKUP($B$5, config!$B$4:$F$14,5,FALSE) &amp; "_Single"</f>
        <v>UC_CB_0_Mt_2051-2100_Single</v>
      </c>
      <c r="C13" t="str">
        <f>VLOOKUP(C$5, config!$B$4:$F$14,5,FALSE)</f>
        <v>*CO2*,-*CO2S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25">
      <c r="C14" t="str">
        <f>VLOOKUP(C$5, config!$B$4:$F$14,5,FALSE)</f>
        <v>*CO2*,-*CO2S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tabSelected="1" workbookViewId="0">
      <selection activeCell="F28" sqref="F28"/>
    </sheetView>
  </sheetViews>
  <sheetFormatPr defaultColWidth="9.140625" defaultRowHeight="15" x14ac:dyDescent="0.2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67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25">
      <c r="B7" t="str">
        <f>VLOOKUP(B$5, config!$B$4:$F$14,2,FALSE) &amp; "_Multi"</f>
        <v>UC_CB_164_Mt_2021-2025_Multi</v>
      </c>
      <c r="C7" t="str">
        <f>VLOOKUP(C$5, config!$B$4:$F$14,2,FALSE)</f>
        <v>*CO2*,-*CO2S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163500</v>
      </c>
      <c r="L7" t="str">
        <f>VLOOKUP(L$5, config!$B$4:$F$14,2,FALSE) &amp; " - Multi"</f>
        <v>Carbon budget 164 Mt 2021-2025 - Multi</v>
      </c>
    </row>
    <row r="8" spans="1:12" x14ac:dyDescent="0.25">
      <c r="C8" t="str">
        <f>VLOOKUP(C$5, config!$B$4:$F$14,2,FALSE)</f>
        <v>*CO2*,-*CO2S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25">
      <c r="B9" t="str">
        <f>VLOOKUP(B$5, config!$B$4:$F$14,3,FALSE) &amp; "_Multi"</f>
        <v>UC_CB_112_Mt_2026-2030_Multi</v>
      </c>
      <c r="C9" t="str">
        <f>VLOOKUP(C$5, config!$B$4:$F$14,3,FALSE)</f>
        <v>*CO2*,-*CO2S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111500</v>
      </c>
      <c r="L9" t="str">
        <f>VLOOKUP(L$5, config!$B$4:$F$14,3,FALSE) &amp; " - Multi"</f>
        <v>Carbon budget 112 Mt 2026-2030 - Multi</v>
      </c>
    </row>
    <row r="10" spans="1:12" x14ac:dyDescent="0.25">
      <c r="C10" t="str">
        <f>VLOOKUP(C$5, config!$B$4:$F$14,3,FALSE)</f>
        <v>*CO2*,-*CO2S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25">
      <c r="B11" t="str">
        <f>VLOOKUP(B$5, config!$B$4:$F$14,4,FALSE) &amp; "_Multi"</f>
        <v>UC_CB_109_Mt_2031-2050_Multi</v>
      </c>
      <c r="C11" t="str">
        <f>VLOOKUP(C$5, config!$B$4:$F$14,4,FALSE)</f>
        <v>*CO2*,-*CO2S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109000</v>
      </c>
      <c r="L11" t="str">
        <f>VLOOKUP(L$5, config!$B$4:$F$14,4,FALSE) &amp; " - Multi"</f>
        <v>Carbon budget 109 Mt 2031-2050 - Multi</v>
      </c>
    </row>
    <row r="12" spans="1:12" x14ac:dyDescent="0.25">
      <c r="C12" t="str">
        <f>VLOOKUP(C$5, config!$B$4:$F$14,4,FALSE)</f>
        <v>*CO2*,-*CO2S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VLOOKUP(B$5, config!$B$4:$F$14,5,FALSE) &amp; "_Multi"</f>
        <v>UC_CB_0_Mt_2051-2100_Multi</v>
      </c>
      <c r="C13" t="str">
        <f>VLOOKUP(C$5, config!$B$4:$F$14,5,FALSE)</f>
        <v>*CO2*,-*CO2S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25">
      <c r="C14" t="str">
        <f>VLOOKUP(C$5, config!$B$4:$F$14,5,FALSE)</f>
        <v>*CO2*,-*CO2S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85</v>
      </c>
    </row>
    <row r="3" spans="2:8" ht="15.75" thickBot="1" x14ac:dyDescent="0.3">
      <c r="B3" s="15" t="s">
        <v>86</v>
      </c>
      <c r="C3" s="15" t="s">
        <v>0</v>
      </c>
      <c r="D3" s="15" t="s">
        <v>87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88</v>
      </c>
      <c r="D4" t="s">
        <v>89</v>
      </c>
      <c r="E4">
        <v>0</v>
      </c>
      <c r="F4" t="s">
        <v>90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2023-02-20T20:42:51Z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896129786968231</vt:r8>
  </property>
</Properties>
</file>