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BAC8451-7A51-4F4D-BD28-5D1AD6832DD5}" xr6:coauthVersionLast="45" xr6:coauthVersionMax="45" xr10:uidLastSave="{00000000-0000-0000-0000-000000000000}"/>
  <bookViews>
    <workbookView xWindow="-120" yWindow="-120" windowWidth="29040" windowHeight="15840" firstSheet="1" activeTab="10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26" i="56" l="1"/>
  <c r="BP27" i="56"/>
  <c r="BP28" i="56"/>
  <c r="BP30" i="56"/>
  <c r="BP31" i="56"/>
  <c r="BP32" i="56"/>
  <c r="BP33" i="56"/>
  <c r="BP34" i="56"/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G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I17" i="56" l="1"/>
  <c r="BF32" i="56" l="1"/>
  <c r="BG32" i="56" s="1"/>
  <c r="BQ32" i="56" s="1"/>
  <c r="BF28" i="56"/>
  <c r="BG28" i="56" s="1"/>
  <c r="BQ28" i="56" s="1"/>
  <c r="BF31" i="56"/>
  <c r="BG31" i="56" s="1"/>
  <c r="BQ31" i="56" s="1"/>
  <c r="BF27" i="56"/>
  <c r="BG27" i="56" s="1"/>
  <c r="BQ27" i="56" s="1"/>
  <c r="BF34" i="56"/>
  <c r="BG34" i="56" s="1"/>
  <c r="BQ34" i="56" s="1"/>
  <c r="BF30" i="56"/>
  <c r="BG30" i="56" s="1"/>
  <c r="BQ30" i="56" s="1"/>
  <c r="BF26" i="56"/>
  <c r="BG26" i="56" s="1"/>
  <c r="BQ26" i="56" s="1"/>
  <c r="BF33" i="56"/>
  <c r="BG33" i="56" s="1"/>
  <c r="BQ33" i="56" s="1"/>
  <c r="BF29" i="56"/>
  <c r="BG29" i="56" s="1"/>
  <c r="BQ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AW52" i="56"/>
  <c r="AW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AZ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AZ60" i="56"/>
  <c r="AX59" i="56"/>
  <c r="AZ42" i="56"/>
  <c r="AX60" i="56"/>
  <c r="AX42" i="56"/>
  <c r="AX41" i="56"/>
  <c r="AZ43" i="56"/>
  <c r="AZ41" i="56"/>
  <c r="AX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W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W13" i="56"/>
  <c r="AH48" i="28"/>
  <c r="L38" i="52"/>
  <c r="D22" i="9"/>
  <c r="AW20" i="56"/>
  <c r="AH38" i="28"/>
  <c r="L14" i="52"/>
  <c r="D15" i="9"/>
  <c r="AW27" i="56"/>
  <c r="AH22" i="28"/>
  <c r="AH46" i="51"/>
  <c r="D8" i="9"/>
  <c r="AW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W12" i="56"/>
  <c r="L7" i="51"/>
  <c r="L37" i="52"/>
  <c r="D23" i="9"/>
  <c r="AW19" i="56"/>
  <c r="AH39" i="28"/>
  <c r="L16" i="52"/>
  <c r="D16" i="9"/>
  <c r="AW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W11" i="56"/>
  <c r="L8" i="51"/>
  <c r="L36" i="52"/>
  <c r="D24" i="9"/>
  <c r="AW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W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W8" i="56"/>
  <c r="AH10" i="28"/>
  <c r="AH34" i="51"/>
  <c r="D10" i="9"/>
  <c r="AW32" i="56"/>
  <c r="AH9" i="28"/>
  <c r="AH41" i="51"/>
  <c r="D11" i="9"/>
  <c r="AW31" i="56"/>
  <c r="AH14" i="28"/>
  <c r="AH43" i="51"/>
  <c r="D12" i="9"/>
  <c r="AW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W25" i="56"/>
  <c r="AH33" i="28"/>
  <c r="L12" i="52"/>
  <c r="D18" i="9"/>
  <c r="AW24" i="56"/>
  <c r="AH34" i="28"/>
  <c r="L11" i="52"/>
  <c r="D19" i="9"/>
  <c r="AW23" i="56"/>
  <c r="AH35" i="28"/>
  <c r="L10" i="52"/>
  <c r="D20" i="9"/>
  <c r="AW22" i="56"/>
  <c r="AH36" i="28"/>
  <c r="L9" i="52"/>
  <c r="D13" i="9"/>
  <c r="AW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W17" i="56"/>
  <c r="AH43" i="28"/>
  <c r="L20" i="52"/>
  <c r="D28" i="9"/>
  <c r="AW16" i="56"/>
  <c r="AH45" i="28"/>
  <c r="L23" i="52"/>
  <c r="D29" i="9"/>
  <c r="AW15" i="56"/>
  <c r="AH46" i="28"/>
  <c r="L24" i="52"/>
  <c r="D30" i="9"/>
  <c r="AW14" i="56"/>
  <c r="AH47" i="28"/>
  <c r="L33" i="52"/>
  <c r="D21" i="9"/>
  <c r="AW21" i="56"/>
  <c r="AH37" i="28"/>
  <c r="L8" i="52"/>
  <c r="D14" i="9"/>
  <c r="AW28" i="56"/>
  <c r="AH20" i="28"/>
  <c r="AH47" i="51"/>
  <c r="D7" i="9"/>
  <c r="AW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Q221" i="60"/>
  <c r="O109" i="60" s="1"/>
  <c r="Q149" i="60"/>
  <c r="O28" i="60" s="1"/>
  <c r="Q181" i="60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E186" i="60"/>
  <c r="AE202" i="60"/>
  <c r="AE218" i="60"/>
  <c r="AC106" i="60" s="1"/>
  <c r="AE178" i="60"/>
  <c r="AE162" i="60"/>
  <c r="AE154" i="60"/>
  <c r="AE194" i="60"/>
  <c r="AE170" i="60"/>
  <c r="AE130" i="60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G130" i="60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Y164" i="60"/>
  <c r="Y188" i="60"/>
  <c r="Y204" i="60"/>
  <c r="Y180" i="60"/>
  <c r="Y140" i="60"/>
  <c r="Y132" i="60"/>
  <c r="Y148" i="60"/>
  <c r="Y196" i="60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M180" i="60"/>
  <c r="M196" i="60"/>
  <c r="M188" i="60"/>
  <c r="M212" i="60"/>
  <c r="M204" i="60"/>
  <c r="M132" i="60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V215" i="60"/>
  <c r="V167" i="60"/>
  <c r="V183" i="60"/>
  <c r="V199" i="60"/>
  <c r="V207" i="60"/>
  <c r="V175" i="60"/>
  <c r="V143" i="60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R156" i="60"/>
  <c r="R164" i="60"/>
  <c r="R204" i="60"/>
  <c r="R172" i="60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P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P41" i="56" s="1"/>
  <c r="O25" i="27"/>
  <c r="BP46" i="56" s="1"/>
  <c r="P27" i="27"/>
  <c r="BP63" i="56" s="1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P21" i="27"/>
  <c r="BP57" i="56" s="1"/>
  <c r="Q27" i="27"/>
  <c r="BP77" i="56" s="1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BP48" i="56" s="1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T21" i="60" l="1"/>
  <c r="E16" i="60"/>
  <c r="Z35" i="59"/>
  <c r="O91" i="60"/>
  <c r="W54" i="60"/>
  <c r="V43" i="60"/>
  <c r="R38" i="60"/>
  <c r="O102" i="59"/>
  <c r="K45" i="60"/>
  <c r="AC97" i="60"/>
  <c r="S88" i="60"/>
  <c r="P54" i="60"/>
  <c r="T48" i="60"/>
  <c r="O64" i="60"/>
  <c r="M11" i="60"/>
  <c r="K9" i="60"/>
  <c r="F66" i="60"/>
  <c r="N45" i="60"/>
  <c r="Q7" i="59"/>
  <c r="Z39" i="60"/>
  <c r="P72" i="60"/>
  <c r="W81" i="60"/>
  <c r="G44" i="60"/>
  <c r="AC88" i="60"/>
  <c r="AC7" i="60"/>
  <c r="U55" i="60"/>
  <c r="AD97" i="60"/>
  <c r="T75" i="60"/>
  <c r="W72" i="60"/>
  <c r="E7" i="60"/>
  <c r="W93" i="59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I102" i="59"/>
  <c r="I84" i="59"/>
  <c r="O45" i="59"/>
  <c r="AD28" i="59"/>
  <c r="AD82" i="59"/>
  <c r="Z53" i="60"/>
  <c r="Z71" i="60"/>
  <c r="Z63" i="59"/>
  <c r="U17" i="60"/>
  <c r="U53" i="60"/>
  <c r="H70" i="59"/>
  <c r="H6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S77" i="56"/>
  <c r="BT77" i="56"/>
  <c r="BQ77" i="56"/>
  <c r="BR77" i="56"/>
  <c r="BS70" i="56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X103" i="59" l="1"/>
  <c r="E45" i="59"/>
  <c r="E99" i="59"/>
  <c r="E11" i="59"/>
  <c r="E8" i="59"/>
  <c r="E53" i="59"/>
  <c r="AI28" i="59"/>
  <c r="T7" i="28"/>
  <c r="G125" i="60"/>
  <c r="F123" i="60"/>
  <c r="E72" i="59"/>
  <c r="AE72" i="59" s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AE27" i="59" s="1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AE63" i="59" s="1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S78" i="56"/>
  <c r="BR78" i="56"/>
  <c r="BT78" i="56"/>
  <c r="BQ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R49" i="56"/>
  <c r="T50" i="28"/>
  <c r="AD50" i="28" s="1"/>
  <c r="BS49" i="56"/>
  <c r="BR56" i="56"/>
  <c r="BR64" i="56" s="1"/>
  <c r="BQ56" i="56"/>
  <c r="BS56" i="56"/>
  <c r="BT56" i="56"/>
  <c r="BT64" i="56" s="1"/>
  <c r="BT49" i="56"/>
  <c r="T60" i="51"/>
  <c r="AD60" i="51" s="1"/>
  <c r="AC60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AE103" i="60" l="1"/>
  <c r="AI21" i="58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Q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S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T101" i="56"/>
  <c r="AT103" i="56" s="1"/>
  <c r="AS95" i="56" s="1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V59" i="28"/>
  <c r="AR101" i="56"/>
  <c r="AR103" i="56" s="1"/>
  <c r="AQ94" i="56" s="1"/>
  <c r="V60" i="51"/>
  <c r="AT51" i="56"/>
  <c r="AT53" i="56" s="1"/>
  <c r="AS20" i="56" s="1"/>
  <c r="V59" i="51"/>
  <c r="AR51" i="56"/>
  <c r="AR53" i="56" s="1"/>
  <c r="AQ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R151" i="56"/>
  <c r="AR153" i="56" s="1"/>
  <c r="AD33" i="28"/>
  <c r="T51" i="28"/>
  <c r="AT151" i="56"/>
  <c r="AT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S85" i="56"/>
  <c r="F126" i="58"/>
  <c r="AQ29" i="56"/>
  <c r="AK29" i="56" s="1"/>
  <c r="AQ14" i="56"/>
  <c r="AR14" i="56" s="1"/>
  <c r="AQ49" i="56"/>
  <c r="AR49" i="56" s="1"/>
  <c r="AQ24" i="56"/>
  <c r="AK24" i="56" s="1"/>
  <c r="AQ39" i="56"/>
  <c r="AR39" i="56" s="1"/>
  <c r="AS45" i="56"/>
  <c r="AT45" i="56" s="1"/>
  <c r="AS50" i="56"/>
  <c r="AK50" i="56" s="1"/>
  <c r="AS60" i="56"/>
  <c r="AK60" i="56" s="1"/>
  <c r="AS35" i="56"/>
  <c r="AK35" i="56" s="1"/>
  <c r="AS30" i="56"/>
  <c r="AT30" i="56" s="1"/>
  <c r="AS25" i="56"/>
  <c r="AK25" i="56" s="1"/>
  <c r="AQ34" i="56"/>
  <c r="AR34" i="56" s="1"/>
  <c r="AQ74" i="56"/>
  <c r="AK74" i="56" s="1"/>
  <c r="AS40" i="56"/>
  <c r="AT40" i="56" s="1"/>
  <c r="AS65" i="56"/>
  <c r="AT65" i="56" s="1"/>
  <c r="AS10" i="56"/>
  <c r="AK10" i="56" s="1"/>
  <c r="AQ44" i="56"/>
  <c r="AR44" i="56" s="1"/>
  <c r="AS75" i="56"/>
  <c r="AT75" i="56" s="1"/>
  <c r="AS15" i="56"/>
  <c r="AK15" i="56" s="1"/>
  <c r="AQ69" i="56"/>
  <c r="AR69" i="56" s="1"/>
  <c r="AQ99" i="56"/>
  <c r="AQ59" i="56"/>
  <c r="AK59" i="56" s="1"/>
  <c r="AQ64" i="56"/>
  <c r="AK64" i="56" s="1"/>
  <c r="AQ79" i="56"/>
  <c r="AK79" i="56" s="1"/>
  <c r="AQ89" i="56"/>
  <c r="AS70" i="56"/>
  <c r="AT70" i="56" s="1"/>
  <c r="AS90" i="56"/>
  <c r="AK90" i="56" s="1"/>
  <c r="AS80" i="56"/>
  <c r="AT80" i="56" s="1"/>
  <c r="AQ84" i="56"/>
  <c r="AS100" i="56"/>
  <c r="AT100" i="56" s="1"/>
  <c r="AQ9" i="56"/>
  <c r="AK9" i="56" s="1"/>
  <c r="AC47" i="52"/>
  <c r="K10" i="22"/>
  <c r="AQ144" i="56"/>
  <c r="AQ134" i="56"/>
  <c r="AQ149" i="56"/>
  <c r="AQ124" i="56"/>
  <c r="AQ129" i="56"/>
  <c r="AQ114" i="56"/>
  <c r="AQ139" i="56"/>
  <c r="AQ119" i="56"/>
  <c r="AS150" i="56"/>
  <c r="AS140" i="56"/>
  <c r="AS145" i="56"/>
  <c r="AS125" i="56"/>
  <c r="AS120" i="56"/>
  <c r="AS135" i="56"/>
  <c r="AS130" i="56"/>
  <c r="AS115" i="56"/>
  <c r="AK70" i="56"/>
  <c r="J9" i="22"/>
  <c r="AC46" i="51"/>
  <c r="J28" i="22"/>
  <c r="AT60" i="56"/>
  <c r="AS110" i="56"/>
  <c r="AR19" i="56"/>
  <c r="AK19" i="56"/>
  <c r="AT85" i="56"/>
  <c r="AK85" i="56"/>
  <c r="AC47" i="51"/>
  <c r="I9" i="22"/>
  <c r="AC33" i="28"/>
  <c r="W33" i="28" s="1"/>
  <c r="AC48" i="51"/>
  <c r="J19" i="22"/>
  <c r="AK84" i="56"/>
  <c r="AR84" i="56"/>
  <c r="AC21" i="28"/>
  <c r="F10" i="22"/>
  <c r="AK94" i="56"/>
  <c r="AR94" i="56"/>
  <c r="AC48" i="52"/>
  <c r="K19" i="22"/>
  <c r="AK95" i="56"/>
  <c r="AT95" i="56"/>
  <c r="AK89" i="56"/>
  <c r="AR89" i="56"/>
  <c r="AC22" i="28"/>
  <c r="F19" i="22"/>
  <c r="AR99" i="56"/>
  <c r="AK99" i="56"/>
  <c r="AC33" i="52"/>
  <c r="W33" i="52" s="1"/>
  <c r="K9" i="22"/>
  <c r="AC20" i="51"/>
  <c r="G28" i="22"/>
  <c r="F28" i="22"/>
  <c r="AC20" i="28"/>
  <c r="W20" i="28" s="1"/>
  <c r="AT20" i="56"/>
  <c r="AK20" i="56"/>
  <c r="AR59" i="56"/>
  <c r="AQ109" i="56"/>
  <c r="AC46" i="52"/>
  <c r="W46" i="52" s="1"/>
  <c r="K28" i="22"/>
  <c r="AC21" i="51"/>
  <c r="G10" i="22"/>
  <c r="AK34" i="56"/>
  <c r="AC22" i="51"/>
  <c r="G19" i="22"/>
  <c r="F24" i="48"/>
  <c r="AI10" i="48"/>
  <c r="AK49" i="56" l="1"/>
  <c r="AT25" i="56"/>
  <c r="AK69" i="56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K65" i="56"/>
  <c r="AT90" i="56"/>
  <c r="AR74" i="56"/>
  <c r="V46" i="52"/>
  <c r="AK45" i="56"/>
  <c r="AT50" i="56"/>
  <c r="AR24" i="56"/>
  <c r="AK39" i="56"/>
  <c r="AK14" i="56"/>
  <c r="AK30" i="56"/>
  <c r="AR29" i="56"/>
  <c r="AT10" i="56"/>
  <c r="AT35" i="56"/>
  <c r="AK44" i="56"/>
  <c r="AK40" i="56"/>
  <c r="AK80" i="56"/>
  <c r="AT15" i="56"/>
  <c r="AK75" i="56"/>
  <c r="AR79" i="56"/>
  <c r="AR64" i="56"/>
  <c r="AR9" i="56"/>
  <c r="AK100" i="56"/>
  <c r="V20" i="28"/>
  <c r="AC27" i="51"/>
  <c r="AK134" i="56"/>
  <c r="AR134" i="56"/>
  <c r="AT115" i="56"/>
  <c r="AK115" i="56"/>
  <c r="AR109" i="56"/>
  <c r="AK109" i="56"/>
  <c r="V33" i="28"/>
  <c r="AC54" i="28"/>
  <c r="AP101" i="56" s="1"/>
  <c r="AP103" i="56" s="1"/>
  <c r="AO93" i="56" s="1"/>
  <c r="AT110" i="56"/>
  <c r="AK110" i="56"/>
  <c r="AK114" i="56"/>
  <c r="AR114" i="56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C27" i="28"/>
  <c r="AT130" i="56"/>
  <c r="AK130" i="56"/>
  <c r="V33" i="51"/>
  <c r="AC54" i="51"/>
  <c r="AP51" i="56" s="1"/>
  <c r="AP53" i="56" s="1"/>
  <c r="AO18" i="56" s="1"/>
  <c r="AR139" i="56"/>
  <c r="AK139" i="56"/>
  <c r="AR149" i="56"/>
  <c r="AK149" i="56"/>
  <c r="AT150" i="56"/>
  <c r="AK150" i="56"/>
  <c r="AT135" i="56"/>
  <c r="AK135" i="56"/>
  <c r="V33" i="52"/>
  <c r="AC54" i="52"/>
  <c r="AP151" i="56" s="1"/>
  <c r="AP153" i="56" s="1"/>
  <c r="AT120" i="56"/>
  <c r="AK120" i="56"/>
  <c r="AK129" i="56"/>
  <c r="AR129" i="56"/>
  <c r="AT125" i="56"/>
  <c r="AK125" i="56"/>
  <c r="AR104" i="56" l="1"/>
  <c r="AR105" i="56" s="1"/>
  <c r="AR54" i="56"/>
  <c r="AR55" i="56" s="1"/>
  <c r="AT54" i="56"/>
  <c r="AT55" i="56" s="1"/>
  <c r="AN101" i="56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N16" i="56" s="1"/>
  <c r="AM31" i="56"/>
  <c r="AN31" i="56" s="1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N26" i="56" s="1"/>
  <c r="AM91" i="56"/>
  <c r="AK91" i="56" s="1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N56" i="56" s="1"/>
  <c r="AM86" i="56"/>
  <c r="AK86" i="56" s="1"/>
  <c r="AP78" i="56"/>
  <c r="AK78" i="56"/>
  <c r="AP73" i="56"/>
  <c r="AK73" i="56"/>
  <c r="AK31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P133" i="56"/>
  <c r="AK133" i="56"/>
  <c r="AP23" i="56"/>
  <c r="AK23" i="56"/>
  <c r="AP43" i="56"/>
  <c r="AK43" i="56"/>
  <c r="AK128" i="56"/>
  <c r="AP128" i="56"/>
  <c r="AK68" i="56"/>
  <c r="AP68" i="56"/>
  <c r="AP143" i="56"/>
  <c r="AK143" i="56"/>
  <c r="AK98" i="56"/>
  <c r="AP98" i="56"/>
  <c r="AP38" i="56"/>
  <c r="AK38" i="56"/>
  <c r="AN6" i="56" l="1"/>
  <c r="AN86" i="56"/>
  <c r="AN91" i="56"/>
  <c r="AN36" i="56"/>
  <c r="AK16" i="56"/>
  <c r="AK26" i="56"/>
  <c r="AK96" i="56"/>
  <c r="AK11" i="56"/>
  <c r="AN81" i="56"/>
  <c r="AN41" i="56"/>
  <c r="AN61" i="56"/>
  <c r="AK66" i="56"/>
  <c r="AK21" i="56"/>
  <c r="AN21" i="56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54" i="56" l="1"/>
  <c r="AN55" i="56" s="1"/>
  <c r="AN104" i="56"/>
  <c r="AN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N151" i="56" s="1"/>
  <c r="AN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M116" i="56"/>
  <c r="AM121" i="56"/>
  <c r="AM136" i="56"/>
  <c r="AM126" i="56"/>
  <c r="AM111" i="56"/>
  <c r="AM131" i="56"/>
  <c r="AM141" i="56"/>
  <c r="AM146" i="56"/>
  <c r="AM106" i="56"/>
  <c r="AE29" i="22" l="1"/>
  <c r="AA29" i="22"/>
  <c r="AK126" i="56"/>
  <c r="AN126" i="56"/>
  <c r="AN116" i="56"/>
  <c r="AK116" i="56"/>
  <c r="Z33" i="22"/>
  <c r="AK106" i="56"/>
  <c r="AN106" i="56"/>
  <c r="AA26" i="22"/>
  <c r="AE26" i="22"/>
  <c r="G30" i="22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P30" i="22"/>
  <c r="M30" i="22"/>
  <c r="J30" i="22"/>
  <c r="Y30" i="22" l="1"/>
  <c r="BP29" i="5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<sst xmlns="http://schemas.openxmlformats.org/spreadsheetml/2006/main" count="72953" uniqueCount="1285">
  <si>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</si>
  <si>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</si>
  <si>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</si>
  <si>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</si>
  <si>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</si>
  <si>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</si>
  <si>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</si>
  <si>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</si>
  <si>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</si>
  <si>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</si>
  <si>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</si>
  <si>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</si>
  <si>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</si>
  <si>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</si>
  <si>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</si>
  <si>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</si>
  <si>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</si>
  <si>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</si>
  <si>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</si>
  <si>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</si>
  <si>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</si>
  <si>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</si>
  <si>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</si>
  <si>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</si>
  <si>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</si>
  <si>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</si>
  <si>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</si>
  <si>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</si>
  <si>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</si>
  <si>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</si>
  <si>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</si>
  <si>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</si>
  <si>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</si>
  <si>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</si>
  <si>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</si>
  <si>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</si>
  <si>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</si>
  <si>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</si>
  <si>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</si>
  <si>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</si>
  <si>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</si>
  <si>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</si>
  <si>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</si>
  <si>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</si>
  <si>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</si>
  <si>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</si>
  <si>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</si>
  <si>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</si>
  <si>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</si>
  <si>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</si>
  <si>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</si>
  <si>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</si>
  <si>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</si>
  <si>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</si>
  <si>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</si>
  <si>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</si>
  <si>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</si>
  <si>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</si>
  <si>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</si>
  <si>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</si>
  <si>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</si>
  <si>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</si>
  <si>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</si>
  <si>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</si>
  <si>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</si>
  <si>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</si>
  <si>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</si>
  <si>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</si>
  <si>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</si>
  <si>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</si>
  <si>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</si>
  <si>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</si>
  <si>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</si>
  <si>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</si>
  <si>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</si>
  <si>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</si>
  <si>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</si>
  <si>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</si>
  <si>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</si>
  <si>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</si>
  <si>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</si>
  <si>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</si>
  <si>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</si>
  <si>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</si>
  <si>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</si>
  <si>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</si>
  <si>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</si>
  <si>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</si>
  <si>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</si>
  <si>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</si>
  <si>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</si>
  <si>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</si>
  <si>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</si>
  <si>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</si>
  <si>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</si>
  <si>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</si>
  <si>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</si>
  <si>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</si>
  <si>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</si>
  <si>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</si>
  <si>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</si>
  <si>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</si>
  <si>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</si>
  <si>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</si>
  <si>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</si>
  <si>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</si>
  <si>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</si>
  <si>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</si>
  <si>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</si>
  <si>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</si>
  <si>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</si>
  <si>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</si>
  <si>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</si>
  <si>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</si>
  <si>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</si>
  <si>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</si>
  <si>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</si>
  <si>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</si>
  <si>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</si>
  <si>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</si>
  <si>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</si>
  <si>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</si>
  <si>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</si>
  <si>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</si>
  <si>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</si>
  <si>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</si>
  <si>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</si>
  <si>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</si>
  <si>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</si>
  <si>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</si>
  <si>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</si>
  <si>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</si>
  <si>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</si>
  <si>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</si>
  <si>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</si>
  <si>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</si>
  <si>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</si>
  <si>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</si>
  <si>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</si>
  <si>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</si>
  <si>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</si>
  <si>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</si>
  <si>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</si>
  <si>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</si>
  <si>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</si>
  <si>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</si>
  <si>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</si>
  <si>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</si>
  <si>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</si>
  <si>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</si>
  <si>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</si>
  <si>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</si>
  <si>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</si>
  <si>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</si>
  <si>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</si>
  <si>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</si>
  <si>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</si>
  <si>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</si>
  <si>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</si>
  <si>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</si>
  <si>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</si>
  <si>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</si>
  <si>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</si>
  <si>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</si>
  <si>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</si>
  <si>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</si>
  <si>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</si>
  <si>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</si>
  <si>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</si>
  <si>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</si>
  <si>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</si>
  <si>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</si>
  <si>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</si>
  <si>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</si>
  <si>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</si>
  <si>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</si>
  <si>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</si>
  <si>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</si>
  <si>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</si>
  <si>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</si>
  <si>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</si>
  <si>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</si>
  <si>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</si>
  <si>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</si>
  <si>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</si>
  <si>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</si>
  <si>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</si>
  <si>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</si>
  <si>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</si>
  <si>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</si>
  <si>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</si>
  <si>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</si>
  <si>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</si>
  <si>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</si>
  <si>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</si>
  <si>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</si>
  <si>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</si>
  <si>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</si>
  <si>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</si>
  <si>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</si>
  <si>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</si>
  <si>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</si>
  <si>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</si>
  <si>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</si>
  <si>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</si>
  <si>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</si>
  <si>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</si>
  <si>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</si>
  <si>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</si>
  <si>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</si>
  <si>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</si>
  <si>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</si>
  <si>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</si>
  <si>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</si>
  <si>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</si>
  <si>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</si>
  <si>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</si>
  <si>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</si>
  <si>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</si>
  <si>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</si>
  <si>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</si>
  <si>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</si>
  <si>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</si>
  <si>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</si>
  <si>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</si>
  <si>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</si>
  <si>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</si>
  <si>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</si>
  <si>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</si>
  <si>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</si>
  <si>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</si>
  <si>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</si>
  <si>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</si>
  <si>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</si>
  <si>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</si>
  <si>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</si>
  <si>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</si>
  <si>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</si>
  <si>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</si>
  <si>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</si>
  <si>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</si>
  <si>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</si>
  <si>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</si>
  <si>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</si>
  <si>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</si>
  <si>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</si>
  <si>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</si>
  <si>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</si>
  <si>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</si>
  <si>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</si>
  <si>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</si>
  <si>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</si>
  <si>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</si>
  <si>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</si>
  <si>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</si>
  <si>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</si>
  <si>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</si>
  <si>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</si>
  <si>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</si>
  <si>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</si>
  <si>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</si>
  <si>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</si>
  <si>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</si>
  <si>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</si>
  <si>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</si>
  <si>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</si>
  <si>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</si>
  <si>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</si>
  <si>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</si>
  <si>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</si>
  <si>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</si>
  <si>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</si>
  <si>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</si>
  <si>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</si>
  <si>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</si>
  <si>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</si>
  <si>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</si>
  <si>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</si>
  <si>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</si>
  <si>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</si>
  <si>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</si>
  <si>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</si>
  <si>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</si>
  <si>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</si>
  <si>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</si>
  <si>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</si>
  <si>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</si>
  <si>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</si>
  <si>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</si>
  <si>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</si>
  <si>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</si>
  <si>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</si>
  <si>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</si>
  <si>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</si>
  <si>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</si>
  <si>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</si>
  <si>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</si>
  <si>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</si>
  <si>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</si>
  <si>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</si>
  <si>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</si>
  <si>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</si>
  <si>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</si>
  <si>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</si>
  <si>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</si>
  <si>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</si>
  <si>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</si>
  <si>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</si>
  <si>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</si>
  <si>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</si>
  <si>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</si>
  <si>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</si>
  <si>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</si>
  <si>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</si>
  <si>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</si>
  <si>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</si>
  <si>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</si>
  <si>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</si>
  <si>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</si>
  <si>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</si>
  <si>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</si>
  <si>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</si>
  <si>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</si>
  <si>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</si>
  <si>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</si>
  <si>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</si>
  <si>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</si>
  <si>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</si>
  <si>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</si>
  <si>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</si>
  <si>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</si>
  <si>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</si>
  <si>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</si>
  <si>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</si>
  <si>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</si>
  <si>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</si>
  <si>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</si>
  <si>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</si>
  <si>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</si>
  <si>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</si>
  <si>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</si>
  <si>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</si>
  <si>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</si>
  <si>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</si>
  <si>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</si>
  <si>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</si>
  <si>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</si>
  <si>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</si>
  <si>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</si>
  <si>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</si>
  <si>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</si>
  <si>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</si>
  <si>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</si>
  <si>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</si>
  <si>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</si>
  <si>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</si>
  <si>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</si>
  <si>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</si>
  <si>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</si>
  <si>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</si>
  <si>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</si>
  <si>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</si>
  <si>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</si>
  <si>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</si>
  <si>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</si>
  <si>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</si>
  <si>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</si>
  <si>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</si>
  <si>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</si>
  <si>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</si>
  <si>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</si>
  <si>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</si>
  <si>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</si>
  <si>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</si>
  <si>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</si>
  <si>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</si>
  <si>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</si>
  <si>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</si>
  <si>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</si>
  <si>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</si>
  <si>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</si>
  <si>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</si>
  <si>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</si>
  <si>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</si>
  <si>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</si>
  <si>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</si>
  <si>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</si>
  <si>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</si>
  <si>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</si>
  <si>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</si>
  <si>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</si>
  <si>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</si>
  <si>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</si>
  <si>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</si>
  <si>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</si>
  <si>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</si>
  <si>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</si>
  <si>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</si>
  <si>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</si>
  <si>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</si>
  <si>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</si>
  <si>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</si>
  <si>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</si>
  <si>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</si>
  <si>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</si>
  <si>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</si>
  <si>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</si>
  <si>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</si>
  <si>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</si>
  <si>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</si>
  <si>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</si>
  <si>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</si>
  <si>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</si>
  <si>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</si>
  <si>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</si>
  <si>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</si>
  <si>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</si>
  <si>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</si>
  <si>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</si>
  <si>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</si>
  <si>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</si>
  <si>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</si>
  <si>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</si>
  <si>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</si>
  <si>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</si>
  <si>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</si>
  <si>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</si>
  <si>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</si>
  <si>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</si>
  <si>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</si>
  <si>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</si>
  <si>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</si>
  <si>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</si>
  <si>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</si>
  <si>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</si>
  <si>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</si>
  <si>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</si>
  <si>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</si>
  <si>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</si>
  <si>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</si>
  <si>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</si>
  <si>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</si>
  <si>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</si>
  <si>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</si>
  <si>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</si>
  <si>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</si>
  <si>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</si>
  <si>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</si>
  <si>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</si>
  <si>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</si>
  <si>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</si>
  <si>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</si>
  <si>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</si>
  <si>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</si>
  <si>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</si>
  <si>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</si>
  <si>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</si>
  <si>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</si>
  <si>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</si>
  <si>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</si>
  <si>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</si>
  <si>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</si>
  <si>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</si>
  <si>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</si>
  <si>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</si>
  <si>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</si>
  <si>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</si>
  <si>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</si>
  <si>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</si>
  <si>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</si>
  <si>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</si>
  <si>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</si>
  <si>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</si>
  <si>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</si>
  <si>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</si>
  <si>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</si>
  <si>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</si>
  <si>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</si>
  <si>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</si>
  <si>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</si>
  <si>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</si>
  <si>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</si>
  <si>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</si>
  <si>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</si>
  <si>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</si>
  <si>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</si>
  <si>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</si>
  <si>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</si>
  <si>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</si>
  <si>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</si>
  <si>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</si>
  <si>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</si>
  <si>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</si>
  <si>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</si>
  <si>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</si>
  <si>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</si>
  <si>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</si>
  <si>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</si>
  <si>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</si>
  <si>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</si>
  <si>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</si>
  <si>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</si>
  <si>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</si>
  <si>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</si>
  <si>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</si>
  <si>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</si>
  <si>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</si>
  <si>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</si>
  <si>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</si>
  <si>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</si>
  <si>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</si>
  <si>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</si>
  <si>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</si>
  <si>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</si>
  <si>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</si>
  <si>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</si>
  <si>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</si>
  <si>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</si>
  <si>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</si>
  <si>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</si>
  <si>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</si>
  <si>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</si>
  <si>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</si>
  <si>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</si>
  <si>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</si>
  <si>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</si>
  <si>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</si>
  <si>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</si>
  <si>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</si>
  <si>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</si>
  <si>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</si>
  <si>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</si>
  <si>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</si>
  <si>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</si>
  <si>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</si>
  <si>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</si>
  <si>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</si>
  <si>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</si>
  <si>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</si>
  <si>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</si>
  <si>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</si>
  <si>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</si>
  <si>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</si>
  <si>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</si>
  <si>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</si>
  <si>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</si>
  <si>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</si>
  <si>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</si>
  <si>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</si>
  <si>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</si>
  <si>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</si>
  <si>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</si>
  <si>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</si>
  <si>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</si>
  <si>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</si>
  <si>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</si>
  <si>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</si>
  <si>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</si>
  <si>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</si>
  <si>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</si>
  <si>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</si>
  <si>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</si>
  <si>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</si>
  <si>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</si>
  <si>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</si>
  <si>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</si>
  <si>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</si>
  <si>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</si>
  <si>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</si>
  <si>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</si>
  <si>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</si>
  <si>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</si>
  <si>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</si>
  <si>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</si>
  <si>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</si>
  <si>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</si>
  <si>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</si>
  <si>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</si>
  <si>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</si>
  <si>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</si>
  <si>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</si>
  <si>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</si>
  <si>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</si>
  <si>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</si>
  <si>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</si>
  <si>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</si>
  <si>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</si>
  <si>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</si>
  <si>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</si>
  <si>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</si>
  <si>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</si>
  <si>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</si>
  <si>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</si>
  <si>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</si>
  <si>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</si>
  <si>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</si>
  <si>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</si>
  <si>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</si>
  <si>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</si>
  <si>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</si>
  <si>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</si>
  <si>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</si>
  <si>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</si>
  <si>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</si>
  <si>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</si>
  <si>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</si>
  <si>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</si>
  <si>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</si>
  <si>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</si>
  <si>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</si>
  <si>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</si>
  <si>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</si>
  <si>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</si>
  <si>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</si>
  <si>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</si>
  <si>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</si>
  <si>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</si>
  <si>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</si>
  <si>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</si>
  <si>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</si>
  <si>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</si>
  <si>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</si>
  <si>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</si>
  <si>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</si>
  <si>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</si>
  <si>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</si>
  <si>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</si>
  <si>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</si>
  <si>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</si>
  <si>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</si>
  <si>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</si>
  <si>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</si>
  <si>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</si>
  <si>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</si>
  <si>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</si>
  <si>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</si>
  <si>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</si>
  <si>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</si>
  <si>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</si>
  <si>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</si>
  <si>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</si>
  <si>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</si>
  <si>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</si>
  <si>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</si>
  <si>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</si>
  <si>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</si>
  <si>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</si>
  <si>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</si>
  <si>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</si>
  <si>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</si>
  <si>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</si>
  <si>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</si>
  <si>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</si>
  <si>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</si>
  <si>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</si>
  <si>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</si>
  <si>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</si>
  <si>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</si>
  <si>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</si>
  <si>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</si>
  <si>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</si>
  <si>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</si>
  <si>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</si>
  <si>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</si>
  <si>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</si>
  <si>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</si>
  <si>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</si>
  <si>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</si>
  <si>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</si>
  <si>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</si>
  <si>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</si>
  <si>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</si>
  <si>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</si>
  <si>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</si>
  <si>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</si>
  <si>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</si>
  <si>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</si>
  <si>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</si>
  <si>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</si>
  <si>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</si>
  <si>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</si>
  <si>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</si>
  <si>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</si>
  <si>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</si>
  <si>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</si>
  <si>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</si>
  <si>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</si>
  <si>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</si>
  <si>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</si>
  <si>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</si>
  <si>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</si>
  <si>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</si>
  <si>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</si>
  <si>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</si>
  <si>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</si>
  <si>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</si>
  <si>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</si>
  <si>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</si>
  <si>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</si>
  <si>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</si>
  <si>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</si>
  <si>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</si>
  <si>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</si>
  <si>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</si>
  <si>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</si>
  <si>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</si>
  <si>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</si>
  <si>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</si>
  <si>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</si>
  <si>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</si>
  <si>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</si>
  <si>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</si>
  <si>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</si>
  <si>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</si>
  <si>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</si>
  <si>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</si>
  <si>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</si>
  <si>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</si>
  <si>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</si>
  <si>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</si>
  <si>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</si>
  <si>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</si>
  <si>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</si>
  <si>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</si>
  <si>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</si>
  <si>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</si>
  <si>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</si>
  <si>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</si>
  <si>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</si>
  <si>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</si>
  <si>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</si>
  <si>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</si>
  <si>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</si>
  <si>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</si>
  <si>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</si>
  <si>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</si>
  <si>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</si>
  <si>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</si>
  <si>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</si>
  <si>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</si>
  <si>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</si>
  <si>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</si>
  <si>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</si>
  <si>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</si>
  <si>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</si>
  <si>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</si>
  <si>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</si>
  <si>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</si>
  <si>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</si>
  <si>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</si>
  <si>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</si>
  <si>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</si>
  <si>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</si>
  <si>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</si>
  <si>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</si>
  <si>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</si>
  <si>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</si>
  <si>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</si>
  <si>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</si>
  <si>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</si>
  <si>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</si>
  <si>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</si>
  <si>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</si>
  <si>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</si>
  <si>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</si>
  <si>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</si>
  <si>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</si>
  <si>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</si>
  <si>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</si>
  <si>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</si>
  <si>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</si>
  <si>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</si>
  <si>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</si>
  <si>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</si>
  <si>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</si>
  <si>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</si>
  <si>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</si>
  <si>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</si>
  <si>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</si>
  <si>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</si>
  <si>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</si>
  <si>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</si>
  <si>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</si>
  <si>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</si>
  <si>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</si>
  <si>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</si>
  <si>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</si>
  <si>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</si>
  <si>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</si>
  <si>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</si>
  <si>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</si>
  <si>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</si>
  <si>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</si>
  <si>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</si>
  <si>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</si>
  <si>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</si>
  <si>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</si>
  <si>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</si>
  <si>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</si>
  <si>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</si>
  <si>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</si>
  <si>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</si>
  <si>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</si>
  <si>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</si>
  <si>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</si>
  <si>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</si>
  <si>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</si>
  <si>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</si>
  <si>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</si>
  <si>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</si>
  <si>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</si>
  <si>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</si>
  <si>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</si>
  <si>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</si>
  <si>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</si>
  <si>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</si>
  <si>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</si>
  <si>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</si>
  <si>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</si>
  <si>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</si>
  <si>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</si>
  <si>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</si>
  <si>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</si>
  <si>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</si>
  <si>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</si>
  <si>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</si>
  <si>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</si>
  <si>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</si>
  <si>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</si>
  <si>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</si>
  <si>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</si>
  <si>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</si>
  <si>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</si>
  <si>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</si>
  <si>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</si>
  <si>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</si>
  <si>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</si>
  <si>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</si>
  <si>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</si>
  <si>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</si>
  <si>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</si>
  <si>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</si>
  <si>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</si>
  <si>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</si>
  <si>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</si>
  <si>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</si>
  <si>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</si>
  <si>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</si>
  <si>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</si>
  <si>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</si>
  <si>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</si>
  <si>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</si>
  <si>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</si>
  <si>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</si>
  <si>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</si>
  <si>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</si>
  <si>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</si>
  <si>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</si>
  <si>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</si>
  <si>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</si>
  <si>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</si>
  <si>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</si>
  <si>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</si>
  <si>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</si>
  <si>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</si>
  <si>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</si>
  <si>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</si>
  <si>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</si>
  <si>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</si>
  <si>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</si>
  <si>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</si>
  <si>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</si>
  <si>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</si>
  <si>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</si>
  <si>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</si>
  <si>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</si>
  <si>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</si>
  <si>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</si>
  <si>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</si>
  <si>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</si>
  <si>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</si>
  <si>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</si>
  <si>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</si>
  <si>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</si>
  <si>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</si>
  <si>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</si>
  <si>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</si>
  <si>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</si>
  <si>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</si>
  <si>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</si>
  <si>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</si>
  <si>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</si>
  <si>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</si>
  <si>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</si>
  <si>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</si>
  <si>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</si>
  <si>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</si>
  <si>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</si>
  <si>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</si>
  <si>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</si>
  <si>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</si>
  <si>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</si>
  <si>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</si>
  <si>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</si>
  <si>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</si>
  <si>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</si>
  <si>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</si>
  <si>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</si>
  <si>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</si>
  <si>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</si>
  <si>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</si>
  <si>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</si>
  <si>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</si>
  <si>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</si>
  <si>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</si>
  <si>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</si>
  <si>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</si>
  <si>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</si>
  <si>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</si>
  <si>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</si>
  <si>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</si>
  <si>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</si>
  <si>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</si>
  <si>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</si>
  <si>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</si>
  <si>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</si>
  <si>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</si>
  <si>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</si>
  <si>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</si>
  <si>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</si>
  <si>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</si>
  <si>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</si>
  <si>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</si>
  <si>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</si>
  <si>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</si>
  <si>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</si>
  <si>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</si>
  <si>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</si>
  <si>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</si>
  <si>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</si>
  <si>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</si>
  <si>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</si>
  <si>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</si>
  <si>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</si>
  <si>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</si>
  <si>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</si>
  <si>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</si>
  <si>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</si>
  <si>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</si>
  <si>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</si>
  <si>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</si>
  <si>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</si>
  <si>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</si>
  <si>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</si>
  <si>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</si>
  <si>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</si>
  <si>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</si>
  <si>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</si>
  <si>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</si>
  <si>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</si>
  <si>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</si>
  <si>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</si>
  <si>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</si>
  <si>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</si>
  <si>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</si>
  <si>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</si>
  <si>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</si>
  <si>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</si>
  <si>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</si>
  <si>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</si>
  <si>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</si>
  <si>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</si>
  <si>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</si>
  <si>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</si>
  <si>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</si>
  <si>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</si>
  <si>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</si>
  <si>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</si>
  <si>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</si>
  <si>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</si>
  <si>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</si>
  <si>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</si>
  <si>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</si>
  <si>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</si>
  <si>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</si>
  <si>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</si>
  <si>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</si>
  <si>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</si>
  <si>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</si>
  <si>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</si>
  <si>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</si>
  <si>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</si>
  <si>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</si>
  <si>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</si>
  <si>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</si>
  <si>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</si>
  <si>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</si>
  <si>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</si>
  <si>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</si>
  <si>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</si>
  <si>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</si>
  <si>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</si>
  <si>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</si>
  <si>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</si>
  <si>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</si>
  <si>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</si>
  <si>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</si>
  <si>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</si>
  <si>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</si>
  <si>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</si>
  <si>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</si>
  <si>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</si>
  <si>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</si>
  <si>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</si>
  <si>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</si>
  <si>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</si>
  <si>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</si>
  <si>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</si>
  <si>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</si>
  <si>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</si>
  <si>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</si>
  <si>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</si>
  <si>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</si>
  <si>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</si>
  <si>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</si>
  <si>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</si>
  <si>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</si>
  <si>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</si>
  <si>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</si>
  <si>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</si>
  <si>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</si>
  <si>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</si>
  <si>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</si>
  <si>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</si>
  <si>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</si>
  <si>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</si>
  <si>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</si>
  <si>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</si>
  <si>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</si>
  <si>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</si>
  <si>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</si>
  <si>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</si>
  <si>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</si>
  <si>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</si>
  <si>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</si>
  <si>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</si>
  <si>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</si>
  <si>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</si>
  <si>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</si>
  <si>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</si>
  <si>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</si>
  <si>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</si>
  <si>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</si>
  <si>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</si>
  <si>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</si>
  <si>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</si>
  <si>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</si>
  <si>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</si>
  <si>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</si>
  <si>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</si>
  <si>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</si>
  <si>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</si>
  <si>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</si>
  <si>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</si>
  <si>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</si>
  <si>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</si>
  <si>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</si>
  <si>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</si>
  <si>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</si>
  <si>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</si>
  <si>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</si>
  <si>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</si>
  <si>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</si>
  <si>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</si>
  <si>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</si>
  <si>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</si>
  <si>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</si>
  <si>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</si>
  <si>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</si>
  <si>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</si>
  <si>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</si>
  <si>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</si>
  <si>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</si>
  <si>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</si>
  <si>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</si>
  <si>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</si>
  <si>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</si>
  <si>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</si>
  <si>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</si>
  <si>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</si>
  <si>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</si>
  <si>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</si>
  <si>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</si>
  <si>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</si>
  <si>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</si>
  <si>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</si>
  <si>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</si>
  <si>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</si>
  <si>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</si>
  <si>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</si>
  <si>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</si>
  <si>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</si>
  <si>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</si>
  <si>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</si>
  <si>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</si>
  <si>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</si>
  <si>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</si>
  <si>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</si>
  <si>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</si>
  <si>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</si>
  <si>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</si>
  <si>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</si>
  <si>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</si>
  <si>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</si>
  <si>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</si>
  <si>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</si>
  <si>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</si>
  <si>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</si>
  <si>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</si>
  <si>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</si>
  <si>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</si>
  <si>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</si>
  <si>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</si>
  <si>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</si>
  <si>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</si>
  <si>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</si>
  <si>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</si>
  <si>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</si>
  <si>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</si>
  <si>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</si>
  <si>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</si>
  <si>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</si>
  <si>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</si>
  <si>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</si>
  <si>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</si>
  <si>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</si>
  <si>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</si>
  <si>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</si>
  <si>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</si>
  <si>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</si>
  <si>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</si>
  <si>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</si>
  <si>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</si>
  <si>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</si>
  <si>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</si>
  <si>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</si>
  <si>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</si>
  <si>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</si>
  <si>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</si>
  <si>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</si>
  <si>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</si>
  <si>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</si>
  <si>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</si>
  <si>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</si>
  <si>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</si>
  <si>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</si>
  <si>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</si>
  <si>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</si>
  <si>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</si>
  <si>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</si>
  <si>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</si>
  <si>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</si>
  <si>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</si>
  <si>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</si>
  <si>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</si>
  <si>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</si>
  <si>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</si>
  <si>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</si>
  <si>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</si>
  <si>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</si>
  <si>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</si>
  <si>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</si>
  <si>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</si>
  <si>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</si>
  <si>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</si>
  <si>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</si>
  <si>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</si>
  <si>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</si>
  <si>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</si>
  <si>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</si>
  <si>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</si>
  <si>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</si>
  <si>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</si>
  <si>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</si>
  <si>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</si>
  <si>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</si>
  <si>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</si>
  <si>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</si>
  <si>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</si>
  <si>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</si>
  <si>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</si>
  <si>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</si>
  <si>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</si>
  <si>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</si>
  <si>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</si>
  <si>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</si>
  <si>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</si>
  <si>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</si>
  <si>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</si>
  <si>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</si>
  <si>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</si>
  <si>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</si>
  <si>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</si>
  <si>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</si>
  <si>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</si>
  <si>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</si>
  <si>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</si>
  <si>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</si>
  <si>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</si>
  <si>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</si>
  <si>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</si>
  <si>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</si>
  <si>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</si>
  <si>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</si>
  <si>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</si>
  <si>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</si>
  <si>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</si>
  <si>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</si>
  <si>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</si>
  <si>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</si>
  <si>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</si>
  <si>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</si>
  <si>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</si>
  <si>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</si>
  <si>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</si>
  <si>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</si>
  <si>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</si>
  <si>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</si>
  <si>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</si>
  <si>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</si>
  <si>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</si>
  <si>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</si>
  <si>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</si>
  <si>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</si>
  <si>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</si>
  <si>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</si>
  <si>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</si>
  <si>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</si>
  <si>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</si>
  <si>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</si>
  <si>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</si>
  <si>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</si>
  <si>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</si>
  <si>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</si>
  <si>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</si>
  <si>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</si>
  <si>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</si>
  <si>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</si>
  <si>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</si>
  <si>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</si>
  <si>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</si>
  <si>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</si>
  <si>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</si>
  <si>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</si>
  <si>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</si>
  <si>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</si>
  <si>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</si>
  <si>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</si>
  <si>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</si>
  <si>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</si>
  <si>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</si>
  <si>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</si>
  <si>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</si>
  <si>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</si>
  <si>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</si>
  <si>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</si>
  <si>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</si>
  <si>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</si>
  <si>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</si>
  <si>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</si>
  <si>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</si>
  <si>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</si>
  <si>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</si>
  <si>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</si>
  <si>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</si>
  <si>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</si>
  <si>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</si>
  <si>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</si>
  <si>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</si>
  <si>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</si>
  <si>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</si>
  <si>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</si>
  <si>
    <t>Years</t>
  </si>
  <si>
    <t>Total Decline</t>
  </si>
  <si>
    <t>~FI_T: Stock~0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</si>
</sst>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1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  <numFmt numFmtId="183" formatCode="_-* #,##0_-;\-* #,##0_-;_-* &quot;-&quot;??_-;_-@_-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6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0" fillId="0" borderId="0" xfId="0"/>
    <xf numFmtId="10" fontId="36" fillId="7" borderId="0" xfId="1" applyNumberFormat="1" applyFont="1" applyFill="1"/>
    <xf numFmtId="0" fontId="0" fillId="0" borderId="0" xfId="0"/>
    <xf numFmtId="183" fontId="0" fillId="0" borderId="18" xfId="0" applyNumberFormat="1" applyBorder="1"/>
    <xf numFmtId="183" fontId="0" fillId="0" borderId="0" xfId="0" applyNumberFormat="1"/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44" t="s">
        <v>851</v>
      </c>
      <c r="B16" s="1244"/>
      <c r="C16" s="1244"/>
      <c r="D16" s="1244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43" t="s">
        <v>866</v>
      </c>
      <c r="C19" s="1243"/>
      <c r="D19" s="1243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43" t="s">
        <v>867</v>
      </c>
      <c r="C20" s="1243"/>
      <c r="D20" s="1243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43" t="s">
        <v>862</v>
      </c>
      <c r="C23" s="1243"/>
      <c r="D23" s="1243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43" t="s">
        <v>863</v>
      </c>
      <c r="C24" s="1243"/>
      <c r="D24" s="1243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43" t="s">
        <v>864</v>
      </c>
      <c r="C25" s="1243"/>
      <c r="D25" s="1243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43" t="s">
        <v>862</v>
      </c>
      <c r="C26" s="1243"/>
      <c r="D26" s="1243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43" t="s">
        <v>865</v>
      </c>
      <c r="C27" s="1243"/>
      <c r="D27" s="1243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5" t="s">
        <v>858</v>
      </c>
      <c r="C30" s="1243"/>
      <c r="D30" s="1243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43" t="s">
        <v>860</v>
      </c>
      <c r="C31" s="1243"/>
      <c r="D31" s="1243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6" t="s">
        <v>2</v>
      </c>
      <c r="C2" s="1247"/>
      <c r="D2" s="1247"/>
      <c r="E2" s="1248"/>
      <c r="G2" s="1246" t="s">
        <v>3</v>
      </c>
      <c r="H2" s="1248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6" t="s">
        <v>11</v>
      </c>
      <c r="H11" s="1248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9" t="s">
        <v>595</v>
      </c>
      <c r="H18" s="1250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53" t="s">
        <v>593</v>
      </c>
      <c r="C27" s="1254"/>
      <c r="D27" s="1254"/>
      <c r="E27" s="1254"/>
      <c r="F27" s="1254"/>
      <c r="G27" s="1254"/>
      <c r="H27" s="1254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51" t="s">
        <v>752</v>
      </c>
      <c r="H28" s="1252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6" t="s">
        <v>601</v>
      </c>
      <c r="C46" s="1247"/>
      <c r="D46" s="1247"/>
      <c r="E46" s="1248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7" sqref="F17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1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5" t="s">
        <v>23</v>
      </c>
      <c r="B1" s="1256"/>
      <c r="C1" s="1256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7" t="s">
        <v>25</v>
      </c>
      <c r="B7" s="1258"/>
      <c r="C7" s="1259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7" t="s">
        <v>26</v>
      </c>
      <c r="B30" s="1258"/>
      <c r="C30" s="1259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7" t="s">
        <v>39</v>
      </c>
      <c r="B37" s="1258"/>
      <c r="C37" s="1259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7" t="s">
        <v>47</v>
      </c>
      <c r="B41" s="1258"/>
      <c r="C41" s="1259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7" t="s">
        <v>66</v>
      </c>
      <c r="B51" s="1258"/>
      <c r="C51" s="1259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7" t="s">
        <v>68</v>
      </c>
      <c r="B64" s="1258"/>
      <c r="C64" s="1259"/>
    </row>
    <row r="65" spans="1:3">
      <c r="A65" s="1257" t="s">
        <v>69</v>
      </c>
      <c r="B65" s="1258"/>
      <c r="C65" s="1259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7" t="s">
        <v>76</v>
      </c>
      <c r="B72" s="1258"/>
      <c r="C72" s="1259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7" t="s">
        <v>481</v>
      </c>
      <c r="B78" s="1258"/>
      <c r="C78" s="1259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7" t="s">
        <v>704</v>
      </c>
      <c r="B86" s="1258"/>
      <c r="C86" s="1259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63" t="s">
        <v>623</v>
      </c>
      <c r="G2" s="1264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5" t="s">
        <v>488</v>
      </c>
      <c r="G3" s="1266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7" t="s">
        <v>207</v>
      </c>
      <c r="G4" s="1268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9" t="s">
        <v>496</v>
      </c>
      <c r="G5" s="1270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60" t="s">
        <v>218</v>
      </c>
      <c r="J7" s="1261"/>
      <c r="K7" s="1262"/>
      <c r="L7" s="1260" t="s">
        <v>219</v>
      </c>
      <c r="M7" s="1261"/>
      <c r="N7" s="1262"/>
      <c r="O7" s="1260" t="s">
        <v>220</v>
      </c>
      <c r="P7" s="1261"/>
      <c r="Q7" s="1262"/>
      <c r="R7" s="1275" t="s">
        <v>221</v>
      </c>
      <c r="S7" s="1260" t="s">
        <v>638</v>
      </c>
      <c r="T7" s="1261"/>
      <c r="U7" s="1261"/>
      <c r="V7" s="1261"/>
      <c r="W7" s="1261"/>
      <c r="X7" s="1262"/>
      <c r="Y7" s="1273" t="s">
        <v>701</v>
      </c>
      <c r="Z7" s="1273" t="s">
        <v>497</v>
      </c>
      <c r="AA7" s="1271" t="s">
        <v>760</v>
      </c>
      <c r="AD7" s="1281" t="s">
        <v>825</v>
      </c>
      <c r="AE7" s="1271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6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74"/>
      <c r="Z8" s="1274"/>
      <c r="AA8" s="1272" t="s">
        <v>647</v>
      </c>
      <c r="AD8" s="1282"/>
      <c r="AE8" s="1272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7" t="s">
        <v>223</v>
      </c>
      <c r="S36" s="1278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7" t="s">
        <v>224</v>
      </c>
      <c r="S37" s="1278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7" t="s">
        <v>222</v>
      </c>
      <c r="S38" s="1278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9" t="s">
        <v>225</v>
      </c>
      <c r="S39" s="1280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84" t="s">
        <v>552</v>
      </c>
      <c r="C4" s="1285"/>
      <c r="D4" s="1285"/>
      <c r="E4" s="1285"/>
      <c r="F4" s="1285"/>
      <c r="G4" s="1285"/>
      <c r="H4" s="1285"/>
      <c r="I4" s="1285"/>
      <c r="J4" s="1285"/>
      <c r="K4" s="1285"/>
      <c r="L4" s="1285"/>
      <c r="O4" s="1284" t="s">
        <v>554</v>
      </c>
      <c r="P4" s="1285"/>
      <c r="Q4" s="1285"/>
      <c r="R4" s="1285"/>
      <c r="S4" s="1285"/>
      <c r="T4" s="1285"/>
      <c r="U4" s="1285"/>
      <c r="V4" s="1285"/>
      <c r="W4" s="1285"/>
      <c r="X4" s="1285"/>
      <c r="Y4" s="1285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8" t="s">
        <v>561</v>
      </c>
      <c r="AZ18" s="1288"/>
      <c r="BA18" s="1288"/>
      <c r="BB18" s="1288"/>
      <c r="BC18" s="1288"/>
      <c r="BD18" s="1288"/>
      <c r="BE18" s="1288"/>
      <c r="BF18" s="1288"/>
      <c r="BG18" s="1288"/>
      <c r="BH18" s="1288"/>
      <c r="BI18" s="1288"/>
      <c r="BJ18" s="1288"/>
      <c r="BL18" s="1288" t="s">
        <v>850</v>
      </c>
      <c r="BM18" s="1288"/>
      <c r="BN18" s="1288"/>
      <c r="BO18" s="1288"/>
      <c r="BP18" s="1288"/>
      <c r="BQ18" s="1288"/>
      <c r="BR18" s="1288"/>
      <c r="BS18" s="1288"/>
      <c r="BT18" s="1288"/>
      <c r="BU18" s="1288"/>
      <c r="BV18" s="1288"/>
      <c r="BW18" s="1288"/>
      <c r="BX18" s="1288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84" t="s">
        <v>553</v>
      </c>
      <c r="C19" s="1285"/>
      <c r="D19" s="1285"/>
      <c r="E19" s="1285"/>
      <c r="F19" s="1285"/>
      <c r="G19" s="1285"/>
      <c r="H19" s="1285"/>
      <c r="I19" s="1285"/>
      <c r="J19" s="1285"/>
      <c r="K19" s="1285"/>
      <c r="L19" s="1285"/>
      <c r="M19" s="1285"/>
      <c r="O19" s="1284" t="s">
        <v>554</v>
      </c>
      <c r="P19" s="1285"/>
      <c r="Q19" s="1285"/>
      <c r="R19" s="1285"/>
      <c r="S19" s="1285"/>
      <c r="T19" s="1285"/>
      <c r="U19" s="1285"/>
      <c r="V19" s="1285"/>
      <c r="W19" s="1285"/>
      <c r="X19" s="1285"/>
      <c r="Y19" s="1285"/>
      <c r="Z19" s="1285"/>
      <c r="AB19" s="1284" t="s">
        <v>555</v>
      </c>
      <c r="AC19" s="1285"/>
      <c r="AD19" s="1285"/>
      <c r="AE19" s="1285"/>
      <c r="AF19" s="1285"/>
      <c r="AG19" s="1285"/>
      <c r="AH19" s="1285"/>
      <c r="AI19" s="1285"/>
      <c r="AJ19" s="1285"/>
      <c r="AK19" s="1285"/>
      <c r="AL19" s="1285"/>
      <c r="AN19" s="1286" t="s">
        <v>556</v>
      </c>
      <c r="AO19" s="1287"/>
      <c r="AP19" s="1287"/>
      <c r="AQ19" s="1287"/>
      <c r="AR19" s="1287"/>
      <c r="AS19" s="1287"/>
      <c r="AT19" s="1287"/>
      <c r="AU19" s="1287"/>
      <c r="AV19" s="1287"/>
      <c r="AW19" s="1287"/>
      <c r="AY19" s="1283" t="s">
        <v>557</v>
      </c>
      <c r="AZ19" s="1283"/>
      <c r="BA19" s="1283"/>
      <c r="BB19" s="1283"/>
      <c r="BC19" s="1283"/>
      <c r="BD19" s="1283"/>
      <c r="BE19" s="1283"/>
      <c r="BF19" s="1283"/>
      <c r="BG19" s="1283"/>
      <c r="BH19" s="1283"/>
      <c r="BI19" s="1283"/>
      <c r="BJ19" s="1283"/>
      <c r="BL19" s="1283" t="s">
        <v>562</v>
      </c>
      <c r="BM19" s="1283"/>
      <c r="BN19" s="1283"/>
      <c r="BO19" s="1283"/>
      <c r="BP19" s="1283"/>
      <c r="BQ19" s="1283"/>
      <c r="BR19" s="1283"/>
      <c r="BS19" s="1283"/>
      <c r="BT19" s="1283"/>
      <c r="BU19" s="1283"/>
      <c r="BV19" s="1283"/>
      <c r="BW19" s="1283"/>
      <c r="BX19" s="1283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abSelected="1" topLeftCell="U1" zoomScale="60" zoomScaleNormal="60" workbookViewId="0">
      <selection activeCell="AH15" sqref="AH15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2" width="10.7109375" customWidth="1"/>
    <col min="33" max="33" width="21.42578125" customWidth="1"/>
    <col min="34" max="34" width="11.7109375" bestFit="1" customWidth="1"/>
    <col min="35" max="35" width="16" customWidth="1"/>
    <col min="36" max="36" width="11.28515625" bestFit="1" customWidth="1"/>
    <col min="37" max="37" width="11.28515625" customWidth="1"/>
    <col min="38" max="45" width="10.7109375" customWidth="1"/>
    <col min="46" max="46" width="12.42578125" customWidth="1"/>
    <col min="47" max="47" width="18.28515625" customWidth="1"/>
    <col min="48" max="48" width="17" customWidth="1"/>
    <col min="49" max="49" width="14.85546875" customWidth="1"/>
    <col min="50" max="50" width="16.28515625" customWidth="1"/>
    <col min="51" max="51" width="31.85546875" customWidth="1"/>
    <col min="52" max="52" width="11" customWidth="1"/>
    <col min="53" max="55" width="10.42578125" customWidth="1"/>
    <col min="56" max="56" width="17.7109375" customWidth="1"/>
    <col min="57" max="60" width="15.7109375" customWidth="1"/>
    <col min="61" max="61" width="17.140625" customWidth="1"/>
    <col min="62" max="71" width="15.7109375" customWidth="1"/>
    <col min="79" max="79" width="3.140625" customWidth="1"/>
    <col min="80" max="80" width="5.7109375" customWidth="1"/>
    <col min="96" max="96" width="13.140625" customWidth="1"/>
  </cols>
  <sheetData>
    <row r="1" spans="2:113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Q1" s="58"/>
      <c r="BW1" s="58"/>
      <c r="BX1" s="58"/>
      <c r="BY1" s="58"/>
      <c r="BZ1" s="58"/>
      <c r="CA1" s="58"/>
      <c r="CB1" s="58"/>
    </row>
    <row r="2" spans="2:113" ht="12" customHeight="1" thickBot="1"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</row>
    <row r="3" spans="2:113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M3" s="1292" t="s">
        <v>923</v>
      </c>
      <c r="AN3" s="1293"/>
      <c r="AO3" s="1292" t="s">
        <v>924</v>
      </c>
      <c r="AP3" s="1293"/>
      <c r="AQ3" s="1292" t="s">
        <v>925</v>
      </c>
      <c r="AR3" s="1293"/>
      <c r="AS3" s="1292" t="s">
        <v>926</v>
      </c>
      <c r="AT3" s="1311"/>
      <c r="AV3" s="19" t="s">
        <v>757</v>
      </c>
      <c r="AW3" s="19"/>
      <c r="AX3" s="19"/>
      <c r="AY3" s="19"/>
      <c r="AZ3" s="19"/>
      <c r="BA3" s="19"/>
      <c r="BB3" s="19"/>
      <c r="BC3" s="19"/>
      <c r="BD3" s="706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</row>
    <row r="4" spans="2:113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267</v>
      </c>
      <c r="AK4" s="27" t="s">
        <v>702</v>
      </c>
      <c r="AM4" s="778"/>
      <c r="AN4" s="779"/>
      <c r="AO4" s="780"/>
      <c r="AP4" s="780"/>
      <c r="AQ4" s="780"/>
      <c r="AR4" s="780"/>
      <c r="AS4" s="780"/>
      <c r="AT4" s="781"/>
      <c r="AV4" s="21" t="s">
        <v>259</v>
      </c>
      <c r="AW4" s="21" t="s">
        <v>754</v>
      </c>
      <c r="AX4" s="21" t="s">
        <v>253</v>
      </c>
      <c r="AY4" s="21" t="s">
        <v>254</v>
      </c>
      <c r="AZ4" s="21" t="s">
        <v>260</v>
      </c>
      <c r="BA4" s="21" t="s">
        <v>261</v>
      </c>
      <c r="BB4" s="21" t="s">
        <v>262</v>
      </c>
      <c r="BC4" s="21" t="s">
        <v>263</v>
      </c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</row>
    <row r="5" spans="2:113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 t="s">
        <v>703</v>
      </c>
      <c r="AM5" s="782" t="s">
        <v>917</v>
      </c>
      <c r="AN5" s="783" t="s">
        <v>216</v>
      </c>
      <c r="AO5" s="782" t="s">
        <v>917</v>
      </c>
      <c r="AP5" s="784" t="s">
        <v>216</v>
      </c>
      <c r="AQ5" s="783" t="s">
        <v>917</v>
      </c>
      <c r="AR5" s="784" t="s">
        <v>216</v>
      </c>
      <c r="AS5" s="783" t="s">
        <v>917</v>
      </c>
      <c r="AT5" s="784" t="s">
        <v>216</v>
      </c>
      <c r="AV5" s="23" t="s">
        <v>252</v>
      </c>
      <c r="AW5" s="23"/>
      <c r="AX5" s="23"/>
      <c r="AY5" s="22"/>
      <c r="AZ5" s="23"/>
      <c r="BA5" s="23"/>
      <c r="BB5" s="23"/>
      <c r="BC5" s="23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</row>
    <row r="6" spans="2:113" ht="15" customHeight="1" thickBot="1">
      <c r="C6" s="602" t="str">
        <f>AX6</f>
        <v>R-BLD_Att_A</v>
      </c>
      <c r="D6" s="603" t="str">
        <f>AY6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BG8/1000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</v>
      </c>
      <c r="AK6" s="707">
        <f>AM6</f>
        <v>1.6289061723700675E-3</v>
      </c>
      <c r="AM6" s="785">
        <f>BQ55*DwellingStocks!X18*(1+AN53)</f>
        <v>1.6289061723700675E-3</v>
      </c>
      <c r="AN6" s="786">
        <f>AM6*H6</f>
        <v>0.11814235415674719</v>
      </c>
      <c r="AO6" s="787"/>
      <c r="AP6" s="788"/>
      <c r="AQ6" s="787"/>
      <c r="AR6" s="788"/>
      <c r="AS6" s="786"/>
      <c r="AT6" s="788"/>
      <c r="AV6" s="372" t="s">
        <v>273</v>
      </c>
      <c r="AW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372" t="s">
        <v>941</v>
      </c>
      <c r="AY6" s="372" t="s">
        <v>942</v>
      </c>
      <c r="AZ6" s="372" t="s">
        <v>272</v>
      </c>
      <c r="BA6" s="708" t="s">
        <v>272</v>
      </c>
      <c r="BB6" s="372"/>
      <c r="BC6" s="372"/>
      <c r="BD6" s="25"/>
      <c r="BE6" s="1294" t="s">
        <v>1059</v>
      </c>
      <c r="BF6" s="1295"/>
      <c r="BG6" s="1295"/>
      <c r="BH6" s="1295"/>
      <c r="BI6" s="1310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</row>
    <row r="7" spans="2:113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710"/>
      <c r="AM7" s="767"/>
      <c r="AN7" s="764"/>
      <c r="AO7" s="771"/>
      <c r="AP7" s="768"/>
      <c r="AQ7" s="771"/>
      <c r="AR7" s="768"/>
      <c r="AS7" s="764"/>
      <c r="AT7" s="768"/>
      <c r="AV7" s="711" t="s">
        <v>273</v>
      </c>
      <c r="AW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711" t="s">
        <v>943</v>
      </c>
      <c r="AY7" s="711" t="s">
        <v>944</v>
      </c>
      <c r="AZ7" s="712" t="s">
        <v>272</v>
      </c>
      <c r="BA7" s="711" t="s">
        <v>272</v>
      </c>
      <c r="BB7" s="712"/>
      <c r="BC7" s="711"/>
      <c r="BD7" s="25"/>
      <c r="BE7" s="223" t="s">
        <v>283</v>
      </c>
      <c r="BF7" s="224" t="s">
        <v>292</v>
      </c>
      <c r="BG7" s="224" t="s">
        <v>44</v>
      </c>
      <c r="BH7" s="224" t="s">
        <v>46</v>
      </c>
      <c r="BI7" s="225" t="s">
        <v>281</v>
      </c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</row>
    <row r="8" spans="2:113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714">
        <f>AO8</f>
        <v>7.2055538086187995E-3</v>
      </c>
      <c r="AL8" s="1183"/>
      <c r="AM8" s="767"/>
      <c r="AN8" s="764"/>
      <c r="AO8" s="771">
        <f>BR55*(1+AP53)</f>
        <v>7.2055538086187995E-3</v>
      </c>
      <c r="AP8" s="768">
        <f>AO8*H6</f>
        <v>0.52260903936211511</v>
      </c>
      <c r="AQ8" s="771"/>
      <c r="AR8" s="768"/>
      <c r="AS8" s="764"/>
      <c r="AT8" s="768"/>
      <c r="AV8" s="372" t="s">
        <v>273</v>
      </c>
      <c r="AW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372" t="s">
        <v>945</v>
      </c>
      <c r="AY8" s="372" t="s">
        <v>946</v>
      </c>
      <c r="AZ8" s="372" t="s">
        <v>272</v>
      </c>
      <c r="BA8" s="708" t="s">
        <v>272</v>
      </c>
      <c r="BB8" s="372"/>
      <c r="BC8" s="372"/>
      <c r="BD8" s="25"/>
      <c r="BE8" s="213" t="s">
        <v>48</v>
      </c>
      <c r="BF8" s="307">
        <v>11735.038424732089</v>
      </c>
      <c r="BG8" s="307">
        <v>72528.642938868245</v>
      </c>
      <c r="BH8" s="756">
        <v>37364.451209178158</v>
      </c>
      <c r="BI8" s="815">
        <v>121628.1325727785</v>
      </c>
      <c r="BJ8" s="25"/>
      <c r="BK8" s="25"/>
      <c r="BL8" s="25">
        <v>11.735038424732089</v>
      </c>
      <c r="BM8" s="786">
        <v>72.528642938868245</v>
      </c>
      <c r="BN8" s="786">
        <v>37.364451209178156</v>
      </c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</row>
    <row r="9" spans="2:113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710">
        <f>AQ9</f>
        <v>7.4581689061364799E-4</v>
      </c>
      <c r="AL9" s="1183"/>
      <c r="AM9" s="767"/>
      <c r="AN9" s="764"/>
      <c r="AO9" s="771"/>
      <c r="AP9" s="768"/>
      <c r="AQ9" s="771">
        <f>BS55*(1+AR53)</f>
        <v>7.4581689061364799E-4</v>
      </c>
      <c r="AR9" s="768">
        <f>AQ9*H6</f>
        <v>5.4093086957094229E-2</v>
      </c>
      <c r="AS9" s="792"/>
      <c r="AT9" s="768"/>
      <c r="AV9" s="711" t="s">
        <v>273</v>
      </c>
      <c r="AW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711" t="s">
        <v>947</v>
      </c>
      <c r="AY9" s="711" t="s">
        <v>948</v>
      </c>
      <c r="AZ9" s="712" t="s">
        <v>272</v>
      </c>
      <c r="BA9" s="711" t="s">
        <v>272</v>
      </c>
      <c r="BB9" s="712"/>
      <c r="BC9" s="711"/>
      <c r="BD9" s="25"/>
      <c r="BE9" s="210" t="s">
        <v>50</v>
      </c>
      <c r="BF9" s="309">
        <v>5197.6132443555907</v>
      </c>
      <c r="BG9" s="309">
        <v>6727.4572369101443</v>
      </c>
      <c r="BH9" s="757">
        <v>8186.7925913057998</v>
      </c>
      <c r="BI9" s="816">
        <v>20111.863072571534</v>
      </c>
      <c r="BJ9" s="25"/>
      <c r="BK9" s="25"/>
      <c r="BL9" s="25">
        <v>5.1976132443555905</v>
      </c>
      <c r="BM9" s="764">
        <v>6.7274572369101442</v>
      </c>
      <c r="BN9" s="764">
        <v>8.1867925913057995</v>
      </c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</row>
    <row r="10" spans="2:113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715">
        <f>AS10</f>
        <v>6.6342920932503874E-4</v>
      </c>
      <c r="AL10" s="1183"/>
      <c r="AM10" s="789"/>
      <c r="AN10" s="769"/>
      <c r="AO10" s="790"/>
      <c r="AP10" s="770"/>
      <c r="AQ10" s="790"/>
      <c r="AR10" s="770"/>
      <c r="AS10" s="791">
        <f>BT55*(1+$AT$53)</f>
        <v>6.6342920932503874E-4</v>
      </c>
      <c r="AT10" s="770">
        <f>AS10*H6</f>
        <v>4.8117620238351415E-2</v>
      </c>
      <c r="AV10" s="372" t="s">
        <v>273</v>
      </c>
      <c r="AW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372" t="s">
        <v>949</v>
      </c>
      <c r="AY10" s="372" t="s">
        <v>950</v>
      </c>
      <c r="AZ10" s="372" t="s">
        <v>272</v>
      </c>
      <c r="BA10" s="708" t="s">
        <v>272</v>
      </c>
      <c r="BB10" s="372"/>
      <c r="BC10" s="372"/>
      <c r="BD10" s="25"/>
      <c r="BE10" s="214" t="s">
        <v>52</v>
      </c>
      <c r="BF10" s="311">
        <v>13979.419134898935</v>
      </c>
      <c r="BG10" s="311">
        <v>14584.48055403824</v>
      </c>
      <c r="BH10" s="758">
        <v>18974.694526816245</v>
      </c>
      <c r="BI10" s="817">
        <v>47538.594215753423</v>
      </c>
      <c r="BJ10" s="25"/>
      <c r="BK10" s="25"/>
      <c r="BL10" s="25">
        <v>13.979419134898935</v>
      </c>
      <c r="BM10" s="764">
        <v>14.58448055403824</v>
      </c>
      <c r="BN10" s="764">
        <v>18.974694526816247</v>
      </c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</row>
    <row r="11" spans="2:113" ht="12" customHeight="1">
      <c r="C11" s="602" t="str">
        <f>AX7</f>
        <v>R-BLD_Att_B1</v>
      </c>
      <c r="D11" s="603" t="str">
        <f>AY7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BG9/1000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</v>
      </c>
      <c r="AK11" s="707">
        <f>AM11</f>
        <v>1.2758234262401275E-2</v>
      </c>
      <c r="AL11" s="1183"/>
      <c r="AM11" s="767">
        <f>BQ56*DwellingStocks!X19*(1+AN53)</f>
        <v>1.2758234262401275E-2</v>
      </c>
      <c r="AN11" s="764">
        <f>AM11*H11</f>
        <v>8.5830475418786412E-2</v>
      </c>
      <c r="AO11" s="771"/>
      <c r="AP11" s="768"/>
      <c r="AQ11" s="764"/>
      <c r="AR11" s="768"/>
      <c r="AS11" s="792"/>
      <c r="AT11" s="768"/>
      <c r="AV11" s="711" t="s">
        <v>273</v>
      </c>
      <c r="AW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711" t="s">
        <v>951</v>
      </c>
      <c r="AY11" s="711" t="s">
        <v>952</v>
      </c>
      <c r="AZ11" s="712" t="s">
        <v>272</v>
      </c>
      <c r="BA11" s="711" t="s">
        <v>272</v>
      </c>
      <c r="BB11" s="712"/>
      <c r="BC11" s="711"/>
      <c r="BD11" s="25"/>
      <c r="BE11" s="210" t="s">
        <v>54</v>
      </c>
      <c r="BF11" s="309">
        <v>21709.86153487581</v>
      </c>
      <c r="BG11" s="309">
        <v>49420.927051735707</v>
      </c>
      <c r="BH11" s="757">
        <v>54549.088898874157</v>
      </c>
      <c r="BI11" s="816">
        <v>125679.87748548566</v>
      </c>
      <c r="BJ11" s="25"/>
      <c r="BK11" s="25"/>
      <c r="BL11" s="25">
        <v>21.176485750422383</v>
      </c>
      <c r="BM11" s="764">
        <v>48.206735717890069</v>
      </c>
      <c r="BN11" s="764">
        <v>53.208907017201781</v>
      </c>
      <c r="BO11" s="582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G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</row>
    <row r="12" spans="2:113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710"/>
      <c r="AL12" s="1183"/>
      <c r="AM12" s="767"/>
      <c r="AN12" s="764"/>
      <c r="AO12" s="771"/>
      <c r="AP12" s="768"/>
      <c r="AQ12" s="764"/>
      <c r="AR12" s="768"/>
      <c r="AS12" s="792"/>
      <c r="AT12" s="768"/>
      <c r="AV12" s="372" t="s">
        <v>273</v>
      </c>
      <c r="AW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372" t="s">
        <v>953</v>
      </c>
      <c r="AY12" s="372" t="s">
        <v>954</v>
      </c>
      <c r="AZ12" s="372" t="s">
        <v>272</v>
      </c>
      <c r="BA12" s="708" t="s">
        <v>272</v>
      </c>
      <c r="BB12" s="372"/>
      <c r="BC12" s="372"/>
      <c r="BD12" s="25"/>
      <c r="BE12" s="214" t="s">
        <v>56</v>
      </c>
      <c r="BF12" s="311">
        <v>71167.091754613168</v>
      </c>
      <c r="BG12" s="311">
        <v>293672.95873330871</v>
      </c>
      <c r="BH12" s="758">
        <v>264765.40185365622</v>
      </c>
      <c r="BI12" s="817">
        <v>629605.45234157809</v>
      </c>
      <c r="BJ12" s="25"/>
      <c r="BK12" s="25"/>
      <c r="BL12" s="25">
        <v>69.767580080770472</v>
      </c>
      <c r="BM12" s="764">
        <v>287.89783537353549</v>
      </c>
      <c r="BN12" s="764">
        <v>259.55874999268815</v>
      </c>
      <c r="BO12" s="582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G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</row>
    <row r="13" spans="2:113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714">
        <f>AO13</f>
        <v>6.7270178994306403E-3</v>
      </c>
      <c r="AL13" s="1183"/>
      <c r="AM13" s="767"/>
      <c r="AN13" s="764"/>
      <c r="AO13" s="771">
        <f>BR56*(1+AP53)</f>
        <v>6.7270178994306403E-3</v>
      </c>
      <c r="AP13" s="768">
        <f>AO13*H11</f>
        <v>4.5255725250348738E-2</v>
      </c>
      <c r="AQ13" s="764"/>
      <c r="AR13" s="768"/>
      <c r="AS13" s="792"/>
      <c r="AT13" s="768"/>
      <c r="AV13" s="711" t="s">
        <v>273</v>
      </c>
      <c r="AW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711" t="s">
        <v>955</v>
      </c>
      <c r="AY13" s="711" t="s">
        <v>956</v>
      </c>
      <c r="AZ13" s="712" t="s">
        <v>272</v>
      </c>
      <c r="BA13" s="711" t="s">
        <v>272</v>
      </c>
      <c r="BB13" s="712"/>
      <c r="BC13" s="711"/>
      <c r="BE13" s="210" t="s">
        <v>58</v>
      </c>
      <c r="BF13" s="309">
        <v>47490.854787158918</v>
      </c>
      <c r="BG13" s="309">
        <v>175920.34461876052</v>
      </c>
      <c r="BH13" s="757">
        <v>166984.19754801539</v>
      </c>
      <c r="BI13" s="816">
        <v>390395.3969539348</v>
      </c>
      <c r="BJ13" s="25"/>
      <c r="BK13" s="25"/>
      <c r="BL13" s="25">
        <v>45.993619928119749</v>
      </c>
      <c r="BM13" s="764">
        <v>170.37413843742618</v>
      </c>
      <c r="BN13" s="764">
        <v>161.71971952170765</v>
      </c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</row>
    <row r="14" spans="2:113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710">
        <f>AQ14</f>
        <v>7.8297489387643942E-4</v>
      </c>
      <c r="AL14" s="1183"/>
      <c r="AM14" s="767"/>
      <c r="AN14" s="764"/>
      <c r="AO14" s="771"/>
      <c r="AP14" s="768"/>
      <c r="AQ14" s="764">
        <f>BS56*(1+AR53)</f>
        <v>7.8297489387643942E-4</v>
      </c>
      <c r="AR14" s="768">
        <f>AQ14*H11</f>
        <v>5.2674301161280048E-3</v>
      </c>
      <c r="AS14" s="792"/>
      <c r="AT14" s="768"/>
      <c r="AV14" s="716" t="s">
        <v>273</v>
      </c>
      <c r="AW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716" t="s">
        <v>957</v>
      </c>
      <c r="AY14" s="716" t="s">
        <v>958</v>
      </c>
      <c r="AZ14" s="716" t="s">
        <v>272</v>
      </c>
      <c r="BA14" s="717" t="s">
        <v>272</v>
      </c>
      <c r="BB14" s="716"/>
      <c r="BC14" s="716"/>
      <c r="BD14" s="25"/>
      <c r="BE14" s="214" t="s">
        <v>60</v>
      </c>
      <c r="BF14" s="311">
        <v>23790.684938210514</v>
      </c>
      <c r="BG14" s="311">
        <v>85755.437936808186</v>
      </c>
      <c r="BH14" s="758">
        <v>74836.881491341002</v>
      </c>
      <c r="BI14" s="817">
        <v>184383.0043663597</v>
      </c>
      <c r="BJ14" s="25"/>
      <c r="BK14" s="25"/>
      <c r="BL14" s="25">
        <v>19.403965347730132</v>
      </c>
      <c r="BM14" s="764">
        <v>69.943154239863205</v>
      </c>
      <c r="BN14" s="764">
        <v>61.037849854330162</v>
      </c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</row>
    <row r="15" spans="2:113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715">
        <f>AS15</f>
        <v>4.054499794063279E-4</v>
      </c>
      <c r="AL15" s="1183"/>
      <c r="AM15" s="767"/>
      <c r="AN15" s="764"/>
      <c r="AO15" s="771"/>
      <c r="AP15" s="768"/>
      <c r="AQ15" s="764"/>
      <c r="AR15" s="768"/>
      <c r="AS15" s="792">
        <f>BT56*(1+$AT$53)</f>
        <v>4.054499794063279E-4</v>
      </c>
      <c r="AT15" s="768">
        <f>AS15*H11</f>
        <v>2.7276473981621696E-3</v>
      </c>
      <c r="AV15" s="711" t="s">
        <v>273</v>
      </c>
      <c r="AW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711" t="s">
        <v>959</v>
      </c>
      <c r="AY15" s="711" t="s">
        <v>960</v>
      </c>
      <c r="AZ15" s="712" t="s">
        <v>272</v>
      </c>
      <c r="BA15" s="711" t="s">
        <v>272</v>
      </c>
      <c r="BB15" s="712"/>
      <c r="BC15" s="711"/>
      <c r="BD15" s="25"/>
      <c r="BE15" s="210" t="s">
        <v>62</v>
      </c>
      <c r="BF15" s="309">
        <v>8010.7993972868508</v>
      </c>
      <c r="BG15" s="309">
        <v>38588.997221862926</v>
      </c>
      <c r="BH15" s="757">
        <v>37368.747662299225</v>
      </c>
      <c r="BI15" s="816">
        <v>83968.544281448994</v>
      </c>
      <c r="BK15" s="25"/>
      <c r="BL15" s="25">
        <v>3.2533155153258604</v>
      </c>
      <c r="BM15" s="764">
        <v>15.671617420013364</v>
      </c>
      <c r="BN15" s="764">
        <v>15.176054289816562</v>
      </c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</row>
    <row r="16" spans="2:113" ht="12" customHeight="1" thickBot="1">
      <c r="C16" s="602" t="str">
        <f>AX8</f>
        <v>R-BLD_Att_B2</v>
      </c>
      <c r="D16" s="603" t="str">
        <f>AY8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BG10/1000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</v>
      </c>
      <c r="AK16" s="707">
        <f>AM16</f>
        <v>2.0207735434348915E-2</v>
      </c>
      <c r="AL16" s="1183"/>
      <c r="AM16" s="785">
        <f>BQ57*DwellingStocks!X20*(1+AN53)</f>
        <v>2.0207735434348915E-2</v>
      </c>
      <c r="AN16" s="786">
        <f>AM16*H16</f>
        <v>0.29471932448341126</v>
      </c>
      <c r="AO16" s="787"/>
      <c r="AP16" s="788"/>
      <c r="AQ16" s="786"/>
      <c r="AR16" s="788"/>
      <c r="AS16" s="793"/>
      <c r="AT16" s="788"/>
      <c r="AV16" s="372" t="s">
        <v>273</v>
      </c>
      <c r="AW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372" t="s">
        <v>961</v>
      </c>
      <c r="AY16" s="372" t="s">
        <v>962</v>
      </c>
      <c r="AZ16" s="372" t="s">
        <v>272</v>
      </c>
      <c r="BA16" s="708" t="s">
        <v>272</v>
      </c>
      <c r="BB16" s="372"/>
      <c r="BC16" s="372"/>
      <c r="BD16" s="25"/>
      <c r="BE16" s="226" t="s">
        <v>64</v>
      </c>
      <c r="BF16" s="311">
        <v>8658.126308421115</v>
      </c>
      <c r="BG16" s="311">
        <v>38905.107366988203</v>
      </c>
      <c r="BH16" s="758">
        <v>66469.176419880765</v>
      </c>
      <c r="BI16" s="817">
        <v>114032.41009529008</v>
      </c>
      <c r="BK16" s="25"/>
      <c r="BL16" s="25">
        <v>1.8751622901609137</v>
      </c>
      <c r="BM16" s="769">
        <v>8.4260020737144359</v>
      </c>
      <c r="BN16" s="769">
        <v>14.395781331970738</v>
      </c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710"/>
      <c r="AL17" s="1183"/>
      <c r="AM17" s="767"/>
      <c r="AN17" s="764"/>
      <c r="AO17" s="771"/>
      <c r="AP17" s="768"/>
      <c r="AQ17" s="764"/>
      <c r="AR17" s="768"/>
      <c r="AS17" s="792"/>
      <c r="AT17" s="768"/>
      <c r="AV17" s="711" t="s">
        <v>273</v>
      </c>
      <c r="AW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711" t="s">
        <v>963</v>
      </c>
      <c r="AY17" s="711" t="s">
        <v>964</v>
      </c>
      <c r="AZ17" s="712" t="s">
        <v>272</v>
      </c>
      <c r="BA17" s="711" t="s">
        <v>272</v>
      </c>
      <c r="BB17" s="712"/>
      <c r="BC17" s="711"/>
      <c r="BD17" s="25"/>
      <c r="BE17" s="227" t="s">
        <v>216</v>
      </c>
      <c r="BF17" s="864">
        <v>211739.48952455298</v>
      </c>
      <c r="BG17" s="864">
        <v>776104.35365928081</v>
      </c>
      <c r="BH17" s="865">
        <v>729499.43220136687</v>
      </c>
      <c r="BI17" s="818">
        <f>SUM(BI8:BI16)</f>
        <v>1717343.2753852005</v>
      </c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714">
        <f>AO18</f>
        <v>9.9655797893959553E-3</v>
      </c>
      <c r="AL18" s="1183"/>
      <c r="AM18" s="767"/>
      <c r="AN18" s="764"/>
      <c r="AO18" s="771">
        <f>BR57*(1+AP53)</f>
        <v>9.9655797893959553E-3</v>
      </c>
      <c r="AP18" s="768">
        <f>AO18*H16</f>
        <v>0.14534280464816182</v>
      </c>
      <c r="AQ18" s="764"/>
      <c r="AR18" s="768"/>
      <c r="AS18" s="792"/>
      <c r="AT18" s="768"/>
      <c r="AV18" s="372" t="s">
        <v>273</v>
      </c>
      <c r="AW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372" t="s">
        <v>965</v>
      </c>
      <c r="AY18" s="372" t="s">
        <v>966</v>
      </c>
      <c r="AZ18" s="372" t="s">
        <v>272</v>
      </c>
      <c r="BA18" s="708" t="s">
        <v>272</v>
      </c>
      <c r="BB18" s="372"/>
      <c r="BC18" s="372"/>
      <c r="BD18" s="25"/>
      <c r="BE18" s="718" t="s">
        <v>869</v>
      </c>
      <c r="BF18" s="371">
        <v>0.74286208971025169</v>
      </c>
      <c r="BG18" s="371">
        <v>0.69963472197389465</v>
      </c>
      <c r="BH18" s="371">
        <v>0.71303848954914961</v>
      </c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710">
        <f>AQ19</f>
        <v>9.3916277816909124E-4</v>
      </c>
      <c r="AL19" s="1183"/>
      <c r="AM19" s="767"/>
      <c r="AN19" s="764"/>
      <c r="AO19" s="771"/>
      <c r="AP19" s="768"/>
      <c r="AQ19" s="764">
        <f>BS57*(1+AR53)</f>
        <v>9.3916277816909124E-4</v>
      </c>
      <c r="AR19" s="768">
        <f>AQ19*H16</f>
        <v>1.369720127528364E-2</v>
      </c>
      <c r="AS19" s="792"/>
      <c r="AT19" s="768"/>
      <c r="AV19" s="711" t="s">
        <v>273</v>
      </c>
      <c r="AW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711" t="s">
        <v>967</v>
      </c>
      <c r="AY19" s="711" t="s">
        <v>968</v>
      </c>
      <c r="AZ19" s="712" t="s">
        <v>272</v>
      </c>
      <c r="BA19" s="711" t="s">
        <v>272</v>
      </c>
      <c r="BB19" s="712"/>
      <c r="BC19" s="711"/>
      <c r="BD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715">
        <f>AS20</f>
        <v>3.8693506869350643E-4</v>
      </c>
      <c r="AL20" s="1183"/>
      <c r="AM20" s="789"/>
      <c r="AN20" s="769"/>
      <c r="AO20" s="790"/>
      <c r="AP20" s="770"/>
      <c r="AQ20" s="769"/>
      <c r="AR20" s="770"/>
      <c r="AS20" s="791">
        <f>BT57*(1+$AT$53)</f>
        <v>3.8693506869350643E-4</v>
      </c>
      <c r="AT20" s="770">
        <f>AS20*H16</f>
        <v>5.6432469850358951E-3</v>
      </c>
      <c r="AV20" s="372" t="s">
        <v>273</v>
      </c>
      <c r="AW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372" t="s">
        <v>969</v>
      </c>
      <c r="AY20" s="372" t="s">
        <v>970</v>
      </c>
      <c r="AZ20" s="372" t="s">
        <v>272</v>
      </c>
      <c r="BA20" s="708" t="s">
        <v>272</v>
      </c>
      <c r="BB20" s="372"/>
      <c r="BC20" s="372"/>
      <c r="BD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</row>
    <row r="21" spans="3:114" ht="12" customHeight="1">
      <c r="C21" s="602" t="str">
        <f>AX9</f>
        <v>R-BLD_Att_B3</v>
      </c>
      <c r="D21" s="603" t="str">
        <f>AY9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BG11/1000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</v>
      </c>
      <c r="AK21" s="707">
        <f>AM21</f>
        <v>2.4173067251062635E-2</v>
      </c>
      <c r="AL21" s="1183"/>
      <c r="AM21" s="767">
        <f>BQ58*DwellingStocks!X21*(1+AN53)</f>
        <v>2.4173067251062635E-2</v>
      </c>
      <c r="AN21" s="764">
        <f>AM21*H21</f>
        <v>1.1946553932314681</v>
      </c>
      <c r="AO21" s="771"/>
      <c r="AP21" s="768"/>
      <c r="AQ21" s="764"/>
      <c r="AR21" s="768"/>
      <c r="AS21" s="792"/>
      <c r="AT21" s="768"/>
      <c r="AV21" s="711" t="s">
        <v>273</v>
      </c>
      <c r="AW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711" t="s">
        <v>971</v>
      </c>
      <c r="AY21" s="711" t="s">
        <v>972</v>
      </c>
      <c r="AZ21" s="712" t="s">
        <v>272</v>
      </c>
      <c r="BA21" s="711" t="s">
        <v>272</v>
      </c>
      <c r="BB21" s="712"/>
      <c r="BC21" s="711"/>
      <c r="BD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710"/>
      <c r="AL22" s="1183"/>
      <c r="AM22" s="767"/>
      <c r="AN22" s="764"/>
      <c r="AO22" s="771"/>
      <c r="AP22" s="768"/>
      <c r="AQ22" s="764"/>
      <c r="AR22" s="768"/>
      <c r="AS22" s="792"/>
      <c r="AT22" s="768"/>
      <c r="AV22" s="372" t="s">
        <v>273</v>
      </c>
      <c r="AW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372" t="s">
        <v>973</v>
      </c>
      <c r="AY22" s="372" t="s">
        <v>974</v>
      </c>
      <c r="AZ22" s="372" t="s">
        <v>272</v>
      </c>
      <c r="BA22" s="708" t="s">
        <v>272</v>
      </c>
      <c r="BB22" s="372"/>
      <c r="BC22" s="372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714">
        <f>AO23</f>
        <v>1.1099316410180351E-2</v>
      </c>
      <c r="AL23" s="1183"/>
      <c r="AM23" s="767"/>
      <c r="AN23" s="764"/>
      <c r="AO23" s="771">
        <f>BR58*(1+AP53)</f>
        <v>1.1099316410180351E-2</v>
      </c>
      <c r="AP23" s="768">
        <f>AO23*H21</f>
        <v>0.54853850663165615</v>
      </c>
      <c r="AQ23" s="764"/>
      <c r="AR23" s="768"/>
      <c r="AS23" s="792"/>
      <c r="AT23" s="768"/>
      <c r="AV23" s="719" t="s">
        <v>273</v>
      </c>
      <c r="AW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719" t="s">
        <v>975</v>
      </c>
      <c r="AY23" s="719" t="s">
        <v>976</v>
      </c>
      <c r="AZ23" s="720" t="s">
        <v>272</v>
      </c>
      <c r="BA23" s="719" t="s">
        <v>272</v>
      </c>
      <c r="BB23" s="720"/>
      <c r="BC23" s="719"/>
      <c r="BD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710">
        <f>AQ24</f>
        <v>9.6377188057861012E-4</v>
      </c>
      <c r="AL24" s="1183"/>
      <c r="AM24" s="767"/>
      <c r="AN24" s="764"/>
      <c r="AO24" s="771"/>
      <c r="AP24" s="768"/>
      <c r="AQ24" s="764">
        <f>BS58*(1+AR53)</f>
        <v>9.6377188057861012E-4</v>
      </c>
      <c r="AR24" s="768">
        <f>AQ24*H21</f>
        <v>4.7630499804589631E-2</v>
      </c>
      <c r="AS24" s="792"/>
      <c r="AT24" s="768"/>
      <c r="AV24" s="372" t="s">
        <v>273</v>
      </c>
      <c r="AW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372" t="s">
        <v>977</v>
      </c>
      <c r="AY24" s="372" t="s">
        <v>978</v>
      </c>
      <c r="AZ24" s="372" t="s">
        <v>272</v>
      </c>
      <c r="BA24" s="708" t="s">
        <v>272</v>
      </c>
      <c r="BB24" s="372"/>
      <c r="BC24" s="372"/>
      <c r="BD24" s="25"/>
      <c r="BE24" s="1294" t="s">
        <v>1067</v>
      </c>
      <c r="BF24" s="1295"/>
      <c r="BG24" s="1295"/>
      <c r="BH24" s="1295"/>
      <c r="BI24" s="1295"/>
      <c r="BJ24" s="1304" t="s">
        <v>1068</v>
      </c>
      <c r="BK24" s="1306" t="s">
        <v>1072</v>
      </c>
      <c r="BL24" s="1307"/>
      <c r="BM24" s="25"/>
      <c r="BN24" s="25" t="s">
        <v>1282</v>
      </c>
      <c r="BO24" s="25" t="s">
        <v>258</v>
      </c>
      <c r="BP24" s="25" t="s">
        <v>1283</v>
      </c>
      <c r="BQ24" s="25" t="s">
        <v>1283</v>
      </c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715">
        <f>AS25</f>
        <v>3.7813869504342844E-4</v>
      </c>
      <c r="AL25" s="1183"/>
      <c r="AM25" s="767"/>
      <c r="AN25" s="764"/>
      <c r="AO25" s="771"/>
      <c r="AP25" s="768"/>
      <c r="AQ25" s="764"/>
      <c r="AR25" s="768"/>
      <c r="AS25" s="792">
        <f>BT58*(1+$AT$53)</f>
        <v>3.7813869504342844E-4</v>
      </c>
      <c r="AT25" s="768">
        <f>AS25*H21</f>
        <v>1.8687964863179814E-2</v>
      </c>
      <c r="AV25" s="711" t="s">
        <v>273</v>
      </c>
      <c r="AW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711" t="s">
        <v>979</v>
      </c>
      <c r="AY25" s="711" t="s">
        <v>980</v>
      </c>
      <c r="AZ25" s="712" t="s">
        <v>272</v>
      </c>
      <c r="BA25" s="711" t="s">
        <v>272</v>
      </c>
      <c r="BB25" s="712"/>
      <c r="BC25" s="711"/>
      <c r="BD25" s="25"/>
      <c r="BE25" s="223" t="s">
        <v>870</v>
      </c>
      <c r="BF25" s="223" t="s">
        <v>870</v>
      </c>
      <c r="BG25" s="1296" t="s">
        <v>871</v>
      </c>
      <c r="BH25" s="1297"/>
      <c r="BI25" s="1297"/>
      <c r="BJ25" s="1305"/>
      <c r="BK25" s="1308"/>
      <c r="BL25" s="1309"/>
      <c r="BM25" s="25"/>
      <c r="BN25" s="1238"/>
      <c r="BO25" s="1238"/>
      <c r="BP25" s="1238"/>
      <c r="BQ25" s="1238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AX10</f>
        <v>R-BLD_Att_C</v>
      </c>
      <c r="D26" s="603" t="str">
        <f>AY10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BG12/1000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</v>
      </c>
      <c r="AK26" s="707">
        <f>AM26</f>
        <v>2.0573638264591763E-2</v>
      </c>
      <c r="AL26" s="1183"/>
      <c r="AM26" s="785">
        <f>BQ59*DwellingStocks!X22*(1+AN53)</f>
        <v>2.0573638264591763E-2</v>
      </c>
      <c r="AN26" s="786">
        <f>AM26*H26</f>
        <v>6.0419212210714779</v>
      </c>
      <c r="AO26" s="787"/>
      <c r="AP26" s="788"/>
      <c r="AQ26" s="786"/>
      <c r="AR26" s="788"/>
      <c r="AS26" s="793"/>
      <c r="AT26" s="788"/>
      <c r="AV26" s="372" t="s">
        <v>273</v>
      </c>
      <c r="AW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372" t="s">
        <v>981</v>
      </c>
      <c r="AY26" s="372" t="s">
        <v>982</v>
      </c>
      <c r="AZ26" s="372" t="s">
        <v>272</v>
      </c>
      <c r="BA26" s="708" t="s">
        <v>272</v>
      </c>
      <c r="BB26" s="372"/>
      <c r="BC26" s="372"/>
      <c r="BE26" s="737" t="s">
        <v>48</v>
      </c>
      <c r="BF26" s="854">
        <f t="shared" ref="BF26:BF34" si="0">IFERROR(($BF$35*BJ26)/(BI8/$BI$17),0)</f>
        <v>0</v>
      </c>
      <c r="BG26" s="1298">
        <f>$BK$26*(1-BF26)^($BK$28-$BK$27)/100</f>
        <v>1</v>
      </c>
      <c r="BH26" s="1299"/>
      <c r="BI26" s="1300"/>
      <c r="BJ26" s="847">
        <v>0</v>
      </c>
      <c r="BK26" s="851">
        <v>100</v>
      </c>
      <c r="BL26" s="338" t="s">
        <v>1069</v>
      </c>
      <c r="BM26" s="25"/>
      <c r="BN26" s="884">
        <v>52</v>
      </c>
      <c r="BO26" s="884">
        <v>10000000</v>
      </c>
      <c r="BP26" s="1239">
        <f>BN26/BO26</f>
        <v>5.2000000000000002E-6</v>
      </c>
      <c r="BQ26" s="306">
        <f>1-BG26</f>
        <v>0</v>
      </c>
      <c r="BR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710"/>
      <c r="AL27" s="1183"/>
      <c r="AM27" s="767"/>
      <c r="AN27" s="764"/>
      <c r="AO27" s="771"/>
      <c r="AP27" s="768"/>
      <c r="AQ27" s="764"/>
      <c r="AR27" s="768"/>
      <c r="AS27" s="792"/>
      <c r="AT27" s="768"/>
      <c r="AV27" s="711" t="s">
        <v>273</v>
      </c>
      <c r="AW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711" t="s">
        <v>983</v>
      </c>
      <c r="AY27" s="711" t="s">
        <v>984</v>
      </c>
      <c r="AZ27" s="712" t="s">
        <v>272</v>
      </c>
      <c r="BA27" s="711" t="s">
        <v>272</v>
      </c>
      <c r="BB27" s="712"/>
      <c r="BC27" s="711"/>
      <c r="BE27" s="738" t="s">
        <v>50</v>
      </c>
      <c r="BF27" s="854">
        <f t="shared" si="0"/>
        <v>0</v>
      </c>
      <c r="BG27" s="1298">
        <f t="shared" ref="BG27:BG32" si="1">$BK$26*(1-BF27)^($BK$28-$BK$27)/100</f>
        <v>1</v>
      </c>
      <c r="BH27" s="1299"/>
      <c r="BI27" s="1300"/>
      <c r="BJ27" s="847">
        <v>0</v>
      </c>
      <c r="BK27" s="851">
        <v>2018</v>
      </c>
      <c r="BL27" s="338" t="s">
        <v>1070</v>
      </c>
      <c r="BM27" s="25"/>
      <c r="BN27" s="884">
        <v>52</v>
      </c>
      <c r="BO27" s="884">
        <v>10000000</v>
      </c>
      <c r="BP27" s="1239">
        <f t="shared" ref="BP27:BP34" si="2">BN27/BO27</f>
        <v>5.2000000000000002E-6</v>
      </c>
      <c r="BQ27" s="306">
        <f t="shared" ref="BQ27:BQ34" si="3">1-BG27</f>
        <v>0</v>
      </c>
      <c r="BR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714">
        <f>AO28</f>
        <v>1.2465800159280317E-2</v>
      </c>
      <c r="AL28" s="1183"/>
      <c r="AM28" s="767"/>
      <c r="AN28" s="764"/>
      <c r="AO28" s="771">
        <f>BR59*(1+AP53)</f>
        <v>1.2465800159280317E-2</v>
      </c>
      <c r="AP28" s="768">
        <f>AO28*H26</f>
        <v>3.6608684157540017</v>
      </c>
      <c r="AQ28" s="764"/>
      <c r="AR28" s="768"/>
      <c r="AS28" s="792"/>
      <c r="AT28" s="768"/>
      <c r="AV28" s="372" t="s">
        <v>273</v>
      </c>
      <c r="AW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372" t="s">
        <v>985</v>
      </c>
      <c r="AY28" s="372" t="s">
        <v>986</v>
      </c>
      <c r="AZ28" s="372" t="s">
        <v>272</v>
      </c>
      <c r="BA28" s="708" t="s">
        <v>272</v>
      </c>
      <c r="BB28" s="372"/>
      <c r="BC28" s="372"/>
      <c r="BE28" s="739" t="s">
        <v>52</v>
      </c>
      <c r="BF28" s="854">
        <f t="shared" si="0"/>
        <v>0</v>
      </c>
      <c r="BG28" s="1298">
        <f>$BK$26*(1-BF28)^($BK$28-$BK$27)/100</f>
        <v>1</v>
      </c>
      <c r="BH28" s="1299"/>
      <c r="BI28" s="1300"/>
      <c r="BJ28" s="847">
        <v>0</v>
      </c>
      <c r="BK28" s="852">
        <v>2070</v>
      </c>
      <c r="BL28" s="850" t="s">
        <v>1071</v>
      </c>
      <c r="BM28" s="25"/>
      <c r="BN28" s="884">
        <v>52</v>
      </c>
      <c r="BO28" s="884">
        <v>10000000</v>
      </c>
      <c r="BP28" s="1239">
        <f t="shared" si="2"/>
        <v>5.2000000000000002E-6</v>
      </c>
      <c r="BQ28" s="306">
        <f t="shared" si="3"/>
        <v>0</v>
      </c>
      <c r="BR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710">
        <f>AQ29</f>
        <v>9.5418080525995757E-4</v>
      </c>
      <c r="AL29" s="1183"/>
      <c r="AM29" s="767"/>
      <c r="AN29" s="764"/>
      <c r="AO29" s="771"/>
      <c r="AP29" s="768"/>
      <c r="AQ29" s="764">
        <f>BS59*(1+AR53)</f>
        <v>9.5418080525995757E-4</v>
      </c>
      <c r="AR29" s="768">
        <f>AQ29*H26</f>
        <v>0.28021710024722279</v>
      </c>
      <c r="AS29" s="792"/>
      <c r="AT29" s="768"/>
      <c r="AV29" s="711" t="s">
        <v>273</v>
      </c>
      <c r="AW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711" t="s">
        <v>987</v>
      </c>
      <c r="AY29" s="711" t="s">
        <v>988</v>
      </c>
      <c r="AZ29" s="712" t="s">
        <v>272</v>
      </c>
      <c r="BA29" s="711" t="s">
        <v>272</v>
      </c>
      <c r="BB29" s="712"/>
      <c r="BC29" s="711"/>
      <c r="BE29" s="738" t="s">
        <v>54</v>
      </c>
      <c r="BF29" s="854">
        <f t="shared" si="0"/>
        <v>4.7825487930972541E-4</v>
      </c>
      <c r="BG29" s="1298">
        <f t="shared" si="1"/>
        <v>0.97543163582150982</v>
      </c>
      <c r="BH29" s="1299"/>
      <c r="BI29" s="1300"/>
      <c r="BJ29" s="847">
        <v>0.01</v>
      </c>
      <c r="BM29" s="25"/>
      <c r="BN29" s="884">
        <v>52</v>
      </c>
      <c r="BO29" s="884">
        <v>2114</v>
      </c>
      <c r="BP29" s="1239">
        <f>BN29/BO29</f>
        <v>2.4597918637653739E-2</v>
      </c>
      <c r="BQ29" s="306">
        <f t="shared" si="3"/>
        <v>2.4568364178490176E-2</v>
      </c>
      <c r="BR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715">
        <f>AS30</f>
        <v>3.7567997794336699E-4</v>
      </c>
      <c r="AL30" s="1183"/>
      <c r="AM30" s="789"/>
      <c r="AN30" s="769"/>
      <c r="AO30" s="790"/>
      <c r="AP30" s="770"/>
      <c r="AQ30" s="769"/>
      <c r="AR30" s="770"/>
      <c r="AS30" s="791">
        <f>BT59*(1+$AT$53)</f>
        <v>3.7567997794336699E-4</v>
      </c>
      <c r="AT30" s="770">
        <f>AS30*H26</f>
        <v>0.11032705065949273</v>
      </c>
      <c r="AV30" s="372" t="s">
        <v>273</v>
      </c>
      <c r="AW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372" t="s">
        <v>989</v>
      </c>
      <c r="AY30" s="372" t="s">
        <v>990</v>
      </c>
      <c r="AZ30" s="372" t="s">
        <v>272</v>
      </c>
      <c r="BA30" s="708" t="s">
        <v>272</v>
      </c>
      <c r="BB30" s="372"/>
      <c r="BC30" s="372"/>
      <c r="BE30" s="739" t="s">
        <v>56</v>
      </c>
      <c r="BF30" s="854">
        <f t="shared" si="0"/>
        <v>3.8187099184060013E-4</v>
      </c>
      <c r="BG30" s="1298">
        <f t="shared" si="1"/>
        <v>0.98033484804088578</v>
      </c>
      <c r="BH30" s="1299"/>
      <c r="BI30" s="1300"/>
      <c r="BJ30" s="847">
        <v>0.04</v>
      </c>
      <c r="BM30" s="25"/>
      <c r="BN30" s="884">
        <v>52</v>
      </c>
      <c r="BO30" s="884">
        <v>2640</v>
      </c>
      <c r="BP30" s="1239">
        <f t="shared" si="2"/>
        <v>1.9696969696969695E-2</v>
      </c>
      <c r="BQ30" s="306">
        <f t="shared" si="3"/>
        <v>1.9665151959114224E-2</v>
      </c>
      <c r="BR30" s="25"/>
    </row>
    <row r="31" spans="3:114" ht="15">
      <c r="C31" s="602" t="str">
        <f>AX11</f>
        <v>R-BLD_Att_D</v>
      </c>
      <c r="D31" s="603" t="str">
        <f>AY11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BG13/1000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</v>
      </c>
      <c r="AK31" s="707">
        <f>AM31</f>
        <v>2.9346241415119621E-2</v>
      </c>
      <c r="AL31" s="1183"/>
      <c r="AM31" s="767">
        <f>BQ60*DwellingStocks!X23*(1+AN53)</f>
        <v>2.9346241415119621E-2</v>
      </c>
      <c r="AN31" s="764">
        <f>AM31*H31</f>
        <v>5.1626009030131863</v>
      </c>
      <c r="AO31" s="771"/>
      <c r="AP31" s="768"/>
      <c r="AQ31" s="764"/>
      <c r="AR31" s="768"/>
      <c r="AS31" s="792"/>
      <c r="AT31" s="768"/>
      <c r="AV31" s="711" t="s">
        <v>273</v>
      </c>
      <c r="AW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711" t="s">
        <v>991</v>
      </c>
      <c r="AY31" s="711" t="s">
        <v>992</v>
      </c>
      <c r="AZ31" s="712" t="s">
        <v>272</v>
      </c>
      <c r="BA31" s="711" t="s">
        <v>272</v>
      </c>
      <c r="BB31" s="712"/>
      <c r="BC31" s="711"/>
      <c r="BD31" s="25"/>
      <c r="BE31" s="738" t="s">
        <v>58</v>
      </c>
      <c r="BF31" s="854">
        <f t="shared" si="0"/>
        <v>6.1585782114715281E-4</v>
      </c>
      <c r="BG31" s="1298">
        <f t="shared" si="1"/>
        <v>0.96847319624484829</v>
      </c>
      <c r="BH31" s="1299"/>
      <c r="BI31" s="1300"/>
      <c r="BJ31" s="847">
        <v>0.04</v>
      </c>
      <c r="BM31" s="25"/>
      <c r="BN31" s="884">
        <v>52</v>
      </c>
      <c r="BO31" s="884">
        <v>1651</v>
      </c>
      <c r="BP31" s="1239">
        <f t="shared" si="2"/>
        <v>3.1496062992125984E-2</v>
      </c>
      <c r="BQ31" s="306">
        <f t="shared" si="3"/>
        <v>3.1526803755151711E-2</v>
      </c>
      <c r="BR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710"/>
      <c r="AL32" s="1183"/>
      <c r="AM32" s="767"/>
      <c r="AN32" s="764"/>
      <c r="AO32" s="771"/>
      <c r="AP32" s="768"/>
      <c r="AQ32" s="764"/>
      <c r="AR32" s="768"/>
      <c r="AS32" s="792"/>
      <c r="AT32" s="768"/>
      <c r="AV32" s="372" t="s">
        <v>273</v>
      </c>
      <c r="AW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372" t="s">
        <v>993</v>
      </c>
      <c r="AY32" s="372" t="s">
        <v>994</v>
      </c>
      <c r="AZ32" s="372" t="s">
        <v>272</v>
      </c>
      <c r="BA32" s="708" t="s">
        <v>272</v>
      </c>
      <c r="BB32" s="372"/>
      <c r="BC32" s="372"/>
      <c r="BD32" s="25"/>
      <c r="BE32" s="739" t="s">
        <v>60</v>
      </c>
      <c r="BF32" s="854">
        <f t="shared" si="0"/>
        <v>3.9118799378527807E-3</v>
      </c>
      <c r="BG32" s="1298">
        <f t="shared" si="1"/>
        <v>0.81561188331174039</v>
      </c>
      <c r="BH32" s="1299"/>
      <c r="BI32" s="1300"/>
      <c r="BJ32" s="847">
        <v>0.12</v>
      </c>
      <c r="BM32" s="25"/>
      <c r="BN32" s="884">
        <v>52</v>
      </c>
      <c r="BO32" s="884">
        <v>282</v>
      </c>
      <c r="BP32" s="1239">
        <f t="shared" si="2"/>
        <v>0.18439716312056736</v>
      </c>
      <c r="BQ32" s="306">
        <f t="shared" si="3"/>
        <v>0.18438811668825961</v>
      </c>
      <c r="BR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714">
        <f>AO33</f>
        <v>1.3229671051964745E-2</v>
      </c>
      <c r="AL33" s="1183"/>
      <c r="AM33" s="767"/>
      <c r="AN33" s="764"/>
      <c r="AO33" s="771">
        <f>BR60*(1+AP53)</f>
        <v>1.3229671051964745E-2</v>
      </c>
      <c r="AP33" s="768">
        <f>AO33*H31</f>
        <v>2.3273682906544777</v>
      </c>
      <c r="AQ33" s="764"/>
      <c r="AR33" s="768"/>
      <c r="AS33" s="792"/>
      <c r="AT33" s="768"/>
      <c r="AV33" s="25"/>
      <c r="AW33" s="25"/>
      <c r="AX33" s="25"/>
      <c r="AY33" s="25"/>
      <c r="AZ33" s="25"/>
      <c r="BA33" s="25"/>
      <c r="BB33" s="25"/>
      <c r="BC33" s="25"/>
      <c r="BD33" s="25"/>
      <c r="BE33" s="738" t="s">
        <v>62</v>
      </c>
      <c r="BF33" s="854">
        <f t="shared" si="0"/>
        <v>1.7179866147117095E-2</v>
      </c>
      <c r="BG33" s="1298">
        <f>$BK$26*(1-BF33)^($BK$28-$BK$27)/100</f>
        <v>0.40611621312446222</v>
      </c>
      <c r="BH33" s="1299"/>
      <c r="BI33" s="1300"/>
      <c r="BJ33" s="848">
        <v>0.24</v>
      </c>
      <c r="BM33" s="25"/>
      <c r="BN33" s="884">
        <v>52</v>
      </c>
      <c r="BO33" s="884">
        <v>87.56</v>
      </c>
      <c r="BP33" s="1239">
        <f t="shared" si="2"/>
        <v>0.59387848332571946</v>
      </c>
      <c r="BQ33" s="306">
        <f t="shared" si="3"/>
        <v>0.59388378687553778</v>
      </c>
      <c r="BR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710">
        <f>AQ34</f>
        <v>9.3135314734617953E-4</v>
      </c>
      <c r="AL34" s="1183"/>
      <c r="AM34" s="767"/>
      <c r="AN34" s="764"/>
      <c r="AO34" s="771"/>
      <c r="AP34" s="768"/>
      <c r="AQ34" s="764">
        <f>BS60*(1+AR53)</f>
        <v>9.3135314734617953E-4</v>
      </c>
      <c r="AR34" s="768">
        <f>AQ34*H31</f>
        <v>0.16384396664290712</v>
      </c>
      <c r="AS34" s="792"/>
      <c r="AT34" s="768"/>
      <c r="BC34" s="25"/>
      <c r="BD34" s="25"/>
      <c r="BE34" s="853" t="s">
        <v>64</v>
      </c>
      <c r="BF34" s="854">
        <f t="shared" si="0"/>
        <v>2.899075624512347E-2</v>
      </c>
      <c r="BG34" s="1298">
        <f>$BK$26*(1-BF34)^($BK$28-$BK$27)/100</f>
        <v>0.21657830151277452</v>
      </c>
      <c r="BH34" s="1299"/>
      <c r="BI34" s="1300"/>
      <c r="BJ34" s="849">
        <v>0.55000000000000004</v>
      </c>
      <c r="BM34" s="25"/>
      <c r="BN34" s="884">
        <v>52</v>
      </c>
      <c r="BO34" s="884">
        <v>66.400000000000006</v>
      </c>
      <c r="BP34" s="1239">
        <f t="shared" si="2"/>
        <v>0.7831325301204819</v>
      </c>
      <c r="BQ34" s="306">
        <f t="shared" si="3"/>
        <v>0.78342169848722554</v>
      </c>
      <c r="BR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715">
        <f>AS35</f>
        <v>3.5039280048821054E-4</v>
      </c>
      <c r="AL35" s="1183"/>
      <c r="AM35" s="767"/>
      <c r="AN35" s="764"/>
      <c r="AO35" s="771"/>
      <c r="AP35" s="768"/>
      <c r="AQ35" s="764"/>
      <c r="AR35" s="768"/>
      <c r="AS35" s="792">
        <f>BT60*(1+$AT$53)</f>
        <v>3.5039280048821054E-4</v>
      </c>
      <c r="AT35" s="768">
        <f>AS35*H31</f>
        <v>6.164122221381859E-2</v>
      </c>
      <c r="BC35" s="25"/>
      <c r="BD35" s="25"/>
      <c r="BE35" s="845" t="s">
        <v>651</v>
      </c>
      <c r="BF35" s="846">
        <v>3.5000000000000001E-3</v>
      </c>
      <c r="BG35" s="1301">
        <f>BK26*(1-BF35)^(BK28-BK27)/100</f>
        <v>0.833335259728061</v>
      </c>
      <c r="BH35" s="1302"/>
      <c r="BI35" s="1303"/>
      <c r="BJ35" s="721">
        <f>SUM(BJ26:BJ34)</f>
        <v>1</v>
      </c>
      <c r="BM35" s="25"/>
      <c r="BN35" s="25"/>
      <c r="BV35" s="25"/>
      <c r="BW35" s="25"/>
      <c r="BX35" s="25"/>
      <c r="BY35" s="25"/>
      <c r="BZ35" s="25"/>
      <c r="CA35" s="25"/>
      <c r="CB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</row>
    <row r="36" spans="3:114">
      <c r="C36" s="602" t="str">
        <f>AX12</f>
        <v>R-BLD_Att_E</v>
      </c>
      <c r="D36" s="603" t="str">
        <f>AY12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BG14/1000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</v>
      </c>
      <c r="AK36" s="707">
        <f>AM36</f>
        <v>4.0014361861481003E-2</v>
      </c>
      <c r="AL36" s="1183"/>
      <c r="AM36" s="785">
        <f>BQ61*DwellingStocks!X24*(1+AN53)</f>
        <v>4.0014361861481003E-2</v>
      </c>
      <c r="AN36" s="786">
        <f>AM36*H36</f>
        <v>3.4314491251932191</v>
      </c>
      <c r="AO36" s="787"/>
      <c r="AP36" s="788"/>
      <c r="AQ36" s="786"/>
      <c r="AR36" s="788"/>
      <c r="AS36" s="793"/>
      <c r="AT36" s="788"/>
      <c r="BC36" s="25"/>
      <c r="BD36" s="25"/>
      <c r="BV36" s="25"/>
      <c r="BW36" s="25"/>
      <c r="BX36" s="25"/>
      <c r="BY36" s="25"/>
      <c r="BZ36" s="25"/>
      <c r="CA36" s="25"/>
      <c r="CB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710"/>
      <c r="AL37" s="1183"/>
      <c r="AM37" s="767"/>
      <c r="AN37" s="764"/>
      <c r="AO37" s="771"/>
      <c r="AP37" s="768"/>
      <c r="AQ37" s="764"/>
      <c r="AR37" s="768"/>
      <c r="AS37" s="792"/>
      <c r="AT37" s="768"/>
      <c r="BB37" s="25"/>
      <c r="BC37" s="25"/>
      <c r="BD37" s="25"/>
      <c r="BE37" s="58" t="s">
        <v>1065</v>
      </c>
      <c r="BV37" s="25"/>
      <c r="BW37" s="25"/>
      <c r="BX37" s="25"/>
      <c r="BY37" s="25"/>
      <c r="BZ37" s="25"/>
      <c r="CA37" s="25"/>
      <c r="CB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714">
        <f>AO38</f>
        <v>1.3797527529583832E-2</v>
      </c>
      <c r="AL38" s="1183"/>
      <c r="AM38" s="767"/>
      <c r="AN38" s="764"/>
      <c r="AO38" s="771">
        <f>BR61*(1+AP53)</f>
        <v>1.3797527529583832E-2</v>
      </c>
      <c r="AP38" s="768">
        <f>AO38*H36</f>
        <v>1.1832130157446288</v>
      </c>
      <c r="AQ38" s="764"/>
      <c r="AR38" s="768"/>
      <c r="AS38" s="792"/>
      <c r="AT38" s="768"/>
      <c r="BB38" s="25"/>
      <c r="BC38" s="25"/>
      <c r="BD38" s="25"/>
      <c r="BE38" s="1289" t="s">
        <v>292</v>
      </c>
      <c r="BF38" s="1290"/>
      <c r="BG38" s="1290"/>
      <c r="BH38" s="1290"/>
      <c r="BI38" s="1290"/>
      <c r="BJ38" s="1290"/>
      <c r="BK38" s="1290"/>
      <c r="BL38" s="1290"/>
      <c r="BM38" s="1290"/>
      <c r="BN38" s="1290"/>
      <c r="BO38" s="1290"/>
      <c r="BP38" s="1290"/>
      <c r="BQ38" s="1292" t="s">
        <v>879</v>
      </c>
      <c r="BR38" s="1293"/>
      <c r="BS38" s="1293"/>
      <c r="BT38" s="1293"/>
      <c r="BV38" s="25"/>
      <c r="BW38" s="25"/>
      <c r="BX38" s="25"/>
      <c r="BY38" s="25"/>
      <c r="BZ38" s="25"/>
      <c r="CA38" s="25"/>
      <c r="CB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710">
        <f>AQ39</f>
        <v>9.0282898693787772E-4</v>
      </c>
      <c r="AL39" s="1183"/>
      <c r="AM39" s="767"/>
      <c r="AN39" s="764"/>
      <c r="AO39" s="771"/>
      <c r="AP39" s="768"/>
      <c r="AQ39" s="764">
        <f>BS61*(1+AR53)</f>
        <v>9.0282898693787772E-4</v>
      </c>
      <c r="AR39" s="768">
        <f>AQ39*H36</f>
        <v>7.7422495156902582E-2</v>
      </c>
      <c r="AS39" s="792"/>
      <c r="AT39" s="768"/>
      <c r="AV39" s="1289" t="s">
        <v>598</v>
      </c>
      <c r="AW39" s="1290"/>
      <c r="AX39" s="1290"/>
      <c r="AY39" s="1290"/>
      <c r="AZ39" s="1291"/>
      <c r="BA39" s="25"/>
      <c r="BD39" s="25"/>
      <c r="BE39" s="840" t="s">
        <v>284</v>
      </c>
      <c r="BF39" s="840" t="s">
        <v>393</v>
      </c>
      <c r="BG39" s="841" t="s">
        <v>394</v>
      </c>
      <c r="BH39" s="839" t="s">
        <v>874</v>
      </c>
      <c r="BI39" s="839" t="s">
        <v>875</v>
      </c>
      <c r="BJ39" s="840" t="s">
        <v>876</v>
      </c>
      <c r="BK39" s="840" t="s">
        <v>411</v>
      </c>
      <c r="BL39" s="841" t="s">
        <v>873</v>
      </c>
      <c r="BM39" s="839" t="s">
        <v>877</v>
      </c>
      <c r="BN39" s="840" t="s">
        <v>878</v>
      </c>
      <c r="BO39" s="842" t="s">
        <v>216</v>
      </c>
      <c r="BP39" s="842" t="s">
        <v>216</v>
      </c>
      <c r="BQ39" s="844" t="s">
        <v>217</v>
      </c>
      <c r="BR39" s="844" t="s">
        <v>872</v>
      </c>
      <c r="BS39" s="844" t="s">
        <v>219</v>
      </c>
      <c r="BT39" s="844" t="s">
        <v>873</v>
      </c>
      <c r="BV39" s="25"/>
      <c r="BW39" s="25"/>
      <c r="BX39" s="25"/>
      <c r="BY39" s="25"/>
      <c r="BZ39" s="25"/>
      <c r="CA39" s="25"/>
      <c r="CB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715">
        <f>AS40</f>
        <v>3.1890389320583703E-4</v>
      </c>
      <c r="AL40" s="1183"/>
      <c r="AM40" s="789"/>
      <c r="AN40" s="769"/>
      <c r="AO40" s="790"/>
      <c r="AP40" s="770"/>
      <c r="AQ40" s="769"/>
      <c r="AR40" s="770"/>
      <c r="AS40" s="791">
        <f>BT61*(1+$AT$53)</f>
        <v>3.1890389320583703E-4</v>
      </c>
      <c r="AT40" s="770">
        <f>AS40*H36</f>
        <v>2.7347743021619665E-2</v>
      </c>
      <c r="AV40" s="583"/>
      <c r="AW40" s="584" t="s">
        <v>821</v>
      </c>
      <c r="AX40" s="584" t="s">
        <v>820</v>
      </c>
      <c r="AY40" s="585" t="s">
        <v>822</v>
      </c>
      <c r="AZ40" s="583" t="s">
        <v>823</v>
      </c>
      <c r="BA40" s="25"/>
      <c r="BB40" s="25"/>
      <c r="BC40" s="25"/>
      <c r="BD40" s="25"/>
      <c r="BE40" s="835" t="s">
        <v>48</v>
      </c>
      <c r="BF40" s="836">
        <v>6419</v>
      </c>
      <c r="BG40" s="836">
        <v>535137</v>
      </c>
      <c r="BH40" s="836">
        <v>52</v>
      </c>
      <c r="BI40" s="837">
        <v>-505747</v>
      </c>
      <c r="BJ40" s="835">
        <v>11249</v>
      </c>
      <c r="BK40" s="836">
        <v>2509515</v>
      </c>
      <c r="BL40" s="836">
        <v>1893006</v>
      </c>
      <c r="BM40" s="836">
        <v>5793778</v>
      </c>
      <c r="BN40" s="836">
        <v>31852</v>
      </c>
      <c r="BO40" s="836">
        <v>9733652</v>
      </c>
      <c r="BP40" s="836">
        <f>DwellingStocks!O19</f>
        <v>11735.038424732089</v>
      </c>
      <c r="BQ40" s="838">
        <f>((BP40/BF40)*$BF$18*(BI40+BJ40)*0.0000000036)/(BP40/1000)</f>
        <v>-2.0601927769047272E-4</v>
      </c>
      <c r="BR40" s="838">
        <f>((BP40/BF40)*(BM40+BN40)*0.0000000036)/(BP40/1000)</f>
        <v>3.2672173235706501E-3</v>
      </c>
      <c r="BS40" s="838">
        <f>((BP40/BF40)*(BK40)*0.0000000036)/(BP40/1000)</f>
        <v>1.4074238978033964E-3</v>
      </c>
      <c r="BT40" s="838">
        <f>((BP40/BF40)*(BL40)*0.0000000036)/(BP40/1000)</f>
        <v>1.0616640598224022E-3</v>
      </c>
      <c r="BV40" s="25"/>
      <c r="BW40" s="25"/>
      <c r="BX40" s="25"/>
      <c r="BY40" s="25"/>
      <c r="BZ40" s="25"/>
      <c r="CA40" s="25"/>
      <c r="CB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</row>
    <row r="41" spans="3:114">
      <c r="C41" s="602" t="str">
        <f>AX13</f>
        <v>R-BLD_Att_F</v>
      </c>
      <c r="D41" s="603" t="str">
        <f>AY13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BG15/1000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</v>
      </c>
      <c r="AK41" s="707">
        <f>AM41</f>
        <v>5.1112754924902158E-2</v>
      </c>
      <c r="AL41" s="1183"/>
      <c r="AM41" s="767">
        <f>BQ62*DwellingStocks!X25*(1+AN53)</f>
        <v>5.1112754924902158E-2</v>
      </c>
      <c r="AN41" s="764">
        <f>AM41*H41</f>
        <v>1.97238995779881</v>
      </c>
      <c r="AO41" s="771"/>
      <c r="AP41" s="768"/>
      <c r="AQ41" s="764"/>
      <c r="AR41" s="768"/>
      <c r="AS41" s="792"/>
      <c r="AT41" s="768"/>
      <c r="AV41" s="586" t="s">
        <v>42</v>
      </c>
      <c r="AW41" s="595">
        <v>37772</v>
      </c>
      <c r="AX41" s="587">
        <f>AW41/SUM(AW41+AY41)</f>
        <v>0.58696834548025667</v>
      </c>
      <c r="AY41" s="595">
        <v>26579</v>
      </c>
      <c r="AZ41" s="588">
        <f>AY41/SUM(AW41+AY41)</f>
        <v>0.41303165451974327</v>
      </c>
      <c r="BA41" s="25"/>
      <c r="BB41" s="25"/>
      <c r="BC41" s="25"/>
      <c r="BD41" s="25"/>
      <c r="BE41" s="831" t="s">
        <v>50</v>
      </c>
      <c r="BF41" s="832">
        <v>3209</v>
      </c>
      <c r="BG41" s="832">
        <v>264012</v>
      </c>
      <c r="BH41" s="832">
        <v>91</v>
      </c>
      <c r="BI41" s="833">
        <v>5149071</v>
      </c>
      <c r="BJ41" s="831">
        <v>157450</v>
      </c>
      <c r="BK41" s="832">
        <v>1694468</v>
      </c>
      <c r="BL41" s="832">
        <v>638663</v>
      </c>
      <c r="BM41" s="832">
        <v>6968385</v>
      </c>
      <c r="BN41" s="832">
        <v>83330</v>
      </c>
      <c r="BO41" s="832">
        <v>14691367</v>
      </c>
      <c r="BP41" s="836">
        <f>DwellingStocks!O20</f>
        <v>5197.6132443555907</v>
      </c>
      <c r="BQ41" s="834">
        <f>((BP41/BF41)*$BF$18*(BI41+BJ41)*0.0000000036)/(BP41/1000)</f>
        <v>4.4223271439528845E-3</v>
      </c>
      <c r="BR41" s="834">
        <f>((BP41/BF41)*(BM41+BN41)*0.0000000036)/(BP41/1000)</f>
        <v>7.9109298846992849E-3</v>
      </c>
      <c r="BS41" s="834">
        <f>((BP41/BF41)*(BK41)*0.0000000036)/(BP41/1000)</f>
        <v>1.9009301339981304E-3</v>
      </c>
      <c r="BT41" s="834">
        <f>((BP41/BF41)*(BL41)*0.0000000036)/(BP41/1000)</f>
        <v>7.1648077282642582E-4</v>
      </c>
      <c r="BV41" s="25"/>
      <c r="BW41" s="25"/>
      <c r="BX41" s="25"/>
      <c r="BY41" s="25"/>
      <c r="BZ41" s="25"/>
      <c r="CA41" s="25"/>
      <c r="CB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710"/>
      <c r="AL42" s="1183"/>
      <c r="AM42" s="767"/>
      <c r="AN42" s="764"/>
      <c r="AO42" s="771"/>
      <c r="AP42" s="768"/>
      <c r="AQ42" s="764"/>
      <c r="AR42" s="768"/>
      <c r="AS42" s="792"/>
      <c r="AT42" s="768"/>
      <c r="AV42" s="589" t="s">
        <v>44</v>
      </c>
      <c r="AW42" s="596">
        <v>12745</v>
      </c>
      <c r="AX42" s="590">
        <f>AW42/SUM(AW42+AY42)</f>
        <v>0.36680481206469812</v>
      </c>
      <c r="AY42" s="596">
        <v>22001</v>
      </c>
      <c r="AZ42" s="591">
        <f>AY42/SUM(AW42+AY42)</f>
        <v>0.63319518793530194</v>
      </c>
      <c r="BA42" s="25"/>
      <c r="BB42" s="25"/>
      <c r="BC42" s="25"/>
      <c r="BD42" s="25"/>
      <c r="BE42" s="835" t="s">
        <v>52</v>
      </c>
      <c r="BF42" s="836">
        <v>8665</v>
      </c>
      <c r="BG42" s="836">
        <v>712223</v>
      </c>
      <c r="BH42" s="836">
        <v>114</v>
      </c>
      <c r="BI42" s="837">
        <v>24443713</v>
      </c>
      <c r="BJ42" s="835">
        <v>1103093</v>
      </c>
      <c r="BK42" s="836">
        <v>5068146</v>
      </c>
      <c r="BL42" s="836">
        <v>1589124</v>
      </c>
      <c r="BM42" s="836">
        <v>23824149</v>
      </c>
      <c r="BN42" s="836">
        <v>271620</v>
      </c>
      <c r="BO42" s="836">
        <v>56299844</v>
      </c>
      <c r="BP42" s="836">
        <f>DwellingStocks!O21</f>
        <v>13979.419134898935</v>
      </c>
      <c r="BQ42" s="838">
        <f t="shared" ref="BQ42:BQ48" si="4">((BP42/BF42)*$BF$18*(BI42+BJ42)*0.0000000036)/(BP42/1000)</f>
        <v>7.8845831836233862E-3</v>
      </c>
      <c r="BR42" s="838">
        <f>((BP42/BF42)*(BM42+BN42)*0.0000000036)/(BP42/1000)</f>
        <v>1.0010936918638198E-2</v>
      </c>
      <c r="BS42" s="838">
        <f>((BP42/BF42)*(BK42)*0.0000000036)/(BP42/1000)</f>
        <v>2.1056348066935946E-3</v>
      </c>
      <c r="BT42" s="838">
        <f>((BP42/BF42)*(BL42)*0.0000000036)/(BP42/1000)</f>
        <v>6.6022462781304097E-4</v>
      </c>
      <c r="BV42" s="25"/>
      <c r="BW42" s="25"/>
      <c r="BX42" s="25"/>
      <c r="BY42" s="25"/>
      <c r="BZ42" s="25"/>
      <c r="CA42" s="25"/>
      <c r="CB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714">
        <f>AO43</f>
        <v>1.4324105718267961E-2</v>
      </c>
      <c r="AL43" s="1183"/>
      <c r="AM43" s="767"/>
      <c r="AN43" s="764"/>
      <c r="AO43" s="771">
        <f>BR62*(1+AP53)</f>
        <v>1.4324105718267961E-2</v>
      </c>
      <c r="AP43" s="768">
        <f>AO43*H41</f>
        <v>0.55275287576791321</v>
      </c>
      <c r="AQ43" s="764"/>
      <c r="AR43" s="768"/>
      <c r="AS43" s="792"/>
      <c r="AT43" s="768"/>
      <c r="AV43" s="592" t="s">
        <v>46</v>
      </c>
      <c r="AW43" s="597">
        <v>6299</v>
      </c>
      <c r="AX43" s="593">
        <f>AW43/SUM(AW43+AY43)</f>
        <v>0.35199776473875383</v>
      </c>
      <c r="AY43" s="597">
        <v>11596</v>
      </c>
      <c r="AZ43" s="594">
        <f>AY43/SUM(AW43+AY43)</f>
        <v>0.64800223526124612</v>
      </c>
      <c r="BA43" s="25"/>
      <c r="BB43" s="25"/>
      <c r="BC43" s="25"/>
      <c r="BD43" s="25"/>
      <c r="BE43" s="831" t="s">
        <v>54</v>
      </c>
      <c r="BF43" s="832">
        <v>13570</v>
      </c>
      <c r="BG43" s="832">
        <v>1073828</v>
      </c>
      <c r="BH43" s="832">
        <v>138</v>
      </c>
      <c r="BI43" s="833">
        <v>50858810</v>
      </c>
      <c r="BJ43" s="831">
        <v>3129098</v>
      </c>
      <c r="BK43" s="832">
        <v>7944420</v>
      </c>
      <c r="BL43" s="832">
        <v>2305495</v>
      </c>
      <c r="BM43" s="832">
        <v>41205233</v>
      </c>
      <c r="BN43" s="832">
        <v>896605</v>
      </c>
      <c r="BO43" s="832">
        <v>106339660</v>
      </c>
      <c r="BP43" s="836">
        <f>DwellingStocks!O22</f>
        <v>21709.86153487581</v>
      </c>
      <c r="BQ43" s="834">
        <f t="shared" si="4"/>
        <v>1.0639650151914029E-2</v>
      </c>
      <c r="BR43" s="834">
        <f t="shared" ref="BR43:BR48" si="5">((BP43/BF43)*(BM43+BN43)*0.0000000036)/(BP43/1000)</f>
        <v>1.1169242210759028E-2</v>
      </c>
      <c r="BS43" s="834">
        <f t="shared" ref="BS43:BS48" si="6">((BP43/BF43)*(BK43)*0.0000000036)/(BP43/1000)</f>
        <v>2.1075837877671333E-3</v>
      </c>
      <c r="BT43" s="834">
        <f t="shared" ref="BT43:BT48" si="7">((BP43/BF43)*(BL43)*0.0000000036)/(BP43/1000)</f>
        <v>6.1162726602800302E-4</v>
      </c>
      <c r="BV43" s="25"/>
      <c r="BW43" s="25"/>
      <c r="BX43" s="25"/>
      <c r="BY43" s="25"/>
      <c r="BZ43" s="25"/>
      <c r="CA43" s="25"/>
      <c r="CB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710">
        <f>AQ44</f>
        <v>9.0329109755474897E-4</v>
      </c>
      <c r="AL44" s="1183"/>
      <c r="AM44" s="767"/>
      <c r="AN44" s="764"/>
      <c r="AO44" s="771"/>
      <c r="AP44" s="768"/>
      <c r="AQ44" s="764">
        <f>BS62*(1+AR53)</f>
        <v>9.0329109755474897E-4</v>
      </c>
      <c r="AR44" s="768">
        <f>AQ44*H41</f>
        <v>3.4857097654073722E-2</v>
      </c>
      <c r="AS44" s="792"/>
      <c r="AT44" s="768"/>
      <c r="AV44" s="25"/>
      <c r="AW44" s="25"/>
      <c r="AX44" s="25"/>
      <c r="AY44" s="25"/>
      <c r="AZ44" s="25"/>
      <c r="BA44" s="25"/>
      <c r="BB44" s="25"/>
      <c r="BC44" s="25"/>
      <c r="BD44" s="25"/>
      <c r="BE44" s="835" t="s">
        <v>56</v>
      </c>
      <c r="BF44" s="836">
        <v>45566</v>
      </c>
      <c r="BG44" s="836">
        <v>3308771</v>
      </c>
      <c r="BH44" s="836">
        <v>187</v>
      </c>
      <c r="BI44" s="837">
        <v>191371995</v>
      </c>
      <c r="BJ44" s="835">
        <v>20181333</v>
      </c>
      <c r="BK44" s="836">
        <v>24809831</v>
      </c>
      <c r="BL44" s="836">
        <v>5185837</v>
      </c>
      <c r="BM44" s="836">
        <v>135290780</v>
      </c>
      <c r="BN44" s="836">
        <v>5131131</v>
      </c>
      <c r="BO44" s="836">
        <v>381970906</v>
      </c>
      <c r="BP44" s="836">
        <f>DwellingStocks!O23</f>
        <v>71167.091754613168</v>
      </c>
      <c r="BQ44" s="838">
        <f t="shared" si="4"/>
        <v>1.2416227238810909E-2</v>
      </c>
      <c r="BR44" s="838">
        <f t="shared" si="5"/>
        <v>1.1094212342536103E-2</v>
      </c>
      <c r="BS44" s="838">
        <f t="shared" si="6"/>
        <v>1.9601323706272223E-3</v>
      </c>
      <c r="BT44" s="838">
        <f t="shared" si="7"/>
        <v>4.097136724750911E-4</v>
      </c>
      <c r="BV44" s="25"/>
      <c r="BW44" s="25"/>
      <c r="BX44" s="25"/>
      <c r="BY44" s="25"/>
      <c r="BZ44" s="25"/>
      <c r="CA44" s="25"/>
      <c r="CB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715">
        <f>AS45</f>
        <v>3.1478346183740487E-4</v>
      </c>
      <c r="AL45" s="1183"/>
      <c r="AM45" s="767"/>
      <c r="AN45" s="764"/>
      <c r="AO45" s="771"/>
      <c r="AP45" s="768"/>
      <c r="AQ45" s="764"/>
      <c r="AR45" s="768"/>
      <c r="AS45" s="792">
        <f>BT62*(1+$AT$53)</f>
        <v>3.1478346183740487E-4</v>
      </c>
      <c r="AT45" s="768">
        <f>AS45*H41</f>
        <v>1.2147178134332011E-2</v>
      </c>
      <c r="AV45" s="25"/>
      <c r="AW45" s="25"/>
      <c r="AX45" s="25"/>
      <c r="AY45" s="25"/>
      <c r="AZ45" s="25"/>
      <c r="BA45" s="25"/>
      <c r="BB45" s="25"/>
      <c r="BC45" s="25"/>
      <c r="BD45" s="25"/>
      <c r="BE45" s="831" t="s">
        <v>58</v>
      </c>
      <c r="BF45" s="832">
        <v>30979</v>
      </c>
      <c r="BG45" s="832">
        <v>2017902</v>
      </c>
      <c r="BH45" s="832">
        <v>261</v>
      </c>
      <c r="BI45" s="833">
        <v>133224360</v>
      </c>
      <c r="BJ45" s="831">
        <v>19396995</v>
      </c>
      <c r="BK45" s="832">
        <v>15123200</v>
      </c>
      <c r="BL45" s="832">
        <v>1533922</v>
      </c>
      <c r="BM45" s="832">
        <v>78676858</v>
      </c>
      <c r="BN45" s="832">
        <v>2505229</v>
      </c>
      <c r="BO45" s="832">
        <v>250460563</v>
      </c>
      <c r="BP45" s="836">
        <f>DwellingStocks!O24</f>
        <v>47490.854787158918</v>
      </c>
      <c r="BQ45" s="834">
        <f>((BP45/BF45)*$BF$18*(BI45+BJ45)*0.0000000036)/(BP45/1000)</f>
        <v>1.3175242175504588E-2</v>
      </c>
      <c r="BR45" s="834">
        <f t="shared" si="5"/>
        <v>9.433987966041512E-3</v>
      </c>
      <c r="BS45" s="834">
        <f t="shared" si="6"/>
        <v>1.7574330998418282E-3</v>
      </c>
      <c r="BT45" s="834">
        <f t="shared" si="7"/>
        <v>1.7825362987830467E-4</v>
      </c>
      <c r="BV45" s="25"/>
      <c r="BW45" s="25"/>
      <c r="BX45" s="25"/>
      <c r="BY45" s="25"/>
      <c r="BZ45" s="25"/>
      <c r="CA45" s="25"/>
      <c r="CB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</row>
    <row r="46" spans="3:114">
      <c r="C46" s="602" t="str">
        <f>AX14</f>
        <v>R-BLD_Att_G</v>
      </c>
      <c r="D46" s="603" t="str">
        <f>AY14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BG16/1000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</v>
      </c>
      <c r="AK46" s="707">
        <f>AM46</f>
        <v>5.2836261064159319E-2</v>
      </c>
      <c r="AL46" s="1183"/>
      <c r="AM46" s="785">
        <f>BQ63*DwellingStocks!X26*(1+AN53)</f>
        <v>5.2836261064159319E-2</v>
      </c>
      <c r="AN46" s="786">
        <f>AM46*H46</f>
        <v>2.0556004095713369</v>
      </c>
      <c r="AO46" s="787"/>
      <c r="AP46" s="788"/>
      <c r="AQ46" s="786"/>
      <c r="AR46" s="788"/>
      <c r="AS46" s="793"/>
      <c r="AT46" s="788"/>
      <c r="AV46" s="25"/>
      <c r="AW46" s="25"/>
      <c r="AX46" s="25"/>
      <c r="AY46" s="25"/>
      <c r="AZ46" s="25"/>
      <c r="BA46" s="25"/>
      <c r="BB46" s="25"/>
      <c r="BC46" s="25"/>
      <c r="BD46" s="25"/>
      <c r="BE46" s="835" t="s">
        <v>60</v>
      </c>
      <c r="BF46" s="836">
        <v>15595</v>
      </c>
      <c r="BG46" s="836">
        <v>931541</v>
      </c>
      <c r="BH46" s="836">
        <v>337</v>
      </c>
      <c r="BI46" s="837">
        <v>83766308</v>
      </c>
      <c r="BJ46" s="835">
        <v>16239436</v>
      </c>
      <c r="BK46" s="836">
        <v>7086953</v>
      </c>
      <c r="BL46" s="836">
        <v>575189</v>
      </c>
      <c r="BM46" s="836">
        <v>37375430</v>
      </c>
      <c r="BN46" s="836">
        <v>1099500</v>
      </c>
      <c r="BO46" s="836">
        <v>146142817</v>
      </c>
      <c r="BP46" s="836">
        <f>DwellingStocks!O25</f>
        <v>23790.684938210514</v>
      </c>
      <c r="BQ46" s="838">
        <f>((BP46/BF46)*$BF$18*(BI46+BJ46)*0.0000000036)/(BP46/1000)</f>
        <v>1.714945261270449E-2</v>
      </c>
      <c r="BR46" s="838">
        <f t="shared" si="5"/>
        <v>8.8816766912471947E-3</v>
      </c>
      <c r="BS46" s="838">
        <f t="shared" si="6"/>
        <v>1.6359750432831037E-3</v>
      </c>
      <c r="BT46" s="838">
        <f t="shared" si="7"/>
        <v>1.327784802821417E-4</v>
      </c>
      <c r="BV46" s="25"/>
      <c r="BW46" s="25"/>
      <c r="BX46" s="25"/>
      <c r="BY46" s="25"/>
      <c r="BZ46" s="25"/>
      <c r="CA46" s="25"/>
      <c r="CB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710"/>
      <c r="AL47" s="1183"/>
      <c r="AM47" s="317"/>
      <c r="AO47" s="317"/>
      <c r="AP47" s="336"/>
      <c r="AQ47" s="764"/>
      <c r="AR47" s="768"/>
      <c r="AS47" s="792"/>
      <c r="AT47" s="336"/>
      <c r="AV47" s="25"/>
      <c r="AW47" s="25"/>
      <c r="AX47" s="25"/>
      <c r="AY47" s="25"/>
      <c r="AZ47" s="25"/>
      <c r="BA47" s="25"/>
      <c r="BB47" s="25"/>
      <c r="BC47" s="25"/>
      <c r="BD47" s="25"/>
      <c r="BE47" s="831" t="s">
        <v>62</v>
      </c>
      <c r="BF47" s="832">
        <v>5191</v>
      </c>
      <c r="BG47" s="832">
        <v>290189</v>
      </c>
      <c r="BH47" s="832">
        <v>413</v>
      </c>
      <c r="BI47" s="833">
        <v>36993288</v>
      </c>
      <c r="BJ47" s="831">
        <v>7041768</v>
      </c>
      <c r="BK47" s="832">
        <v>2218849</v>
      </c>
      <c r="BL47" s="832">
        <v>235069</v>
      </c>
      <c r="BM47" s="832">
        <v>12463794</v>
      </c>
      <c r="BN47" s="832">
        <v>507628</v>
      </c>
      <c r="BO47" s="832">
        <v>59460396</v>
      </c>
      <c r="BP47" s="836">
        <f>DwellingStocks!O26</f>
        <v>8010.7993972868508</v>
      </c>
      <c r="BQ47" s="834">
        <f t="shared" si="4"/>
        <v>2.2686015294626206E-2</v>
      </c>
      <c r="BR47" s="834">
        <f t="shared" si="5"/>
        <v>8.995784858408783E-3</v>
      </c>
      <c r="BS47" s="834">
        <f t="shared" si="6"/>
        <v>1.5387895203236373E-3</v>
      </c>
      <c r="BT47" s="834">
        <f t="shared" si="7"/>
        <v>1.6302223078404931E-4</v>
      </c>
      <c r="BV47" s="25"/>
      <c r="BW47" s="25"/>
      <c r="BX47" s="25"/>
      <c r="BY47" s="25"/>
      <c r="BZ47" s="25"/>
      <c r="CA47" s="25"/>
      <c r="CB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714">
        <f>AO48</f>
        <v>1.301296052944724E-2</v>
      </c>
      <c r="AL48" s="1183"/>
      <c r="AM48" s="317"/>
      <c r="AO48" s="771">
        <f>BR63*(1+AP53)</f>
        <v>1.301296052944724E-2</v>
      </c>
      <c r="AP48" s="768">
        <f>AO48*H46</f>
        <v>0.50627062656052457</v>
      </c>
      <c r="AQ48" s="764"/>
      <c r="AR48" s="768"/>
      <c r="AS48" s="792"/>
      <c r="AT48" s="336"/>
      <c r="AV48" s="25" t="s">
        <v>824</v>
      </c>
      <c r="AX48" s="25"/>
      <c r="AY48" s="25"/>
      <c r="AZ48" s="25"/>
      <c r="BA48" s="25"/>
      <c r="BB48" s="25"/>
      <c r="BC48" s="25"/>
      <c r="BD48" s="25"/>
      <c r="BE48" s="835" t="s">
        <v>64</v>
      </c>
      <c r="BF48" s="836">
        <v>5603</v>
      </c>
      <c r="BG48" s="836">
        <v>294590</v>
      </c>
      <c r="BH48" s="836">
        <v>602</v>
      </c>
      <c r="BI48" s="837">
        <v>59600854</v>
      </c>
      <c r="BJ48" s="835">
        <v>9624009</v>
      </c>
      <c r="BK48" s="836">
        <v>2310613</v>
      </c>
      <c r="BL48" s="836">
        <v>213528</v>
      </c>
      <c r="BM48" s="836">
        <v>12820227</v>
      </c>
      <c r="BN48" s="836">
        <v>550098</v>
      </c>
      <c r="BO48" s="836">
        <v>85119330</v>
      </c>
      <c r="BP48" s="836">
        <f>DwellingStocks!O27</f>
        <v>8658.126308421115</v>
      </c>
      <c r="BQ48" s="838">
        <f t="shared" si="4"/>
        <v>3.3040923611834583E-2</v>
      </c>
      <c r="BR48" s="838">
        <f t="shared" si="5"/>
        <v>8.5906068177761911E-3</v>
      </c>
      <c r="BS48" s="838">
        <f t="shared" si="6"/>
        <v>1.4845987506692843E-3</v>
      </c>
      <c r="BT48" s="838">
        <f t="shared" si="7"/>
        <v>1.3719450294485096E-4</v>
      </c>
    </row>
    <row r="49" spans="3:72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710">
        <f>AQ49</f>
        <v>8.7437241598877023E-4</v>
      </c>
      <c r="AL49" s="1183"/>
      <c r="AM49" s="317"/>
      <c r="AO49" s="772"/>
      <c r="AP49" s="773"/>
      <c r="AQ49" s="764">
        <f>BS63*(1+AR53)</f>
        <v>8.7437241598877023E-4</v>
      </c>
      <c r="AR49" s="768">
        <f>AQ49*H46</f>
        <v>3.4017552722775977E-2</v>
      </c>
      <c r="AS49" s="792"/>
      <c r="AT49" s="336"/>
      <c r="AV49" s="25"/>
      <c r="AW49" s="584" t="s">
        <v>820</v>
      </c>
      <c r="AX49" s="584" t="s">
        <v>823</v>
      </c>
      <c r="AY49" s="25"/>
      <c r="AZ49" s="25"/>
      <c r="BA49" s="25"/>
      <c r="BB49" s="25"/>
      <c r="BC49" s="25"/>
      <c r="BD49" s="25"/>
      <c r="BP49" s="58" t="s">
        <v>1066</v>
      </c>
      <c r="BQ49" s="843">
        <f>AVERAGE(BQ40:BQ48)</f>
        <v>1.3467600237253401E-2</v>
      </c>
      <c r="BR49" s="301">
        <f>AVERAGE(BR40:BR48)</f>
        <v>8.8171772237418851E-3</v>
      </c>
      <c r="BS49" s="301">
        <f>AVERAGE(BS40:BS48)</f>
        <v>1.7665001567785923E-3</v>
      </c>
      <c r="BT49" s="301">
        <f>AVERAGE(BT40:BT48)</f>
        <v>4.5232880476159005E-4</v>
      </c>
    </row>
    <row r="50" spans="3:72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715">
        <f>AS50</f>
        <v>2.2390789835131475E-4</v>
      </c>
      <c r="AL50" s="1183"/>
      <c r="AM50" s="328"/>
      <c r="AN50" s="760"/>
      <c r="AO50" s="774"/>
      <c r="AP50" s="775"/>
      <c r="AQ50" s="769"/>
      <c r="AR50" s="770"/>
      <c r="AS50" s="791">
        <f>BT63*(1+$AT$53)</f>
        <v>2.2390789835131475E-4</v>
      </c>
      <c r="AT50" s="770">
        <f>AS50*H46</f>
        <v>8.7111608256745816E-3</v>
      </c>
      <c r="AV50" s="586" t="s">
        <v>42</v>
      </c>
      <c r="AW50" s="587">
        <f>1-AX50</f>
        <v>0.67999999999999994</v>
      </c>
      <c r="AX50" s="587">
        <v>0.32</v>
      </c>
      <c r="AY50" s="25"/>
      <c r="AZ50" s="25"/>
      <c r="BA50" s="25"/>
      <c r="BB50" s="25"/>
      <c r="BC50" s="25"/>
      <c r="BD50" s="25"/>
    </row>
    <row r="51" spans="3:72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714"/>
      <c r="AM51" s="326" t="s">
        <v>918</v>
      </c>
      <c r="AN51" s="316">
        <f>'SHWLP-Att'!AC27</f>
        <v>20.357309163938442</v>
      </c>
      <c r="AO51" s="320"/>
      <c r="AP51" s="321">
        <f>'SHWLP-Att'!AC54</f>
        <v>9.4922193003738293</v>
      </c>
      <c r="AQ51" s="320"/>
      <c r="AR51" s="321">
        <f>'SHWLP-Att'!AC59</f>
        <v>0.71104643057697769</v>
      </c>
      <c r="AS51" s="320"/>
      <c r="AT51" s="321">
        <f>'SHWLP-Att'!AC60</f>
        <v>0.29535083433966691</v>
      </c>
      <c r="AV51" s="589" t="s">
        <v>44</v>
      </c>
      <c r="AW51" s="590">
        <f>1-AX51</f>
        <v>0.65</v>
      </c>
      <c r="AX51" s="590">
        <v>0.35</v>
      </c>
      <c r="AY51" s="25"/>
      <c r="AZ51" s="25"/>
      <c r="BA51" s="25"/>
      <c r="BB51" s="25"/>
      <c r="BC51" s="25"/>
      <c r="BD51" s="25"/>
    </row>
    <row r="52" spans="3:72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714"/>
      <c r="AM52" s="761" t="s">
        <v>919</v>
      </c>
      <c r="AN52">
        <v>16.342539911584367</v>
      </c>
      <c r="AO52" s="317"/>
      <c r="AP52" s="336">
        <v>11.94022616223222</v>
      </c>
      <c r="AQ52" s="317"/>
      <c r="AR52">
        <v>1.9682898018529464</v>
      </c>
      <c r="AS52" s="317"/>
      <c r="AT52" s="336">
        <v>0.55560648002897184</v>
      </c>
      <c r="AV52" s="592" t="s">
        <v>46</v>
      </c>
      <c r="AW52" s="587">
        <f>1-AX52</f>
        <v>0.7</v>
      </c>
      <c r="AX52" s="593">
        <v>0.3</v>
      </c>
      <c r="BD52" s="25"/>
    </row>
    <row r="53" spans="3:72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714"/>
      <c r="AM53" s="762" t="s">
        <v>920</v>
      </c>
      <c r="AN53" s="776">
        <f>((AN51-AN52)/AN52)</f>
        <v>0.24566372632862385</v>
      </c>
      <c r="AO53" s="317"/>
      <c r="AP53" s="776">
        <f>((AP51-AP52)/AP52)</f>
        <v>-0.2050218168900024</v>
      </c>
      <c r="AQ53" s="317"/>
      <c r="AR53" s="776">
        <f>((AR51-AR52)/AR52)</f>
        <v>-0.63874911615779384</v>
      </c>
      <c r="AS53" s="317"/>
      <c r="AT53" s="776">
        <f>((AT51-AT52)/AT52)</f>
        <v>-0.46841722521978868</v>
      </c>
      <c r="AV53" s="25"/>
      <c r="BD53" s="25"/>
      <c r="BE53" s="1289" t="s">
        <v>44</v>
      </c>
      <c r="BF53" s="1290" t="s">
        <v>44</v>
      </c>
      <c r="BG53" s="1290" t="s">
        <v>44</v>
      </c>
      <c r="BH53" s="1290" t="s">
        <v>44</v>
      </c>
      <c r="BI53" s="1290" t="s">
        <v>44</v>
      </c>
      <c r="BJ53" s="1290" t="s">
        <v>44</v>
      </c>
      <c r="BK53" s="1290" t="s">
        <v>44</v>
      </c>
      <c r="BL53" s="1290" t="s">
        <v>44</v>
      </c>
      <c r="BM53" s="1290" t="s">
        <v>44</v>
      </c>
      <c r="BN53" s="1290" t="s">
        <v>44</v>
      </c>
      <c r="BO53" s="1290" t="s">
        <v>44</v>
      </c>
      <c r="BP53" s="1290"/>
      <c r="BQ53" s="1292" t="s">
        <v>879</v>
      </c>
      <c r="BR53" s="1293"/>
      <c r="BS53" s="1293"/>
      <c r="BT53" s="1293"/>
    </row>
    <row r="54" spans="3:72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714"/>
      <c r="AM54" s="761" t="s">
        <v>921</v>
      </c>
      <c r="AN54" s="764">
        <f>SUM(AN6:AN46)</f>
        <v>20.357309163938442</v>
      </c>
      <c r="AO54" s="317"/>
      <c r="AP54" s="768">
        <f>SUM(AP6:AP50)</f>
        <v>9.4922193003738293</v>
      </c>
      <c r="AQ54" s="317"/>
      <c r="AR54" s="768">
        <f>SUM(AR6:AR50)</f>
        <v>0.71104643057697769</v>
      </c>
      <c r="AS54" s="317"/>
      <c r="AT54" s="768">
        <f>SUM(AT6:AT50)</f>
        <v>0.29535083433966691</v>
      </c>
      <c r="AV54" s="25"/>
      <c r="BD54" s="25"/>
      <c r="BE54" s="839" t="s">
        <v>284</v>
      </c>
      <c r="BF54" s="840" t="s">
        <v>393</v>
      </c>
      <c r="BG54" s="840" t="s">
        <v>394</v>
      </c>
      <c r="BH54" s="841" t="s">
        <v>874</v>
      </c>
      <c r="BI54" s="839" t="s">
        <v>875</v>
      </c>
      <c r="BJ54" s="839" t="s">
        <v>876</v>
      </c>
      <c r="BK54" s="840" t="s">
        <v>411</v>
      </c>
      <c r="BL54" s="840" t="s">
        <v>873</v>
      </c>
      <c r="BM54" s="841" t="s">
        <v>877</v>
      </c>
      <c r="BN54" s="839" t="s">
        <v>878</v>
      </c>
      <c r="BO54" s="840" t="s">
        <v>216</v>
      </c>
      <c r="BP54" s="842"/>
      <c r="BQ54" s="844" t="s">
        <v>217</v>
      </c>
      <c r="BR54" s="844" t="s">
        <v>872</v>
      </c>
      <c r="BS54" s="844" t="s">
        <v>219</v>
      </c>
      <c r="BT54" s="844" t="s">
        <v>873</v>
      </c>
    </row>
    <row r="55" spans="3:72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714"/>
      <c r="AL55" s="1169"/>
      <c r="AM55" s="765" t="s">
        <v>922</v>
      </c>
      <c r="AN55" s="766">
        <f>((AN51-AN54)/AN54)</f>
        <v>0</v>
      </c>
      <c r="AO55" s="328"/>
      <c r="AP55" s="777">
        <f>((AP51-AP54)/AP54)</f>
        <v>0</v>
      </c>
      <c r="AQ55" s="328"/>
      <c r="AR55" s="777">
        <f>((AR51-AR54)/AR54)</f>
        <v>0</v>
      </c>
      <c r="AS55" s="328"/>
      <c r="AT55" s="777">
        <f>((AT51-AT54)/AT54)</f>
        <v>0</v>
      </c>
      <c r="AV55" s="25"/>
      <c r="AW55" s="25"/>
      <c r="BE55" s="835" t="s">
        <v>48</v>
      </c>
      <c r="BF55" s="836">
        <v>30917</v>
      </c>
      <c r="BG55" s="836">
        <v>3791316</v>
      </c>
      <c r="BH55" s="836">
        <v>54</v>
      </c>
      <c r="BI55" s="837">
        <v>10485360</v>
      </c>
      <c r="BJ55" s="835">
        <v>1188542</v>
      </c>
      <c r="BK55" s="836">
        <v>17730384</v>
      </c>
      <c r="BL55" s="836">
        <v>10718118</v>
      </c>
      <c r="BM55" s="836">
        <v>77836062</v>
      </c>
      <c r="BN55" s="836">
        <v>4686</v>
      </c>
      <c r="BO55" s="836">
        <v>117963152</v>
      </c>
      <c r="BP55" s="836">
        <f>DwellingStocks!P19</f>
        <v>72528.642938868245</v>
      </c>
      <c r="BQ55" s="838">
        <f>((BP55/BF55)*$BG$18*(BI55+BJ55)*0.0000000036)/(BP55/1000)</f>
        <v>9.510263559994105E-4</v>
      </c>
      <c r="BR55" s="838">
        <f>((BP55/BF55)*(BM55+BN55)*0.0000000036)/(BP55/1000)</f>
        <v>9.0638384319306521E-3</v>
      </c>
      <c r="BS55" s="838">
        <f>((BP55/BF55)*(BK55)*0.0000000036)/(BP55/1000)</f>
        <v>2.0645399747711611E-3</v>
      </c>
      <c r="BT55" s="838">
        <f>((BP55/BF55)*(BL55)*0.0000000036)/(BP55/1000)</f>
        <v>1.2480261603648477E-3</v>
      </c>
    </row>
    <row r="56" spans="3:72" ht="16.5" thickBot="1">
      <c r="C56" s="602" t="str">
        <f>AX15</f>
        <v>R-BLD_Apt_A</v>
      </c>
      <c r="D56" s="603" t="str">
        <f>AY15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BF8/1000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</v>
      </c>
      <c r="AK56" s="707">
        <f>AM56</f>
        <v>3.9569523745292917E-4</v>
      </c>
      <c r="AL56" s="1169"/>
      <c r="AM56" s="785">
        <f>ABS(BQ40*DwellingStocks!W18*(1+AN103))</f>
        <v>3.9569523745292917E-4</v>
      </c>
      <c r="AN56" s="786">
        <f>AM56*H56</f>
        <v>4.6434988159936115E-3</v>
      </c>
      <c r="AO56" s="787"/>
      <c r="AP56" s="788"/>
      <c r="AQ56" s="787"/>
      <c r="AR56" s="788"/>
      <c r="AS56" s="786"/>
      <c r="AT56" s="788"/>
      <c r="AV56" s="1289" t="s">
        <v>819</v>
      </c>
      <c r="AW56" s="1290"/>
      <c r="AX56" s="1290"/>
      <c r="AY56" s="1290"/>
      <c r="AZ56" s="1291"/>
      <c r="BE56" s="831" t="s">
        <v>50</v>
      </c>
      <c r="BF56" s="832">
        <v>3722</v>
      </c>
      <c r="BG56" s="832">
        <v>417890</v>
      </c>
      <c r="BH56" s="832">
        <v>90</v>
      </c>
      <c r="BI56" s="833">
        <v>13034192</v>
      </c>
      <c r="BJ56" s="831">
        <v>2101151</v>
      </c>
      <c r="BK56" s="832">
        <v>2240850</v>
      </c>
      <c r="BL56" s="832">
        <v>788570</v>
      </c>
      <c r="BM56" s="832">
        <v>8717545</v>
      </c>
      <c r="BN56" s="832">
        <v>31109</v>
      </c>
      <c r="BO56" s="832">
        <v>26913417</v>
      </c>
      <c r="BP56" s="836">
        <f>DwellingStocks!P20</f>
        <v>6727.4572369101443</v>
      </c>
      <c r="BQ56" s="834">
        <f>((BP56/BF56)*$BG$18*(BI56+BJ56)*0.0000000036)/(BP56/1000)</f>
        <v>1.0242117509517548E-2</v>
      </c>
      <c r="BR56" s="834">
        <f>((BP56/BF56)*(BM56+BN56)*0.0000000036)/(BP56/1000)</f>
        <v>8.4618899516389033E-3</v>
      </c>
      <c r="BS56" s="834">
        <f>((BP56/BF56)*(BK56)*0.0000000036)/(BP56/1000)</f>
        <v>2.1673992477162815E-3</v>
      </c>
      <c r="BT56" s="834">
        <f>((BP56/BF56)*(BL56)*0.0000000036)/(BP56/1000)</f>
        <v>7.6272219236969371E-4</v>
      </c>
    </row>
    <row r="57" spans="3:72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710"/>
      <c r="AL57" s="1169"/>
      <c r="AM57" s="767"/>
      <c r="AN57" s="764"/>
      <c r="AO57" s="771"/>
      <c r="AP57" s="768"/>
      <c r="AQ57" s="771"/>
      <c r="AR57" s="768"/>
      <c r="AS57" s="764"/>
      <c r="AT57" s="768"/>
      <c r="AV57" s="583"/>
      <c r="AW57" s="584" t="s">
        <v>821</v>
      </c>
      <c r="AX57" s="584" t="s">
        <v>820</v>
      </c>
      <c r="AY57" s="585" t="s">
        <v>822</v>
      </c>
      <c r="AZ57" s="583" t="s">
        <v>823</v>
      </c>
      <c r="BA57" s="25"/>
      <c r="BB57" s="25"/>
      <c r="BC57" s="25"/>
      <c r="BE57" s="835" t="s">
        <v>52</v>
      </c>
      <c r="BF57" s="836">
        <v>7882</v>
      </c>
      <c r="BG57" s="836">
        <v>923821</v>
      </c>
      <c r="BH57" s="836">
        <v>116</v>
      </c>
      <c r="BI57" s="837">
        <v>43515430</v>
      </c>
      <c r="BJ57" s="835">
        <v>7251325</v>
      </c>
      <c r="BK57" s="836">
        <v>5692013</v>
      </c>
      <c r="BL57" s="836">
        <v>1593680</v>
      </c>
      <c r="BM57" s="836">
        <v>27323207</v>
      </c>
      <c r="BN57" s="836">
        <v>122934</v>
      </c>
      <c r="BO57" s="836">
        <v>85498588</v>
      </c>
      <c r="BP57" s="836">
        <f>DwellingStocks!P21</f>
        <v>14584.48055403824</v>
      </c>
      <c r="BQ57" s="838">
        <f>((BP57/BF57)*$BG$18*(BI57+BJ57)*0.0000000036)/(BP57/1000)</f>
        <v>1.6222464383632399E-2</v>
      </c>
      <c r="BR57" s="838">
        <f t="shared" ref="BR57:BR63" si="8">((BP57/BF57)*(BM57+BN57)*0.0000000036)/(BP57/1000)</f>
        <v>1.2535664501395585E-2</v>
      </c>
      <c r="BS57" s="838">
        <f>((BP57/BF57)*(BK57)*0.0000000036)/(BP57/1000)</f>
        <v>2.5997521948743969E-3</v>
      </c>
      <c r="BT57" s="838">
        <f>((BP57/BF57)*(BL57)*0.0000000036)/(BP57/1000)</f>
        <v>7.2789241309312357E-4</v>
      </c>
    </row>
    <row r="58" spans="3:72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714">
        <f>AO58</f>
        <v>3.8454326227233722E-3</v>
      </c>
      <c r="AL58" s="1169"/>
      <c r="AM58" s="767"/>
      <c r="AN58" s="764"/>
      <c r="AO58" s="771">
        <f>BR40*(1+AP103)</f>
        <v>3.8454326227233722E-3</v>
      </c>
      <c r="AP58" s="768">
        <f>AO58*H56</f>
        <v>4.5126299587377065E-2</v>
      </c>
      <c r="AQ58" s="771"/>
      <c r="AR58" s="768"/>
      <c r="AS58" s="764"/>
      <c r="AT58" s="768"/>
      <c r="AV58" s="586" t="s">
        <v>42</v>
      </c>
      <c r="AW58" s="595">
        <v>69107.395872611189</v>
      </c>
      <c r="AX58" s="587">
        <v>0.7</v>
      </c>
      <c r="AY58" s="595">
        <v>29617.455373976227</v>
      </c>
      <c r="AZ58" s="588">
        <v>0.3</v>
      </c>
      <c r="BA58" s="25"/>
      <c r="BB58" s="25"/>
      <c r="BC58" s="25"/>
      <c r="BE58" s="831" t="s">
        <v>54</v>
      </c>
      <c r="BF58" s="832">
        <v>27081</v>
      </c>
      <c r="BG58" s="832">
        <v>2951365</v>
      </c>
      <c r="BH58" s="832">
        <v>140</v>
      </c>
      <c r="BI58" s="833">
        <v>174012862</v>
      </c>
      <c r="BJ58" s="831">
        <v>34638769</v>
      </c>
      <c r="BK58" s="832">
        <v>20069083</v>
      </c>
      <c r="BL58" s="832">
        <v>5351092</v>
      </c>
      <c r="BM58" s="832">
        <v>103542140</v>
      </c>
      <c r="BN58" s="832">
        <v>1485406</v>
      </c>
      <c r="BO58" s="832">
        <v>339099353</v>
      </c>
      <c r="BP58" s="836">
        <f>DwellingStocks!P22</f>
        <v>49420.927051735707</v>
      </c>
      <c r="BQ58" s="834">
        <f t="shared" ref="BQ58:BQ63" si="9">((BP58/BF58)*$BG$18*(BI58+BJ58)*0.0000000036)/(BP58/1000)</f>
        <v>1.9405772794162134E-2</v>
      </c>
      <c r="BR58" s="834">
        <f t="shared" si="8"/>
        <v>1.3961787437686939E-2</v>
      </c>
      <c r="BS58" s="834">
        <f t="shared" ref="BS58:BS63" si="10">((BP58/BF58)*(BK58)*0.0000000036)/(BP58/1000)</f>
        <v>2.6678741110003324E-3</v>
      </c>
      <c r="BT58" s="834">
        <f t="shared" ref="BT58:BT63" si="11">((BP58/BF58)*(BL58)*0.0000000036)/(BP58/1000)</f>
        <v>7.1134489863742103E-4</v>
      </c>
    </row>
    <row r="59" spans="3:72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710">
        <f>AQ59</f>
        <v>4.974085228881467E-4</v>
      </c>
      <c r="AL59" s="1169"/>
      <c r="AM59" s="767"/>
      <c r="AN59" s="764"/>
      <c r="AO59" s="771"/>
      <c r="AP59" s="768"/>
      <c r="AQ59" s="771">
        <f>BS40*(1+AR103)</f>
        <v>4.974085228881467E-4</v>
      </c>
      <c r="AR59" s="768">
        <f>AQ59*H56</f>
        <v>5.8371081288816325E-3</v>
      </c>
      <c r="AS59" s="764"/>
      <c r="AT59" s="768"/>
      <c r="AV59" s="589" t="s">
        <v>44</v>
      </c>
      <c r="AW59" s="596">
        <v>41710.491459586934</v>
      </c>
      <c r="AX59" s="587">
        <f>AW59/SUM(AW59+AY59)</f>
        <v>0.65</v>
      </c>
      <c r="AY59" s="596">
        <v>22459.495401316039</v>
      </c>
      <c r="AZ59" s="588">
        <f>AY59/SUM(AW59+AY59)</f>
        <v>0.35</v>
      </c>
      <c r="BA59" s="25"/>
      <c r="BB59" s="25"/>
      <c r="BC59" s="25"/>
      <c r="BE59" s="835" t="s">
        <v>56</v>
      </c>
      <c r="BF59" s="836">
        <v>161926</v>
      </c>
      <c r="BG59" s="836">
        <v>16330846</v>
      </c>
      <c r="BH59" s="836">
        <v>189</v>
      </c>
      <c r="BI59" s="837">
        <v>1338047187</v>
      </c>
      <c r="BJ59" s="835">
        <v>324841172</v>
      </c>
      <c r="BK59" s="836">
        <v>118805308</v>
      </c>
      <c r="BL59" s="836">
        <v>31787856</v>
      </c>
      <c r="BM59" s="836">
        <v>660359371</v>
      </c>
      <c r="BN59" s="836">
        <v>44948998</v>
      </c>
      <c r="BO59" s="836">
        <v>2518789892</v>
      </c>
      <c r="BP59" s="836">
        <f>DwellingStocks!P23</f>
        <v>293672.95873330871</v>
      </c>
      <c r="BQ59" s="838">
        <f t="shared" si="9"/>
        <v>2.586546919581369E-2</v>
      </c>
      <c r="BR59" s="838">
        <f t="shared" si="8"/>
        <v>1.568068209181972E-2</v>
      </c>
      <c r="BS59" s="838">
        <f t="shared" si="10"/>
        <v>2.6413244864938305E-3</v>
      </c>
      <c r="BT59" s="838">
        <f t="shared" si="11"/>
        <v>7.0671962254363109E-4</v>
      </c>
    </row>
    <row r="60" spans="3:72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715">
        <f>AS60</f>
        <v>5.4989074758546579E-4</v>
      </c>
      <c r="AL60" s="1169"/>
      <c r="AM60" s="789"/>
      <c r="AN60" s="769"/>
      <c r="AO60" s="790"/>
      <c r="AP60" s="770"/>
      <c r="AQ60" s="790"/>
      <c r="AR60" s="770"/>
      <c r="AS60" s="791">
        <f>BT40*(1+AT103)</f>
        <v>5.4989074758546579E-4</v>
      </c>
      <c r="AT60" s="770">
        <f>AS60*H56</f>
        <v>6.4529890523200954E-3</v>
      </c>
      <c r="AV60" s="592" t="s">
        <v>46</v>
      </c>
      <c r="AW60" s="597">
        <v>34182.00001626688</v>
      </c>
      <c r="AX60" s="587">
        <f>AW60/SUM(AW60+AY60)</f>
        <v>0.70000000000000007</v>
      </c>
      <c r="AY60" s="597">
        <v>14649.428578400091</v>
      </c>
      <c r="AZ60" s="588">
        <f>AY60/SUM(AW60+AY60)</f>
        <v>0.3</v>
      </c>
      <c r="BA60" s="25"/>
      <c r="BB60" s="25"/>
      <c r="BC60" s="25"/>
      <c r="BE60" s="831" t="s">
        <v>58</v>
      </c>
      <c r="BF60" s="832">
        <v>95372</v>
      </c>
      <c r="BG60" s="832">
        <v>9015651</v>
      </c>
      <c r="BH60" s="832">
        <v>260</v>
      </c>
      <c r="BI60" s="833">
        <v>1084292370</v>
      </c>
      <c r="BJ60" s="831">
        <v>253316321</v>
      </c>
      <c r="BK60" s="832">
        <v>68300496</v>
      </c>
      <c r="BL60" s="832">
        <v>17462349</v>
      </c>
      <c r="BM60" s="832">
        <v>395641968</v>
      </c>
      <c r="BN60" s="832">
        <v>45229735</v>
      </c>
      <c r="BO60" s="832">
        <v>1864243238</v>
      </c>
      <c r="BP60" s="836">
        <f>DwellingStocks!P24</f>
        <v>175920.34461876052</v>
      </c>
      <c r="BQ60" s="834">
        <f t="shared" si="9"/>
        <v>3.5324989983386533E-2</v>
      </c>
      <c r="BR60" s="834">
        <f t="shared" si="8"/>
        <v>1.6641552350794783E-2</v>
      </c>
      <c r="BS60" s="834">
        <f t="shared" si="10"/>
        <v>2.5781338925470786E-3</v>
      </c>
      <c r="BT60" s="834">
        <f t="shared" si="11"/>
        <v>6.5915002726167008E-4</v>
      </c>
    </row>
    <row r="61" spans="3:72">
      <c r="C61" s="602" t="str">
        <f>AX16</f>
        <v>R-BLD_Apt_B1</v>
      </c>
      <c r="D61" s="603" t="str">
        <f>AY16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BF9/1000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</v>
      </c>
      <c r="AK61" s="707">
        <f>AM61</f>
        <v>5.9456846284308947E-3</v>
      </c>
      <c r="AL61" s="1169"/>
      <c r="AM61" s="785">
        <f>ABS(BQ41*DwellingStocks!W19*(1+$AN$103))</f>
        <v>5.9456846284308947E-3</v>
      </c>
      <c r="AN61" s="786">
        <f>AM61*H61</f>
        <v>3.0903369171493864E-2</v>
      </c>
      <c r="AO61" s="771"/>
      <c r="AP61" s="768"/>
      <c r="AQ61" s="764"/>
      <c r="AR61" s="768"/>
      <c r="AS61" s="792"/>
      <c r="AT61" s="768"/>
      <c r="AV61" s="25"/>
      <c r="AW61" s="25"/>
      <c r="AX61" s="25"/>
      <c r="AY61" s="25"/>
      <c r="AZ61" s="25"/>
      <c r="BA61" s="25"/>
      <c r="BB61" s="25"/>
      <c r="BC61" s="25"/>
      <c r="BE61" s="835" t="s">
        <v>60</v>
      </c>
      <c r="BF61" s="836">
        <v>46130</v>
      </c>
      <c r="BG61" s="836">
        <v>4172403</v>
      </c>
      <c r="BH61" s="836">
        <v>338</v>
      </c>
      <c r="BI61" s="837">
        <v>710540728</v>
      </c>
      <c r="BJ61" s="835">
        <v>151669826</v>
      </c>
      <c r="BK61" s="836">
        <v>32024144</v>
      </c>
      <c r="BL61" s="836">
        <v>7687230</v>
      </c>
      <c r="BM61" s="836">
        <v>197368280</v>
      </c>
      <c r="BN61" s="836">
        <v>25027741</v>
      </c>
      <c r="BO61" s="836">
        <v>1124317950</v>
      </c>
      <c r="BP61" s="836">
        <f>DwellingStocks!P25</f>
        <v>85755.437936808186</v>
      </c>
      <c r="BQ61" s="838">
        <f t="shared" si="9"/>
        <v>4.7076453250177577E-2</v>
      </c>
      <c r="BR61" s="838">
        <f t="shared" si="8"/>
        <v>1.7355856830695855E-2</v>
      </c>
      <c r="BS61" s="838">
        <f t="shared" si="10"/>
        <v>2.499174472143941E-3</v>
      </c>
      <c r="BT61" s="838">
        <f t="shared" si="11"/>
        <v>5.9991389551268157E-4</v>
      </c>
    </row>
    <row r="62" spans="3:72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710"/>
      <c r="AL62" s="1169"/>
      <c r="AM62" s="767"/>
      <c r="AN62" s="764"/>
      <c r="AO62" s="771"/>
      <c r="AP62" s="768"/>
      <c r="AQ62" s="764"/>
      <c r="AR62" s="768"/>
      <c r="AS62" s="792"/>
      <c r="AT62" s="768"/>
      <c r="BA62" s="25"/>
      <c r="BB62" s="25"/>
      <c r="BC62" s="25"/>
      <c r="BE62" s="831" t="s">
        <v>62</v>
      </c>
      <c r="BF62" s="832">
        <v>20720</v>
      </c>
      <c r="BG62" s="832">
        <v>1831493</v>
      </c>
      <c r="BH62" s="832">
        <v>413</v>
      </c>
      <c r="BI62" s="833">
        <v>402775920</v>
      </c>
      <c r="BJ62" s="831">
        <v>83851393</v>
      </c>
      <c r="BK62" s="832">
        <v>14391500</v>
      </c>
      <c r="BL62" s="832">
        <v>3408225</v>
      </c>
      <c r="BM62" s="832">
        <v>91534744</v>
      </c>
      <c r="BN62" s="832">
        <v>12170223</v>
      </c>
      <c r="BO62" s="832">
        <v>608132005</v>
      </c>
      <c r="BP62" s="836">
        <f>DwellingStocks!P26</f>
        <v>38588.997221862926</v>
      </c>
      <c r="BQ62" s="834">
        <f t="shared" si="9"/>
        <v>5.915351898689046E-2</v>
      </c>
      <c r="BR62" s="834">
        <f t="shared" si="8"/>
        <v>1.8018237509652511E-2</v>
      </c>
      <c r="BS62" s="834">
        <f t="shared" si="10"/>
        <v>2.5004536679536682E-3</v>
      </c>
      <c r="BT62" s="834">
        <f t="shared" si="11"/>
        <v>5.9216264478764485E-4</v>
      </c>
    </row>
    <row r="63" spans="3:72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714">
        <f>AO63</f>
        <v>9.3109655226281916E-3</v>
      </c>
      <c r="AL63" s="1169"/>
      <c r="AM63" s="767"/>
      <c r="AN63" s="764"/>
      <c r="AO63" s="771">
        <f>BR41*(1+AP103)</f>
        <v>9.3109655226281916E-3</v>
      </c>
      <c r="AP63" s="768">
        <f>AO63*H61</f>
        <v>4.8394797718150563E-2</v>
      </c>
      <c r="AQ63" s="764"/>
      <c r="AR63" s="768"/>
      <c r="AS63" s="792"/>
      <c r="AT63" s="768"/>
      <c r="BA63" s="25"/>
      <c r="BB63" s="25"/>
      <c r="BC63" s="25"/>
      <c r="BE63" s="835" t="s">
        <v>64</v>
      </c>
      <c r="BF63" s="836">
        <v>21208</v>
      </c>
      <c r="BG63" s="836">
        <v>1754836</v>
      </c>
      <c r="BH63" s="836">
        <v>604</v>
      </c>
      <c r="BI63" s="837">
        <v>548461962</v>
      </c>
      <c r="BJ63" s="835">
        <v>105828500</v>
      </c>
      <c r="BK63" s="836">
        <v>14258858</v>
      </c>
      <c r="BL63" s="836">
        <v>2481394</v>
      </c>
      <c r="BM63" s="836">
        <v>86745130</v>
      </c>
      <c r="BN63" s="836">
        <v>9686191</v>
      </c>
      <c r="BO63" s="836">
        <v>767462035</v>
      </c>
      <c r="BP63" s="836">
        <f>DwellingStocks!P27</f>
        <v>38905.107366988203</v>
      </c>
      <c r="BQ63" s="838">
        <f t="shared" si="9"/>
        <v>7.7704242347111832E-2</v>
      </c>
      <c r="BR63" s="838">
        <f t="shared" si="8"/>
        <v>1.636895301772916E-2</v>
      </c>
      <c r="BS63" s="838">
        <f t="shared" si="10"/>
        <v>2.4204021501320252E-3</v>
      </c>
      <c r="BT63" s="838">
        <f t="shared" si="11"/>
        <v>4.2120984534138058E-4</v>
      </c>
    </row>
    <row r="64" spans="3:72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710">
        <f>AQ64</f>
        <v>6.7182236392411999E-4</v>
      </c>
      <c r="AL64" s="1169"/>
      <c r="AM64" s="767"/>
      <c r="AN64" s="764"/>
      <c r="AO64" s="771"/>
      <c r="AP64" s="768"/>
      <c r="AQ64" s="764">
        <f>BS41*(1+AR103)</f>
        <v>6.7182236392411999E-4</v>
      </c>
      <c r="AR64" s="768">
        <f>AQ64*H61</f>
        <v>3.4918728165862873E-3</v>
      </c>
      <c r="AS64" s="792"/>
      <c r="AT64" s="768"/>
      <c r="BA64" s="25"/>
      <c r="BB64" s="25"/>
      <c r="BC64" s="25"/>
      <c r="BP64" s="58" t="s">
        <v>1066</v>
      </c>
      <c r="BQ64" s="843">
        <f>AVERAGE(BQ55:BQ63)</f>
        <v>3.2438450534076839E-2</v>
      </c>
      <c r="BR64" s="301">
        <f>AVERAGE(BR55:BR63)</f>
        <v>1.4232051347038236E-2</v>
      </c>
      <c r="BS64" s="301">
        <f>AVERAGE(BS55:BS63)</f>
        <v>2.4598949108480795E-3</v>
      </c>
      <c r="BT64" s="301">
        <f>AVERAGE(BT55:BT63)</f>
        <v>7.1434907776801054E-4</v>
      </c>
    </row>
    <row r="65" spans="3:72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715">
        <f>AS65</f>
        <v>3.7110246330279142E-4</v>
      </c>
      <c r="AL65" s="1169"/>
      <c r="AM65" s="767"/>
      <c r="AN65" s="764"/>
      <c r="AO65" s="771"/>
      <c r="AP65" s="768"/>
      <c r="AQ65" s="764"/>
      <c r="AR65" s="768"/>
      <c r="AS65" s="792">
        <f>BT41*(1+AT103)</f>
        <v>3.7110246330279142E-4</v>
      </c>
      <c r="AT65" s="768">
        <f>AS65*H61</f>
        <v>1.9288470782755731E-3</v>
      </c>
      <c r="BA65" s="25"/>
      <c r="BB65" s="25"/>
      <c r="BC65" s="25"/>
    </row>
    <row r="66" spans="3:72" ht="13.5" customHeight="1" thickBot="1">
      <c r="C66" s="602" t="str">
        <f>AX17</f>
        <v>R-BLD_Apt_B2</v>
      </c>
      <c r="D66" s="603" t="str">
        <f>AY17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BF10/1000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</v>
      </c>
      <c r="AK66" s="707">
        <f>AM66</f>
        <v>1.0600582795091774E-2</v>
      </c>
      <c r="AL66" s="1169"/>
      <c r="AM66" s="785">
        <f>ABS(BQ42*DwellingStocks!W20*(1+$AN$103))</f>
        <v>1.0600582795091774E-2</v>
      </c>
      <c r="AN66" s="786">
        <f>AM66*H66</f>
        <v>0.1481899899667864</v>
      </c>
      <c r="AO66" s="787"/>
      <c r="AP66" s="788"/>
      <c r="AQ66" s="786"/>
      <c r="AR66" s="788"/>
      <c r="AS66" s="793"/>
      <c r="AT66" s="788"/>
      <c r="BA66" s="25"/>
      <c r="BB66" s="25"/>
      <c r="BC66" s="25"/>
    </row>
    <row r="67" spans="3:72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710"/>
      <c r="AL67" s="1169"/>
      <c r="AM67" s="767"/>
      <c r="AN67" s="764"/>
      <c r="AO67" s="771"/>
      <c r="AP67" s="768"/>
      <c r="AQ67" s="764"/>
      <c r="AR67" s="768"/>
      <c r="AS67" s="792"/>
      <c r="AT67" s="768"/>
      <c r="BA67" s="25"/>
      <c r="BB67" s="25"/>
      <c r="BC67" s="25"/>
      <c r="BE67" s="1289" t="s">
        <v>46</v>
      </c>
      <c r="BF67" s="1290" t="s">
        <v>46</v>
      </c>
      <c r="BG67" s="1290" t="s">
        <v>46</v>
      </c>
      <c r="BH67" s="1290" t="s">
        <v>46</v>
      </c>
      <c r="BI67" s="1290" t="s">
        <v>46</v>
      </c>
      <c r="BJ67" s="1290" t="s">
        <v>46</v>
      </c>
      <c r="BK67" s="1290" t="s">
        <v>46</v>
      </c>
      <c r="BL67" s="1290" t="s">
        <v>46</v>
      </c>
      <c r="BM67" s="1290" t="s">
        <v>46</v>
      </c>
      <c r="BN67" s="1290" t="s">
        <v>46</v>
      </c>
      <c r="BO67" s="1290" t="s">
        <v>46</v>
      </c>
      <c r="BP67" s="1290"/>
      <c r="BQ67" s="1292" t="s">
        <v>879</v>
      </c>
      <c r="BR67" s="1293"/>
      <c r="BS67" s="1293"/>
      <c r="BT67" s="1293"/>
    </row>
    <row r="68" spans="3:72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714">
        <f>AO68</f>
        <v>1.1782620988580432E-2</v>
      </c>
      <c r="AL68" s="1169"/>
      <c r="AM68" s="767"/>
      <c r="AN68" s="764"/>
      <c r="AO68" s="771">
        <f>BR42*(1+AP103)</f>
        <v>1.1782620988580432E-2</v>
      </c>
      <c r="AP68" s="768">
        <f>AO68*H66</f>
        <v>0.16471419730702308</v>
      </c>
      <c r="AQ68" s="764"/>
      <c r="AR68" s="768"/>
      <c r="AS68" s="792"/>
      <c r="AT68" s="768"/>
      <c r="BA68" s="25"/>
      <c r="BB68" s="25"/>
      <c r="BC68" s="25"/>
      <c r="BE68" s="839" t="s">
        <v>284</v>
      </c>
      <c r="BF68" s="840" t="s">
        <v>393</v>
      </c>
      <c r="BG68" s="840" t="s">
        <v>394</v>
      </c>
      <c r="BH68" s="841" t="s">
        <v>874</v>
      </c>
      <c r="BI68" s="839" t="s">
        <v>875</v>
      </c>
      <c r="BJ68" s="839" t="s">
        <v>876</v>
      </c>
      <c r="BK68" s="840" t="s">
        <v>411</v>
      </c>
      <c r="BL68" s="840" t="s">
        <v>873</v>
      </c>
      <c r="BM68" s="841" t="s">
        <v>877</v>
      </c>
      <c r="BN68" s="839" t="s">
        <v>878</v>
      </c>
      <c r="BO68" s="840" t="s">
        <v>216</v>
      </c>
      <c r="BP68" s="842"/>
      <c r="BQ68" s="844" t="s">
        <v>217</v>
      </c>
      <c r="BR68" s="844" t="s">
        <v>872</v>
      </c>
      <c r="BS68" s="844" t="s">
        <v>219</v>
      </c>
      <c r="BT68" s="844" t="s">
        <v>873</v>
      </c>
    </row>
    <row r="69" spans="3:72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710">
        <f>AQ69</f>
        <v>7.4416861940029063E-4</v>
      </c>
      <c r="AL69" s="1169"/>
      <c r="AM69" s="767"/>
      <c r="AN69" s="764"/>
      <c r="AO69" s="771"/>
      <c r="AP69" s="768"/>
      <c r="AQ69" s="764">
        <f>BS42*(1+AR103)</f>
        <v>7.4416861940029063E-4</v>
      </c>
      <c r="AR69" s="768">
        <f>AQ69*H66</f>
        <v>1.0403045037635745E-2</v>
      </c>
      <c r="AS69" s="792"/>
      <c r="AT69" s="768"/>
      <c r="BA69" s="25"/>
      <c r="BB69" s="25"/>
      <c r="BC69" s="25"/>
      <c r="BE69" s="835" t="s">
        <v>48</v>
      </c>
      <c r="BF69" s="836">
        <v>9878</v>
      </c>
      <c r="BG69" s="836">
        <v>1991423</v>
      </c>
      <c r="BH69" s="836">
        <v>56</v>
      </c>
      <c r="BI69" s="837">
        <v>13716437</v>
      </c>
      <c r="BJ69" s="835">
        <v>3262341</v>
      </c>
      <c r="BK69" s="836">
        <v>9675611</v>
      </c>
      <c r="BL69" s="836">
        <v>5049453</v>
      </c>
      <c r="BM69" s="836">
        <v>24601800</v>
      </c>
      <c r="BN69" s="836">
        <v>27044</v>
      </c>
      <c r="BO69" s="836">
        <v>56332686</v>
      </c>
      <c r="BP69" s="836">
        <f>DwellingStocks!Q19</f>
        <v>37364.451209178158</v>
      </c>
      <c r="BQ69" s="838">
        <f>((BP69/BF69)*$BH$18*(BI69+BJ69)*0.0000000036)/(BP69/1000)</f>
        <v>4.4121765529699531E-3</v>
      </c>
      <c r="BR69" s="838">
        <f>((BP69/BF69)*(BM69+BN69)*0.0000000036)/(BP69/1000)</f>
        <v>8.9758896942700953E-3</v>
      </c>
      <c r="BS69" s="838">
        <f>((BP69/BF69)*(BK69)*0.0000000036)/(BP69/1000)</f>
        <v>3.5262400890868602E-3</v>
      </c>
      <c r="BT69" s="838">
        <f>((BP69/BF69)*(BL69)*0.0000000036)/(BP69/1000)</f>
        <v>1.8402541810083012E-3</v>
      </c>
    </row>
    <row r="70" spans="3:72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715">
        <f>AS70</f>
        <v>3.4196449508065778E-4</v>
      </c>
      <c r="AL70" s="1169"/>
      <c r="AM70" s="789"/>
      <c r="AN70" s="769"/>
      <c r="AO70" s="790"/>
      <c r="AP70" s="770"/>
      <c r="AQ70" s="769"/>
      <c r="AR70" s="770"/>
      <c r="AS70" s="791">
        <f>BT42*(1+AT103)</f>
        <v>3.4196449508065778E-4</v>
      </c>
      <c r="AT70" s="770">
        <f>AS70*H66</f>
        <v>4.7804650059866003E-3</v>
      </c>
      <c r="BA70" s="25"/>
      <c r="BB70" s="25"/>
      <c r="BC70" s="25"/>
      <c r="BE70" s="831" t="s">
        <v>50</v>
      </c>
      <c r="BF70" s="832">
        <v>3037</v>
      </c>
      <c r="BG70" s="832">
        <v>692326</v>
      </c>
      <c r="BH70" s="832">
        <v>90</v>
      </c>
      <c r="BI70" s="833">
        <v>22749646</v>
      </c>
      <c r="BJ70" s="831">
        <v>5977566</v>
      </c>
      <c r="BK70" s="832">
        <v>3970604</v>
      </c>
      <c r="BL70" s="832">
        <v>1113600</v>
      </c>
      <c r="BM70" s="832">
        <v>10038678</v>
      </c>
      <c r="BN70" s="832">
        <v>61317</v>
      </c>
      <c r="BO70" s="832">
        <v>43911412</v>
      </c>
      <c r="BP70" s="836">
        <f>DwellingStocks!Q20</f>
        <v>8186.7925913057998</v>
      </c>
      <c r="BQ70" s="834">
        <f t="shared" ref="BQ70:BQ77" si="12">((BP70/BF70)*$BH$18*(BI70+BJ70)*0.0000000036)/(BP70/1000)</f>
        <v>2.4280865417312329E-2</v>
      </c>
      <c r="BR70" s="834">
        <f t="shared" ref="BR70:BR77" si="13">((BP70/BF70)*(BM70+BN70)*0.0000000036)/(BP70/1000)</f>
        <v>1.1972335199209747E-2</v>
      </c>
      <c r="BS70" s="834">
        <f t="shared" ref="BS70:BS77" si="14">((BP70/BF70)*(BK70)*0.0000000036)/(BP70/1000)</f>
        <v>4.7066757984853477E-3</v>
      </c>
      <c r="BT70" s="834">
        <f t="shared" ref="BT70:BT77" si="15">((BP70/BF70)*(BL70)*0.0000000036)/(BP70/1000)</f>
        <v>1.3200395126769838E-3</v>
      </c>
    </row>
    <row r="71" spans="3:72" ht="12.75" customHeight="1">
      <c r="C71" s="602" t="str">
        <f>AX18</f>
        <v>R-BLD_Apt_B3</v>
      </c>
      <c r="D71" s="603" t="str">
        <f>AY18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BF11/1000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</v>
      </c>
      <c r="AK71" s="707">
        <f>AM71</f>
        <v>1.4304686718308429E-2</v>
      </c>
      <c r="AL71" s="1169"/>
      <c r="AM71" s="785">
        <f>ABS(BQ43*DwellingStocks!W21*(1+$AN$103))</f>
        <v>1.4304686718308429E-2</v>
      </c>
      <c r="AN71" s="786">
        <f>AM71*H71</f>
        <v>0.31055276795425302</v>
      </c>
      <c r="AO71" s="771"/>
      <c r="AP71" s="768"/>
      <c r="AQ71" s="764"/>
      <c r="AR71" s="768"/>
      <c r="AS71" s="792"/>
      <c r="AT71" s="768"/>
      <c r="BA71" s="25"/>
      <c r="BB71" s="25"/>
      <c r="BC71" s="25"/>
      <c r="BE71" s="835" t="s">
        <v>52</v>
      </c>
      <c r="BF71" s="836">
        <v>7052</v>
      </c>
      <c r="BG71" s="836">
        <v>1571662</v>
      </c>
      <c r="BH71" s="836">
        <v>116</v>
      </c>
      <c r="BI71" s="837">
        <v>86989542</v>
      </c>
      <c r="BJ71" s="835">
        <v>19534310</v>
      </c>
      <c r="BK71" s="836">
        <v>10452701</v>
      </c>
      <c r="BL71" s="836">
        <v>2036694</v>
      </c>
      <c r="BM71" s="836">
        <v>30584513</v>
      </c>
      <c r="BN71" s="836">
        <v>335555</v>
      </c>
      <c r="BO71" s="836">
        <v>149933315</v>
      </c>
      <c r="BP71" s="836">
        <f>DwellingStocks!Q21</f>
        <v>18974.694526816245</v>
      </c>
      <c r="BQ71" s="838">
        <f t="shared" si="12"/>
        <v>3.8774841677784139E-2</v>
      </c>
      <c r="BR71" s="838">
        <f t="shared" si="13"/>
        <v>1.5784493023255814E-2</v>
      </c>
      <c r="BS71" s="838">
        <f t="shared" si="14"/>
        <v>5.3360356778218944E-3</v>
      </c>
      <c r="BT71" s="838">
        <f t="shared" si="15"/>
        <v>1.0397190017016448E-3</v>
      </c>
    </row>
    <row r="72" spans="3:72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710"/>
      <c r="AL72" s="1169"/>
      <c r="AM72" s="767"/>
      <c r="AN72" s="764"/>
      <c r="AO72" s="771"/>
      <c r="AP72" s="768"/>
      <c r="AQ72" s="764"/>
      <c r="AR72" s="768"/>
      <c r="AS72" s="792"/>
      <c r="AT72" s="768"/>
      <c r="BA72" s="25"/>
      <c r="BB72" s="25"/>
      <c r="BC72" s="25"/>
      <c r="BE72" s="831" t="s">
        <v>54</v>
      </c>
      <c r="BF72" s="832">
        <v>20170</v>
      </c>
      <c r="BG72" s="832">
        <v>4035093</v>
      </c>
      <c r="BH72" s="832">
        <v>140</v>
      </c>
      <c r="BI72" s="833">
        <v>290547340</v>
      </c>
      <c r="BJ72" s="831">
        <v>61564028</v>
      </c>
      <c r="BK72" s="832">
        <v>29255723</v>
      </c>
      <c r="BL72" s="832">
        <v>5060356</v>
      </c>
      <c r="BM72" s="832">
        <v>97781386</v>
      </c>
      <c r="BN72" s="832">
        <v>2214559</v>
      </c>
      <c r="BO72" s="832">
        <v>486423392</v>
      </c>
      <c r="BP72" s="836">
        <f>DwellingStocks!Q22</f>
        <v>54549.088898874157</v>
      </c>
      <c r="BQ72" s="834">
        <f t="shared" si="12"/>
        <v>4.4811514564724694E-2</v>
      </c>
      <c r="BR72" s="834">
        <f t="shared" si="13"/>
        <v>1.7847565790778383E-2</v>
      </c>
      <c r="BS72" s="834">
        <f t="shared" si="14"/>
        <v>5.2216461477441753E-3</v>
      </c>
      <c r="BT72" s="834">
        <f t="shared" si="15"/>
        <v>9.0318699058006941E-4</v>
      </c>
    </row>
    <row r="73" spans="3:72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714">
        <f>AO73</f>
        <v>1.3145917187232655E-2</v>
      </c>
      <c r="AM73" s="767"/>
      <c r="AN73" s="764"/>
      <c r="AO73" s="771">
        <f>BR43*(1+AP103)</f>
        <v>1.3145917187232655E-2</v>
      </c>
      <c r="AP73" s="768">
        <f>AO73*H71</f>
        <v>0.28539604188376499</v>
      </c>
      <c r="AQ73" s="764"/>
      <c r="AR73" s="768"/>
      <c r="AS73" s="792"/>
      <c r="AT73" s="768"/>
      <c r="BA73" s="25"/>
      <c r="BB73" s="25"/>
      <c r="BC73" s="25"/>
      <c r="BE73" s="835" t="s">
        <v>56</v>
      </c>
      <c r="BF73" s="836">
        <v>97809</v>
      </c>
      <c r="BG73" s="836">
        <v>15963699</v>
      </c>
      <c r="BH73" s="836">
        <v>190</v>
      </c>
      <c r="BI73" s="837">
        <v>1583953290</v>
      </c>
      <c r="BJ73" s="835">
        <v>349776746</v>
      </c>
      <c r="BK73" s="836">
        <v>123191330</v>
      </c>
      <c r="BL73" s="836">
        <v>22728444</v>
      </c>
      <c r="BM73" s="836">
        <v>482729805</v>
      </c>
      <c r="BN73" s="836">
        <v>34494676</v>
      </c>
      <c r="BO73" s="836">
        <v>2596874291</v>
      </c>
      <c r="BP73" s="836">
        <f>DwellingStocks!Q23</f>
        <v>264765.40185365622</v>
      </c>
      <c r="BQ73" s="838">
        <f t="shared" si="12"/>
        <v>5.0749585402518643E-2</v>
      </c>
      <c r="BR73" s="838">
        <f t="shared" si="13"/>
        <v>1.9037186062632272E-2</v>
      </c>
      <c r="BS73" s="838">
        <f t="shared" si="14"/>
        <v>4.5342329233506121E-3</v>
      </c>
      <c r="BT73" s="838">
        <f t="shared" si="15"/>
        <v>8.3655285709904003E-4</v>
      </c>
    </row>
    <row r="74" spans="3:72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710">
        <f>AQ74</f>
        <v>7.4485742381695497E-4</v>
      </c>
      <c r="AM74" s="767"/>
      <c r="AN74" s="764"/>
      <c r="AO74" s="771"/>
      <c r="AP74" s="768"/>
      <c r="AQ74" s="764">
        <f>BS43*(1+AR103)</f>
        <v>7.4485742381695497E-4</v>
      </c>
      <c r="AR74" s="768">
        <f>AQ74*H71</f>
        <v>1.6170751534290401E-2</v>
      </c>
      <c r="AS74" s="792"/>
      <c r="AT74" s="768"/>
      <c r="BA74" s="25"/>
      <c r="BB74" s="25"/>
      <c r="BC74" s="25"/>
      <c r="BE74" s="831" t="s">
        <v>58</v>
      </c>
      <c r="BF74" s="832">
        <v>61656</v>
      </c>
      <c r="BG74" s="832">
        <v>8178706</v>
      </c>
      <c r="BH74" s="832">
        <v>261</v>
      </c>
      <c r="BI74" s="833">
        <v>1135038941</v>
      </c>
      <c r="BJ74" s="831">
        <v>241598273</v>
      </c>
      <c r="BK74" s="832">
        <v>63509736</v>
      </c>
      <c r="BL74" s="832">
        <v>13917755</v>
      </c>
      <c r="BM74" s="832">
        <v>295162090</v>
      </c>
      <c r="BN74" s="832">
        <v>34670143</v>
      </c>
      <c r="BO74" s="832">
        <v>1783896938</v>
      </c>
      <c r="BP74" s="836">
        <f>DwellingStocks!Q24</f>
        <v>166984.19754801539</v>
      </c>
      <c r="BQ74" s="834">
        <f t="shared" si="12"/>
        <v>5.7313856737701986E-2</v>
      </c>
      <c r="BR74" s="834">
        <f t="shared" si="13"/>
        <v>1.9258402082522379E-2</v>
      </c>
      <c r="BS74" s="834">
        <f t="shared" si="14"/>
        <v>3.708236823666796E-3</v>
      </c>
      <c r="BT74" s="834">
        <f t="shared" si="15"/>
        <v>8.1263653172440641E-4</v>
      </c>
    </row>
    <row r="75" spans="3:72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715">
        <f>AS75</f>
        <v>3.1679340696157214E-4</v>
      </c>
      <c r="AL75" s="1177"/>
      <c r="AM75" s="767"/>
      <c r="AN75" s="764"/>
      <c r="AO75" s="771"/>
      <c r="AP75" s="768"/>
      <c r="AQ75" s="764"/>
      <c r="AR75" s="768"/>
      <c r="AS75" s="792">
        <f>BT43*(1+AT103)</f>
        <v>3.1679340696157214E-4</v>
      </c>
      <c r="AT75" s="768">
        <f>AS75*H71</f>
        <v>6.8775410002972935E-3</v>
      </c>
      <c r="BA75" s="25"/>
      <c r="BB75" s="25"/>
      <c r="BC75" s="25"/>
      <c r="BE75" s="835" t="s">
        <v>60</v>
      </c>
      <c r="BF75" s="836">
        <v>27666</v>
      </c>
      <c r="BG75" s="836">
        <v>3361294</v>
      </c>
      <c r="BH75" s="836">
        <v>338</v>
      </c>
      <c r="BI75" s="837">
        <v>635462499</v>
      </c>
      <c r="BJ75" s="835">
        <v>126446130</v>
      </c>
      <c r="BK75" s="836">
        <v>26318437</v>
      </c>
      <c r="BL75" s="836">
        <v>5835533</v>
      </c>
      <c r="BM75" s="836">
        <v>131872106</v>
      </c>
      <c r="BN75" s="836">
        <v>16624373</v>
      </c>
      <c r="BO75" s="836">
        <v>942559078</v>
      </c>
      <c r="BP75" s="836">
        <f>DwellingStocks!Q25</f>
        <v>74836.881491341002</v>
      </c>
      <c r="BQ75" s="838">
        <f t="shared" si="12"/>
        <v>7.0692280806327043E-2</v>
      </c>
      <c r="BR75" s="838">
        <f t="shared" si="13"/>
        <v>1.9322899024072866E-2</v>
      </c>
      <c r="BS75" s="838">
        <f t="shared" si="14"/>
        <v>3.4246502277163302E-3</v>
      </c>
      <c r="BT75" s="838">
        <f t="shared" si="15"/>
        <v>7.5934066363044894E-4</v>
      </c>
    </row>
    <row r="76" spans="3:72" ht="12.75" customHeight="1">
      <c r="C76" s="602" t="str">
        <f>AX19</f>
        <v>R-BLD_Apt_C</v>
      </c>
      <c r="D76" s="603" t="str">
        <f>AY19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BF12/1000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</v>
      </c>
      <c r="AK76" s="707">
        <f>AM76</f>
        <v>1.0408335332447193E-2</v>
      </c>
      <c r="AL76" s="1177"/>
      <c r="AM76" s="785">
        <f>ABS(BQ44*DwellingStocks!W22*(1+$AN$103))</f>
        <v>1.0408335332447193E-2</v>
      </c>
      <c r="AN76" s="786">
        <f>AM76*H76</f>
        <v>0.74073095561705149</v>
      </c>
      <c r="AO76" s="787"/>
      <c r="AP76" s="788"/>
      <c r="AQ76" s="786"/>
      <c r="AR76" s="788"/>
      <c r="AS76" s="793"/>
      <c r="AT76" s="788"/>
      <c r="BA76" s="25"/>
      <c r="BB76" s="25"/>
      <c r="BC76" s="25"/>
      <c r="BE76" s="831" t="s">
        <v>62</v>
      </c>
      <c r="BF76" s="832">
        <v>13787</v>
      </c>
      <c r="BG76" s="832">
        <v>1578087</v>
      </c>
      <c r="BH76" s="832">
        <v>415</v>
      </c>
      <c r="BI76" s="833">
        <v>382255989</v>
      </c>
      <c r="BJ76" s="831">
        <v>74341761</v>
      </c>
      <c r="BK76" s="832">
        <v>12486922</v>
      </c>
      <c r="BL76" s="832">
        <v>2769697</v>
      </c>
      <c r="BM76" s="832">
        <v>65705835</v>
      </c>
      <c r="BN76" s="832">
        <v>8706537</v>
      </c>
      <c r="BO76" s="832">
        <v>546266742</v>
      </c>
      <c r="BP76" s="836">
        <f>DwellingStocks!Q26</f>
        <v>37368.747662299225</v>
      </c>
      <c r="BQ76" s="834">
        <f t="shared" si="12"/>
        <v>8.5011849711289236E-2</v>
      </c>
      <c r="BR76" s="834">
        <f t="shared" si="13"/>
        <v>1.9430226967433087E-2</v>
      </c>
      <c r="BS76" s="834">
        <f t="shared" si="14"/>
        <v>3.260529426271125E-3</v>
      </c>
      <c r="BT76" s="834">
        <f t="shared" si="15"/>
        <v>7.232109378399942E-4</v>
      </c>
    </row>
    <row r="77" spans="3:72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710"/>
      <c r="AL77" s="1177"/>
      <c r="AM77" s="767"/>
      <c r="AN77" s="764"/>
      <c r="AO77" s="771"/>
      <c r="AP77" s="768"/>
      <c r="AQ77" s="764"/>
      <c r="AR77" s="768"/>
      <c r="AS77" s="792"/>
      <c r="AT77" s="768"/>
      <c r="BA77" s="25"/>
      <c r="BB77" s="25"/>
      <c r="BC77" s="25"/>
      <c r="BE77" s="835" t="s">
        <v>64</v>
      </c>
      <c r="BF77" s="836">
        <v>24436</v>
      </c>
      <c r="BG77" s="836">
        <v>2381791</v>
      </c>
      <c r="BH77" s="836">
        <v>673</v>
      </c>
      <c r="BI77" s="837">
        <v>889411987</v>
      </c>
      <c r="BJ77" s="835">
        <v>178556613</v>
      </c>
      <c r="BK77" s="836">
        <v>19539039</v>
      </c>
      <c r="BL77" s="836">
        <v>3598598</v>
      </c>
      <c r="BM77" s="836">
        <v>107615125</v>
      </c>
      <c r="BN77" s="836">
        <v>12476668</v>
      </c>
      <c r="BO77" s="836">
        <v>1211198029</v>
      </c>
      <c r="BP77" s="836">
        <f>DwellingStocks!Q27</f>
        <v>66469.176419880765</v>
      </c>
      <c r="BQ77" s="838">
        <f t="shared" si="12"/>
        <v>0.11218733764722996</v>
      </c>
      <c r="BR77" s="838">
        <f t="shared" si="13"/>
        <v>1.769235778359797E-2</v>
      </c>
      <c r="BS77" s="838">
        <f t="shared" si="14"/>
        <v>2.8785619741365201E-3</v>
      </c>
      <c r="BT77" s="838">
        <f t="shared" si="15"/>
        <v>5.3015848747749227E-4</v>
      </c>
    </row>
    <row r="78" spans="3:72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714">
        <f>AO78</f>
        <v>1.3057608919257462E-2</v>
      </c>
      <c r="AM78" s="767"/>
      <c r="AN78" s="764"/>
      <c r="AO78" s="771">
        <f>BR44*(1+AP103)</f>
        <v>1.3057608919257462E-2</v>
      </c>
      <c r="AP78" s="768">
        <f>AO78*H76</f>
        <v>0.92927205205265107</v>
      </c>
      <c r="AQ78" s="764"/>
      <c r="AR78" s="768"/>
      <c r="AS78" s="792"/>
      <c r="AT78" s="768"/>
      <c r="BA78" s="25"/>
      <c r="BB78" s="25"/>
      <c r="BC78" s="25"/>
      <c r="BP78" s="58" t="s">
        <v>1066</v>
      </c>
      <c r="BQ78" s="843">
        <f>AVERAGE(BQ69:BQ77)</f>
        <v>5.424825650198422E-2</v>
      </c>
      <c r="BR78" s="301">
        <f>AVERAGE(BR69:BR77)</f>
        <v>1.6591261736419179E-2</v>
      </c>
      <c r="BS78" s="301">
        <f>AVERAGE(BS69:BS77)</f>
        <v>4.0663121209199623E-3</v>
      </c>
      <c r="BT78" s="301">
        <f>AVERAGE(BT69:BT77)</f>
        <v>9.7389990708204226E-4</v>
      </c>
    </row>
    <row r="79" spans="3:72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710">
        <f>AQ79</f>
        <v>6.9274548248087538E-4</v>
      </c>
      <c r="AM79" s="767"/>
      <c r="AN79" s="764"/>
      <c r="AO79" s="771"/>
      <c r="AP79" s="768"/>
      <c r="AQ79" s="764">
        <f>BS44*(1+AR103)</f>
        <v>6.9274548248087538E-4</v>
      </c>
      <c r="AR79" s="768">
        <f>AQ79*H76</f>
        <v>4.930068131431023E-2</v>
      </c>
      <c r="AS79" s="792"/>
      <c r="AT79" s="768"/>
    </row>
    <row r="80" spans="3:72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715">
        <f>AS80</f>
        <v>2.1221190975514691E-4</v>
      </c>
      <c r="AM80" s="789"/>
      <c r="AN80" s="769"/>
      <c r="AO80" s="790"/>
      <c r="AP80" s="770"/>
      <c r="AQ80" s="769"/>
      <c r="AR80" s="770"/>
      <c r="AS80" s="791">
        <f>BT44*(1+AT103)</f>
        <v>2.1221190975514691E-4</v>
      </c>
      <c r="AT80" s="770">
        <f>AS80*H76</f>
        <v>1.510250445296623E-2</v>
      </c>
    </row>
    <row r="81" spans="3:46">
      <c r="C81" s="602" t="str">
        <f>AX20</f>
        <v>R-BLD_Apt_D</v>
      </c>
      <c r="D81" s="603" t="str">
        <f>AY20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BF13/1000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</v>
      </c>
      <c r="AK81" s="707">
        <f>AM81</f>
        <v>1.1385571780841791E-2</v>
      </c>
      <c r="AL81" s="1177"/>
      <c r="AM81" s="785">
        <f>ABS(BQ45*DwellingStocks!W23*(1+$AN$103))</f>
        <v>1.1385571780841791E-2</v>
      </c>
      <c r="AN81" s="786">
        <f>AM81*H81</f>
        <v>0.5407105361127319</v>
      </c>
      <c r="AO81" s="771"/>
      <c r="AP81" s="768"/>
      <c r="AQ81" s="764"/>
      <c r="AR81" s="768"/>
      <c r="AS81" s="792"/>
      <c r="AT81" s="768"/>
    </row>
    <row r="82" spans="3:46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710"/>
      <c r="AL82" s="1177"/>
      <c r="AM82" s="767"/>
      <c r="AN82" s="764"/>
      <c r="AO82" s="771"/>
      <c r="AP82" s="768"/>
      <c r="AQ82" s="764"/>
      <c r="AR82" s="768"/>
      <c r="AS82" s="792"/>
      <c r="AT82" s="768"/>
    </row>
    <row r="83" spans="3:46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714">
        <f>AO83</f>
        <v>1.1103566581040527E-2</v>
      </c>
      <c r="AL83" s="1177"/>
      <c r="AM83" s="767"/>
      <c r="AN83" s="764"/>
      <c r="AO83" s="771">
        <f>BR45*(1+AP103)</f>
        <v>1.1103566581040527E-2</v>
      </c>
      <c r="AP83" s="768">
        <f>AO83*H81</f>
        <v>0.52731786811974624</v>
      </c>
      <c r="AQ83" s="764"/>
      <c r="AR83" s="768"/>
      <c r="AS83" s="792"/>
      <c r="AT83" s="768"/>
    </row>
    <row r="84" spans="3:46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710">
        <f>AQ84</f>
        <v>6.2110797154388861E-4</v>
      </c>
      <c r="AM84" s="767"/>
      <c r="AN84" s="764"/>
      <c r="AO84" s="771"/>
      <c r="AP84" s="768"/>
      <c r="AQ84" s="764">
        <f>BS45*(1+AR103)</f>
        <v>6.2110797154388861E-4</v>
      </c>
      <c r="AR84" s="768">
        <f>AQ84*H81</f>
        <v>2.9496948483737646E-2</v>
      </c>
      <c r="AS84" s="792"/>
      <c r="AT84" s="768"/>
    </row>
    <row r="85" spans="3:46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715">
        <f>AS85</f>
        <v>9.2326777841571572E-5</v>
      </c>
      <c r="AM85" s="767"/>
      <c r="AN85" s="764"/>
      <c r="AO85" s="771"/>
      <c r="AP85" s="768"/>
      <c r="AQ85" s="764"/>
      <c r="AR85" s="768"/>
      <c r="AS85" s="792">
        <f>BT45*(1+AT103)</f>
        <v>9.2326777841571572E-5</v>
      </c>
      <c r="AT85" s="768">
        <f>AS85*H81</f>
        <v>4.3846775994403567E-3</v>
      </c>
    </row>
    <row r="86" spans="3:46">
      <c r="C86" s="602" t="str">
        <f>AX21</f>
        <v>R-BLD_Apt_E</v>
      </c>
      <c r="D86" s="603" t="str">
        <f>AY21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BF14/1000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</v>
      </c>
      <c r="AK86" s="707">
        <f>AM86</f>
        <v>1.5205527447148294E-2</v>
      </c>
      <c r="AM86" s="785">
        <f>ABS(BQ46*DwellingStocks!W24*(1+$AN$103))</f>
        <v>1.5205527447148294E-2</v>
      </c>
      <c r="AN86" s="786">
        <f>AM86*H86</f>
        <v>0.36174991281441748</v>
      </c>
      <c r="AO86" s="787"/>
      <c r="AP86" s="788"/>
      <c r="AQ86" s="786"/>
      <c r="AR86" s="788"/>
      <c r="AS86" s="793"/>
      <c r="AT86" s="788"/>
    </row>
    <row r="87" spans="3:46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710"/>
      <c r="AM87" s="767"/>
      <c r="AN87" s="764"/>
      <c r="AO87" s="771"/>
      <c r="AP87" s="768"/>
      <c r="AQ87" s="764"/>
      <c r="AR87" s="768"/>
      <c r="AS87" s="792"/>
      <c r="AT87" s="768"/>
    </row>
    <row r="88" spans="3:46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714">
        <f>AO88</f>
        <v>1.0453510100662027E-2</v>
      </c>
      <c r="AM88" s="767"/>
      <c r="AN88" s="764"/>
      <c r="AO88" s="771">
        <f>BR46*(1+AP103)</f>
        <v>1.0453510100662027E-2</v>
      </c>
      <c r="AP88" s="768">
        <f>AO88*H86</f>
        <v>0.24869616530325156</v>
      </c>
      <c r="AQ88" s="764"/>
      <c r="AR88" s="768"/>
      <c r="AS88" s="792"/>
      <c r="AT88" s="768"/>
    </row>
    <row r="89" spans="3:46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710">
        <f>AQ89</f>
        <v>5.7818254403052159E-4</v>
      </c>
      <c r="AM89" s="767"/>
      <c r="AN89" s="764"/>
      <c r="AO89" s="771"/>
      <c r="AP89" s="768"/>
      <c r="AQ89" s="764">
        <f>BS46*(1+AR103)</f>
        <v>5.7818254403052159E-4</v>
      </c>
      <c r="AR89" s="768">
        <f>AQ89*H86</f>
        <v>1.3755358741803168E-2</v>
      </c>
      <c r="AS89" s="792"/>
      <c r="AT89" s="768"/>
    </row>
    <row r="90" spans="3:46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715">
        <f>AS90</f>
        <v>6.8772844959848073E-5</v>
      </c>
      <c r="AM90" s="789"/>
      <c r="AN90" s="769"/>
      <c r="AO90" s="790"/>
      <c r="AP90" s="770"/>
      <c r="AQ90" s="769"/>
      <c r="AR90" s="770"/>
      <c r="AS90" s="791">
        <f>BT46*(1+AT103)</f>
        <v>6.8772844959848073E-5</v>
      </c>
      <c r="AT90" s="770">
        <f>AS90*H86</f>
        <v>1.6361530867441444E-3</v>
      </c>
    </row>
    <row r="91" spans="3:46">
      <c r="C91" s="602" t="str">
        <f>AX22</f>
        <v>R-BLD_Apt_F</v>
      </c>
      <c r="D91" s="603" t="str">
        <f>AY22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BF15/1000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</v>
      </c>
      <c r="AK91" s="707">
        <f>AM91</f>
        <v>2.0667534119407107E-2</v>
      </c>
      <c r="AM91" s="785">
        <f>ABS(BQ47*DwellingStocks!W25*(1+$AN$103))</f>
        <v>2.0667534119407107E-2</v>
      </c>
      <c r="AN91" s="786">
        <f>AM91*H91</f>
        <v>0.16556346986715187</v>
      </c>
      <c r="AO91" s="771"/>
      <c r="AP91" s="768"/>
      <c r="AQ91" s="764"/>
      <c r="AR91" s="768"/>
      <c r="AS91" s="792"/>
      <c r="AT91" s="768"/>
    </row>
    <row r="92" spans="3:46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710"/>
      <c r="AM92" s="767"/>
      <c r="AN92" s="764"/>
      <c r="AO92" s="771"/>
      <c r="AP92" s="768"/>
      <c r="AQ92" s="764"/>
      <c r="AR92" s="768"/>
      <c r="AS92" s="792"/>
      <c r="AT92" s="768"/>
    </row>
    <row r="93" spans="3:46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714">
        <f>AO93</f>
        <v>1.0587812543709432E-2</v>
      </c>
      <c r="AM93" s="767"/>
      <c r="AN93" s="764"/>
      <c r="AO93" s="771">
        <f>BR47*(1+AP103)</f>
        <v>1.0587812543709432E-2</v>
      </c>
      <c r="AP93" s="768">
        <f>AO93*H91</f>
        <v>8.4816842343733684E-2</v>
      </c>
      <c r="AQ93" s="764"/>
      <c r="AR93" s="768"/>
      <c r="AS93" s="792"/>
      <c r="AT93" s="768"/>
    </row>
    <row r="94" spans="3:46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710">
        <f>AQ94</f>
        <v>5.4383545961847826E-4</v>
      </c>
      <c r="AM94" s="767"/>
      <c r="AN94" s="764"/>
      <c r="AO94" s="771"/>
      <c r="AP94" s="768"/>
      <c r="AQ94" s="764">
        <f>BS47*(1+AR103)</f>
        <v>5.4383545961847826E-4</v>
      </c>
      <c r="AR94" s="768">
        <f>AQ94*H91</f>
        <v>4.356556772134923E-3</v>
      </c>
      <c r="AS94" s="792"/>
      <c r="AT94" s="768"/>
    </row>
    <row r="95" spans="3:46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715">
        <f>AS95</f>
        <v>8.4437648170822656E-5</v>
      </c>
      <c r="AM95" s="767"/>
      <c r="AN95" s="764"/>
      <c r="AO95" s="771"/>
      <c r="AP95" s="768"/>
      <c r="AQ95" s="764"/>
      <c r="AR95" s="768"/>
      <c r="AS95" s="792">
        <f>BT47*(1+AT103)</f>
        <v>8.4437648170822656E-5</v>
      </c>
      <c r="AT95" s="768">
        <f>AS95*H91</f>
        <v>6.7641306107514532E-4</v>
      </c>
    </row>
    <row r="96" spans="3:46">
      <c r="C96" s="602" t="str">
        <f>AX23</f>
        <v>R-BLD_Apt_G</v>
      </c>
      <c r="D96" s="603" t="str">
        <f>AY23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BF16/1000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</v>
      </c>
      <c r="AK96" s="707">
        <f>AM96</f>
        <v>2.497409406685069E-2</v>
      </c>
      <c r="AM96" s="785">
        <f>ABS(BQ48*DwellingStocks!W26*(1+$AN$103))</f>
        <v>2.497409406685069E-2</v>
      </c>
      <c r="AN96" s="786">
        <f>AM96*H96</f>
        <v>0.21622886086918366</v>
      </c>
      <c r="AO96" s="787"/>
      <c r="AP96" s="788"/>
      <c r="AQ96" s="786"/>
      <c r="AR96" s="788"/>
      <c r="AS96" s="793"/>
      <c r="AT96" s="788"/>
    </row>
    <row r="97" spans="3:46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710"/>
      <c r="AM97" s="317"/>
      <c r="AO97" s="317"/>
      <c r="AP97" s="336"/>
      <c r="AQ97" s="764"/>
      <c r="AR97" s="768"/>
      <c r="AS97" s="792"/>
      <c r="AT97" s="336"/>
    </row>
    <row r="98" spans="3:46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714">
        <f>AO98</f>
        <v>1.0110928179691394E-2</v>
      </c>
      <c r="AM98" s="317"/>
      <c r="AO98" s="771">
        <f>BR48*(1+AP103)</f>
        <v>1.0110928179691394E-2</v>
      </c>
      <c r="AP98" s="768">
        <f>AO98*H96</f>
        <v>8.7541693275142482E-2</v>
      </c>
      <c r="AQ98" s="764"/>
      <c r="AR98" s="768"/>
      <c r="AS98" s="792"/>
      <c r="AT98" s="336"/>
    </row>
    <row r="99" spans="3:46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710">
        <f>AQ99</f>
        <v>5.2468348221493071E-4</v>
      </c>
      <c r="AM99" s="317"/>
      <c r="AO99" s="772"/>
      <c r="AP99" s="773"/>
      <c r="AQ99" s="764">
        <f>BS48*(1+AR103)</f>
        <v>5.2468348221493071E-4</v>
      </c>
      <c r="AR99" s="768">
        <f>AQ99*H96</f>
        <v>4.5427758609590937E-3</v>
      </c>
      <c r="AS99" s="792"/>
      <c r="AT99" s="336"/>
    </row>
    <row r="100" spans="3:46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715">
        <f>AS100</f>
        <v>7.1060131583978265E-5</v>
      </c>
      <c r="AM100" s="328"/>
      <c r="AN100" s="760"/>
      <c r="AO100" s="774"/>
      <c r="AP100" s="775"/>
      <c r="AQ100" s="769"/>
      <c r="AR100" s="770"/>
      <c r="AS100" s="791">
        <f>BT48*(1+AT103)</f>
        <v>7.1060131583978265E-5</v>
      </c>
      <c r="AT100" s="770">
        <f>AS100*H96</f>
        <v>6.1524759474710841E-4</v>
      </c>
    </row>
    <row r="101" spans="3:46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714"/>
      <c r="AM101" s="326" t="s">
        <v>927</v>
      </c>
      <c r="AN101" s="316">
        <f>'SHWLP-Apt'!AC27</f>
        <v>2.5192733611890632</v>
      </c>
      <c r="AO101" s="320"/>
      <c r="AP101" s="321">
        <f>'SHWLP-Apt'!AC54</f>
        <v>2.4212759575908409</v>
      </c>
      <c r="AQ101" s="320"/>
      <c r="AR101" s="321">
        <f>'SHWLP-Apt'!AC59</f>
        <v>0.13735509869033913</v>
      </c>
      <c r="AS101" s="320"/>
      <c r="AT101" s="321">
        <f>'SHWLP-Apt'!AC60</f>
        <v>4.2454837931852556E-2</v>
      </c>
    </row>
    <row r="102" spans="3:46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714"/>
      <c r="AM102" s="761" t="s">
        <v>919</v>
      </c>
      <c r="AN102">
        <v>1.8738045598567192</v>
      </c>
      <c r="AO102" s="317"/>
      <c r="AP102" s="336">
        <v>2.0572027987278529</v>
      </c>
      <c r="AQ102" s="317"/>
      <c r="AR102">
        <v>0.38864804177349976</v>
      </c>
      <c r="AS102" s="317"/>
      <c r="AT102" s="336">
        <v>8.196678303052797E-2</v>
      </c>
    </row>
    <row r="103" spans="3:46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714"/>
      <c r="AM103" s="762" t="s">
        <v>920</v>
      </c>
      <c r="AN103" s="763">
        <f>((AN101-AN102)/AN102)</f>
        <v>0.3444696502295308</v>
      </c>
      <c r="AO103" s="317"/>
      <c r="AP103" s="763">
        <f>((AP101-AP102)/AP102)</f>
        <v>0.17697485103954069</v>
      </c>
      <c r="AQ103" s="317"/>
      <c r="AR103" s="763">
        <f>((AR101-AR102)/AR102)</f>
        <v>-0.64658229573587223</v>
      </c>
      <c r="AS103" s="317"/>
      <c r="AT103" s="763">
        <f>((AT101-AT102)/AT102)</f>
        <v>-0.48204825952434244</v>
      </c>
    </row>
    <row r="104" spans="3:46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714"/>
      <c r="AM104" s="761" t="s">
        <v>921</v>
      </c>
      <c r="AN104" s="764">
        <f>SUM(AN56:AN96)</f>
        <v>2.5192733611890632</v>
      </c>
      <c r="AO104" s="317"/>
      <c r="AP104" s="768">
        <f>SUM(AP56:AP100)</f>
        <v>2.4212759575908409</v>
      </c>
      <c r="AQ104" s="317"/>
      <c r="AR104" s="768">
        <f>SUM(AR56:AR100)</f>
        <v>0.1373550986903391</v>
      </c>
      <c r="AS104" s="317"/>
      <c r="AT104" s="768">
        <f>SUM(AT56:AT100)</f>
        <v>4.2454837931852542E-2</v>
      </c>
    </row>
    <row r="105" spans="3:46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714"/>
      <c r="AM105" s="765" t="s">
        <v>922</v>
      </c>
      <c r="AN105" s="766">
        <f>((AN101-AN104)/AN104)</f>
        <v>0</v>
      </c>
      <c r="AO105" s="328"/>
      <c r="AP105" s="777">
        <f>((AP101-AP104)/AP104)</f>
        <v>0</v>
      </c>
      <c r="AQ105" s="328"/>
      <c r="AR105" s="777">
        <f>((AR101-AR104)/AR104)</f>
        <v>2.0207168048564845E-16</v>
      </c>
      <c r="AS105" s="328"/>
      <c r="AT105" s="777">
        <f>((AT101-AT104)/AT104)</f>
        <v>3.2688354222646519E-16</v>
      </c>
    </row>
    <row r="106" spans="3:46">
      <c r="C106" s="602" t="str">
        <f>AX24</f>
        <v>R-BLD_Det_A</v>
      </c>
      <c r="D106" s="603" t="str">
        <f>AY24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BH8/1000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</v>
      </c>
      <c r="AK106" s="707">
        <f>AM106</f>
        <v>7.6112338476816126E-3</v>
      </c>
      <c r="AL106" s="1196"/>
      <c r="AM106" s="785">
        <f>ABS(BQ69*DwellingStocks!Y18*(1+AN153))</f>
        <v>7.6112338476816126E-3</v>
      </c>
      <c r="AN106" s="786">
        <f>AM106*H106</f>
        <v>0.28438957574334495</v>
      </c>
      <c r="AO106" s="787"/>
      <c r="AP106" s="788"/>
      <c r="AQ106" s="787"/>
      <c r="AR106" s="788"/>
      <c r="AS106" s="786"/>
      <c r="AT106" s="788"/>
    </row>
    <row r="107" spans="3:46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710"/>
      <c r="AL107" s="1196"/>
      <c r="AM107" s="767"/>
      <c r="AN107" s="764"/>
      <c r="AO107" s="771"/>
      <c r="AP107" s="768"/>
      <c r="AQ107" s="771"/>
      <c r="AR107" s="768"/>
      <c r="AS107" s="764"/>
      <c r="AT107" s="768"/>
    </row>
    <row r="108" spans="3:46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714">
        <f>AO108</f>
        <v>7.4342931851627426E-3</v>
      </c>
      <c r="AL108" s="1220"/>
      <c r="AM108" s="767"/>
      <c r="AN108" s="764"/>
      <c r="AO108" s="771">
        <f>BR69*(1+AP153)</f>
        <v>7.4342931851627426E-3</v>
      </c>
      <c r="AP108" s="768">
        <f>AO108*H106</f>
        <v>0.27777828499173896</v>
      </c>
      <c r="AQ108" s="771"/>
      <c r="AR108" s="768"/>
      <c r="AS108" s="764"/>
      <c r="AT108" s="768"/>
    </row>
    <row r="109" spans="3:46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710">
        <f>AQ109</f>
        <v>1.3168480593725436E-3</v>
      </c>
      <c r="AL109" s="1220"/>
      <c r="AM109" s="767"/>
      <c r="AN109" s="764"/>
      <c r="AO109" s="771"/>
      <c r="AP109" s="768"/>
      <c r="AQ109" s="771">
        <f>BS69*(1+AR153)</f>
        <v>1.3168480593725436E-3</v>
      </c>
      <c r="AR109" s="768">
        <f>AQ109*H106</f>
        <v>4.9203305064326346E-2</v>
      </c>
      <c r="AS109" s="764"/>
      <c r="AT109" s="768"/>
    </row>
    <row r="110" spans="3:46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715">
        <f>AS110</f>
        <v>9.405300836598067E-4</v>
      </c>
      <c r="AL110" s="1220"/>
      <c r="AM110" s="789"/>
      <c r="AN110" s="769"/>
      <c r="AO110" s="790"/>
      <c r="AP110" s="770"/>
      <c r="AQ110" s="790"/>
      <c r="AR110" s="770"/>
      <c r="AS110" s="791">
        <f>BT69*(1+AT153)</f>
        <v>9.405300836598067E-4</v>
      </c>
      <c r="AT110" s="770">
        <f>AS110*H106</f>
        <v>3.5142390421671096E-2</v>
      </c>
    </row>
    <row r="111" spans="3:46">
      <c r="C111" s="602" t="str">
        <f>AX25</f>
        <v>R-BLD_Det_B1</v>
      </c>
      <c r="D111" s="603" t="str">
        <f>AY25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BH9/1000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</v>
      </c>
      <c r="AK111" s="707">
        <f>AM111</f>
        <v>3.1075068539025679E-2</v>
      </c>
      <c r="AL111" s="1220"/>
      <c r="AM111" s="785">
        <f>ABS(BQ70*DwellingStocks!Y19*(1+AN153))</f>
        <v>3.1075068539025679E-2</v>
      </c>
      <c r="AN111" s="786">
        <f>AM111*H111</f>
        <v>0.25440514088961536</v>
      </c>
      <c r="AO111" s="787"/>
      <c r="AP111" s="788"/>
      <c r="AQ111" s="787"/>
      <c r="AR111" s="788"/>
      <c r="AS111" s="786"/>
      <c r="AT111" s="788"/>
    </row>
    <row r="112" spans="3:46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710"/>
      <c r="AL112" s="1220"/>
      <c r="AM112" s="767"/>
      <c r="AN112" s="764"/>
      <c r="AO112" s="771"/>
      <c r="AP112" s="768"/>
      <c r="AQ112" s="771"/>
      <c r="AR112" s="768"/>
      <c r="AS112" s="764"/>
      <c r="AT112" s="768"/>
    </row>
    <row r="113" spans="3:46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714">
        <f>AO113</f>
        <v>9.9161033628552015E-3</v>
      </c>
      <c r="AL113" s="1220"/>
      <c r="AM113" s="767"/>
      <c r="AN113" s="764"/>
      <c r="AO113" s="771">
        <f>BR70*(1+AP153)</f>
        <v>9.9161033628552015E-3</v>
      </c>
      <c r="AP113" s="768">
        <f>AO113*H111</f>
        <v>8.1181081545645489E-2</v>
      </c>
      <c r="AQ113" s="771"/>
      <c r="AR113" s="768"/>
      <c r="AS113" s="764"/>
      <c r="AT113" s="768"/>
    </row>
    <row r="114" spans="3:46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710">
        <f>AQ114</f>
        <v>1.7576729702872126E-3</v>
      </c>
      <c r="AL114" s="1220"/>
      <c r="AM114" s="767"/>
      <c r="AN114" s="764"/>
      <c r="AO114" s="771"/>
      <c r="AP114" s="768"/>
      <c r="AQ114" s="771">
        <f>BS70*(1+AR153)</f>
        <v>1.7576729702872126E-3</v>
      </c>
      <c r="AR114" s="768">
        <f>AQ114*H111</f>
        <v>1.4389704051085811E-2</v>
      </c>
      <c r="AS114" s="764"/>
      <c r="AT114" s="768"/>
    </row>
    <row r="115" spans="3:46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715">
        <f>AS115</f>
        <v>6.7465510259679372E-4</v>
      </c>
      <c r="AL115" s="1220"/>
      <c r="AM115" s="789"/>
      <c r="AN115" s="769"/>
      <c r="AO115" s="790"/>
      <c r="AP115" s="770"/>
      <c r="AQ115" s="790"/>
      <c r="AR115" s="770"/>
      <c r="AS115" s="791">
        <f>BT70*(1+AT153)</f>
        <v>6.7465510259679372E-4</v>
      </c>
      <c r="AT115" s="770">
        <f>AS115*H111</f>
        <v>5.5232613956260846E-3</v>
      </c>
    </row>
    <row r="116" spans="3:46">
      <c r="C116" s="602" t="str">
        <f>AX26</f>
        <v>R-BLD_Det_B2</v>
      </c>
      <c r="D116" s="603" t="str">
        <f>AY26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BH10/1000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</v>
      </c>
      <c r="AK116" s="707">
        <f>AM116</f>
        <v>4.9624708263812219E-2</v>
      </c>
      <c r="AL116" s="1220"/>
      <c r="AM116" s="785">
        <f>ABS(BQ71*DwellingStocks!Y20*(1+AN153))</f>
        <v>4.9624708263812219E-2</v>
      </c>
      <c r="AN116" s="786">
        <f>AM116*H116</f>
        <v>0.94161368028821069</v>
      </c>
      <c r="AO116" s="787"/>
      <c r="AP116" s="788"/>
      <c r="AQ116" s="787"/>
      <c r="AR116" s="788"/>
      <c r="AS116" s="786"/>
      <c r="AT116" s="788"/>
    </row>
    <row r="117" spans="3:46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710"/>
      <c r="AL117" s="1220"/>
      <c r="AM117" s="767"/>
      <c r="AN117" s="764"/>
      <c r="AO117" s="771"/>
      <c r="AP117" s="768"/>
      <c r="AQ117" s="771"/>
      <c r="AR117" s="768"/>
      <c r="AS117" s="764"/>
      <c r="AT117" s="768"/>
    </row>
    <row r="118" spans="3:46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714">
        <f>AO118</f>
        <v>1.3073528408994334E-2</v>
      </c>
      <c r="AL118" s="1220"/>
      <c r="AM118" s="767"/>
      <c r="AN118" s="764"/>
      <c r="AO118" s="771">
        <f>BR71*(1+AP153)</f>
        <v>1.3073528408994334E-2</v>
      </c>
      <c r="AP118" s="768">
        <f>AO118*H116</f>
        <v>0.24806620794832152</v>
      </c>
      <c r="AQ118" s="771"/>
      <c r="AR118" s="768"/>
      <c r="AS118" s="764"/>
      <c r="AT118" s="768"/>
    </row>
    <row r="119" spans="3:46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710">
        <f>AQ119</f>
        <v>1.9927027228886255E-3</v>
      </c>
      <c r="AL119" s="1220"/>
      <c r="AM119" s="767"/>
      <c r="AN119" s="764"/>
      <c r="AO119" s="771"/>
      <c r="AP119" s="768"/>
      <c r="AQ119" s="771">
        <f>BS71*(1+AR153)</f>
        <v>1.9927027228886255E-3</v>
      </c>
      <c r="AR119" s="768">
        <f>AQ119*H116</f>
        <v>3.7810925449566636E-2</v>
      </c>
      <c r="AS119" s="764"/>
      <c r="AT119" s="768"/>
    </row>
    <row r="120" spans="3:46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715">
        <f>AS120</f>
        <v>5.313869191251291E-4</v>
      </c>
      <c r="AL120" s="1220"/>
      <c r="AM120" s="789"/>
      <c r="AN120" s="769"/>
      <c r="AO120" s="790"/>
      <c r="AP120" s="770"/>
      <c r="AQ120" s="790"/>
      <c r="AR120" s="770"/>
      <c r="AS120" s="791">
        <f>BT71*(1+AT153)</f>
        <v>5.313869191251291E-4</v>
      </c>
      <c r="AT120" s="770">
        <f>AS120*H116</f>
        <v>1.0082904465945335E-2</v>
      </c>
    </row>
    <row r="121" spans="3:46">
      <c r="C121" s="602" t="str">
        <f>AX27</f>
        <v>R-BLD_Det_B3</v>
      </c>
      <c r="D121" s="603" t="str">
        <f>AY27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BH11/1000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</v>
      </c>
      <c r="AK121" s="707">
        <f>AM121</f>
        <v>5.7350545892960458E-2</v>
      </c>
      <c r="AL121" s="1220"/>
      <c r="AM121" s="785">
        <f>ABS(BQ72*DwellingStocks!Y21*(1+AN153))</f>
        <v>5.7350545892960458E-2</v>
      </c>
      <c r="AN121" s="786">
        <f>AM121*H121</f>
        <v>3.1284200263140622</v>
      </c>
      <c r="AO121" s="787"/>
      <c r="AP121" s="788"/>
      <c r="AQ121" s="787"/>
      <c r="AR121" s="788"/>
      <c r="AS121" s="786"/>
      <c r="AT121" s="788"/>
    </row>
    <row r="122" spans="3:46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710"/>
      <c r="AL122" s="1220"/>
      <c r="AM122" s="767"/>
      <c r="AN122" s="764"/>
      <c r="AO122" s="771"/>
      <c r="AP122" s="768"/>
      <c r="AQ122" s="771"/>
      <c r="AR122" s="768"/>
      <c r="AS122" s="764"/>
      <c r="AT122" s="768"/>
    </row>
    <row r="123" spans="3:46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714">
        <f>AO123</f>
        <v>1.4782271312316643E-2</v>
      </c>
      <c r="AL123" s="1220"/>
      <c r="AM123" s="767"/>
      <c r="AN123" s="764"/>
      <c r="AO123" s="771">
        <f>BR72*(1+AP153)</f>
        <v>1.4782271312316643E-2</v>
      </c>
      <c r="AP123" s="768">
        <f>AO123*H121</f>
        <v>0.80635943194283777</v>
      </c>
      <c r="AQ123" s="771"/>
      <c r="AR123" s="768"/>
      <c r="AS123" s="764"/>
      <c r="AT123" s="768"/>
    </row>
    <row r="124" spans="3:46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710">
        <f>AQ124</f>
        <v>1.9499848061019702E-3</v>
      </c>
      <c r="AL124" s="1220"/>
      <c r="AM124" s="767"/>
      <c r="AN124" s="764"/>
      <c r="AO124" s="771"/>
      <c r="AP124" s="768"/>
      <c r="AQ124" s="771">
        <f>BS72*(1+AR153)</f>
        <v>1.9499848061019702E-3</v>
      </c>
      <c r="AR124" s="768">
        <f>AQ124*H121</f>
        <v>0.10636989453951026</v>
      </c>
      <c r="AS124" s="764"/>
      <c r="AT124" s="768"/>
    </row>
    <row r="125" spans="3:46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715">
        <f>AS125</f>
        <v>5.313869191251291E-4</v>
      </c>
      <c r="AL125" s="1220"/>
      <c r="AM125" s="789"/>
      <c r="AN125" s="769"/>
      <c r="AO125" s="790"/>
      <c r="AP125" s="770"/>
      <c r="AQ125" s="790"/>
      <c r="AR125" s="770"/>
      <c r="AS125" s="791">
        <f>BT71*(1+AT153)</f>
        <v>5.313869191251291E-4</v>
      </c>
      <c r="AT125" s="770">
        <f>AS125*H121</f>
        <v>2.8986672291055521E-2</v>
      </c>
    </row>
    <row r="126" spans="3:46">
      <c r="C126" s="602" t="str">
        <f>AX28</f>
        <v>R-BLD_Det_C</v>
      </c>
      <c r="D126" s="603" t="str">
        <f>AY28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BH12/1000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</v>
      </c>
      <c r="AK126" s="707">
        <f>AM126</f>
        <v>4.2289436352509556E-2</v>
      </c>
      <c r="AL126" s="1220"/>
      <c r="AM126" s="785">
        <f>ABS(BQ73*DwellingStocks!Y22*(1+AN153))</f>
        <v>4.2289436352509556E-2</v>
      </c>
      <c r="AN126" s="786">
        <f>AM126*H126</f>
        <v>11.19677961003681</v>
      </c>
      <c r="AO126" s="787"/>
      <c r="AP126" s="788"/>
      <c r="AQ126" s="787"/>
      <c r="AR126" s="788"/>
      <c r="AS126" s="786"/>
      <c r="AT126" s="788"/>
    </row>
    <row r="127" spans="3:46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710"/>
      <c r="AL127" s="1220"/>
      <c r="AM127" s="767"/>
      <c r="AN127" s="764"/>
      <c r="AO127" s="771"/>
      <c r="AP127" s="768"/>
      <c r="AQ127" s="771"/>
      <c r="AR127" s="768"/>
      <c r="AS127" s="764"/>
      <c r="AT127" s="768"/>
    </row>
    <row r="128" spans="3:46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714">
        <f>AO128</f>
        <v>1.5767575965249324E-2</v>
      </c>
      <c r="AL128" s="1220"/>
      <c r="AM128" s="767"/>
      <c r="AN128" s="764"/>
      <c r="AO128" s="771">
        <f>BR73*(1+AP153)</f>
        <v>1.5767575965249324E-2</v>
      </c>
      <c r="AP128" s="768">
        <f>AO128*H126</f>
        <v>4.1747085866972888</v>
      </c>
      <c r="AQ128" s="771"/>
      <c r="AR128" s="768"/>
      <c r="AS128" s="764"/>
      <c r="AT128" s="768"/>
    </row>
    <row r="129" spans="3:46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710">
        <f>AQ129</f>
        <v>1.693275464803517E-3</v>
      </c>
      <c r="AL129" s="1220"/>
      <c r="AM129" s="767"/>
      <c r="AN129" s="764"/>
      <c r="AO129" s="771"/>
      <c r="AP129" s="768"/>
      <c r="AQ129" s="771">
        <f>BS73*(1+AR153)</f>
        <v>1.693275464803517E-3</v>
      </c>
      <c r="AR129" s="768">
        <f>AQ129*H126</f>
        <v>0.44832075888763967</v>
      </c>
      <c r="AS129" s="764"/>
      <c r="AT129" s="768"/>
    </row>
    <row r="130" spans="3:46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715">
        <f>AS130</f>
        <v>4.6160717610503279E-4</v>
      </c>
      <c r="AL130" s="1220"/>
      <c r="AM130" s="789"/>
      <c r="AN130" s="769"/>
      <c r="AO130" s="790"/>
      <c r="AP130" s="770"/>
      <c r="AQ130" s="790"/>
      <c r="AR130" s="770"/>
      <c r="AS130" s="791">
        <f>BT72*(1+AT153)</f>
        <v>4.6160717610503279E-4</v>
      </c>
      <c r="AT130" s="770">
        <f>AS130*H126</f>
        <v>0.12221760947998046</v>
      </c>
    </row>
    <row r="131" spans="3:46">
      <c r="C131" s="602" t="str">
        <f>AX29</f>
        <v>R-BLD_Det_D</v>
      </c>
      <c r="D131" s="603" t="str">
        <f>AY29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BH13/1000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</v>
      </c>
      <c r="AK131" s="707">
        <f>AM131</f>
        <v>4.954362024013631E-2</v>
      </c>
      <c r="AL131" s="1220"/>
      <c r="AM131" s="785">
        <f>ABS(BQ74*DwellingStocks!Y23*(1+AN153))</f>
        <v>4.954362024013631E-2</v>
      </c>
      <c r="AN131" s="786">
        <f>AM131*H131</f>
        <v>8.2730016694227757</v>
      </c>
      <c r="AO131" s="787"/>
      <c r="AP131" s="788"/>
      <c r="AQ131" s="787"/>
      <c r="AR131" s="788"/>
      <c r="AS131" s="786"/>
      <c r="AT131" s="788"/>
    </row>
    <row r="132" spans="3:46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710"/>
      <c r="AL132" s="1220"/>
      <c r="AM132" s="767"/>
      <c r="AN132" s="764"/>
      <c r="AO132" s="771"/>
      <c r="AP132" s="768"/>
      <c r="AQ132" s="771"/>
      <c r="AR132" s="768"/>
      <c r="AS132" s="764"/>
      <c r="AT132" s="768"/>
    </row>
    <row r="133" spans="3:46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714">
        <f>AO133</f>
        <v>1.5950798442923898E-2</v>
      </c>
      <c r="AL133" s="1220"/>
      <c r="AM133" s="767"/>
      <c r="AN133" s="764"/>
      <c r="AO133" s="771">
        <f>BR74*(1+AP153)</f>
        <v>1.5950798442923898E-2</v>
      </c>
      <c r="AP133" s="768">
        <f>AO133*H131</f>
        <v>2.6635312782417806</v>
      </c>
      <c r="AQ133" s="771"/>
      <c r="AR133" s="768"/>
      <c r="AS133" s="764"/>
      <c r="AT133" s="768"/>
    </row>
    <row r="134" spans="3:46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710">
        <f>AQ134</f>
        <v>1.3848133824046998E-3</v>
      </c>
      <c r="AL134" s="1220"/>
      <c r="AM134" s="767"/>
      <c r="AN134" s="764"/>
      <c r="AO134" s="771"/>
      <c r="AP134" s="768"/>
      <c r="AQ134" s="771">
        <f>BS74*(1+AR153)</f>
        <v>1.3848133824046998E-3</v>
      </c>
      <c r="AR134" s="768">
        <f>AQ134*H131</f>
        <v>0.2312419514146018</v>
      </c>
      <c r="AS134" s="764"/>
      <c r="AT134" s="768"/>
    </row>
    <row r="135" spans="3:46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715">
        <f>AS135</f>
        <v>4.2755133328489976E-4</v>
      </c>
      <c r="AL135" s="1220"/>
      <c r="AM135" s="789"/>
      <c r="AN135" s="769"/>
      <c r="AO135" s="790"/>
      <c r="AP135" s="770"/>
      <c r="AQ135" s="790"/>
      <c r="AR135" s="770"/>
      <c r="AS135" s="791">
        <f>BT73*(1+AT153)</f>
        <v>4.2755133328489976E-4</v>
      </c>
      <c r="AT135" s="770">
        <f>AS135*H131</f>
        <v>7.1394316299163069E-2</v>
      </c>
    </row>
    <row r="136" spans="3:46">
      <c r="C136" s="602" t="str">
        <f>AX30</f>
        <v>R-BLD_Det_E</v>
      </c>
      <c r="D136" s="603" t="str">
        <f>AY30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BH14/1000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</v>
      </c>
      <c r="AK136" s="707">
        <f>AM136</f>
        <v>6.2234591699865838E-2</v>
      </c>
      <c r="AL136" s="1220"/>
      <c r="AM136" s="785">
        <f>ABS(BQ75*DwellingStocks!Y24*(1+AN153))</f>
        <v>6.2234591699865838E-2</v>
      </c>
      <c r="AN136" s="786">
        <f>AM136*H136</f>
        <v>4.6574427637048545</v>
      </c>
      <c r="AO136" s="787"/>
      <c r="AP136" s="788"/>
      <c r="AQ136" s="787"/>
      <c r="AR136" s="788"/>
      <c r="AS136" s="786"/>
      <c r="AT136" s="788"/>
    </row>
    <row r="137" spans="3:46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710"/>
      <c r="AL137" s="1220"/>
      <c r="AM137" s="767"/>
      <c r="AN137" s="764"/>
      <c r="AO137" s="771"/>
      <c r="AP137" s="768"/>
      <c r="AQ137" s="771"/>
      <c r="AR137" s="768"/>
      <c r="AS137" s="764"/>
      <c r="AT137" s="768"/>
    </row>
    <row r="138" spans="3:46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714">
        <f>AO138</f>
        <v>1.6004218124912494E-2</v>
      </c>
      <c r="AL138" s="1220"/>
      <c r="AM138" s="767"/>
      <c r="AN138" s="764"/>
      <c r="AO138" s="771">
        <f>BR75*(1+AP153)</f>
        <v>1.6004218124912494E-2</v>
      </c>
      <c r="AP138" s="768">
        <f>AO138*H136</f>
        <v>1.1977057751756481</v>
      </c>
      <c r="AQ138" s="771"/>
      <c r="AR138" s="768"/>
      <c r="AS138" s="764"/>
      <c r="AT138" s="768"/>
    </row>
    <row r="139" spans="3:46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710">
        <f>AQ139</f>
        <v>1.2789100833930488E-3</v>
      </c>
      <c r="AL139" s="1220"/>
      <c r="AM139" s="767"/>
      <c r="AN139" s="764"/>
      <c r="AO139" s="771"/>
      <c r="AP139" s="768"/>
      <c r="AQ139" s="771">
        <f>BS75*(1+AR153)</f>
        <v>1.2789100833930488E-3</v>
      </c>
      <c r="AR139" s="768">
        <f>AQ139*H136</f>
        <v>9.5709642348966631E-2</v>
      </c>
      <c r="AS139" s="764"/>
      <c r="AT139" s="768"/>
    </row>
    <row r="140" spans="3:46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715">
        <f>AS140</f>
        <v>4.1532800906285427E-4</v>
      </c>
      <c r="AL140" s="1220"/>
      <c r="AM140" s="789"/>
      <c r="AN140" s="769"/>
      <c r="AO140" s="790"/>
      <c r="AP140" s="770"/>
      <c r="AQ140" s="790"/>
      <c r="AR140" s="770"/>
      <c r="AS140" s="791">
        <f>BT74*(1+AT153)</f>
        <v>4.1532800906285427E-4</v>
      </c>
      <c r="AT140" s="770">
        <f>AS140*H136</f>
        <v>3.1081852994271429E-2</v>
      </c>
    </row>
    <row r="141" spans="3:46">
      <c r="C141" s="602" t="str">
        <f>AX31</f>
        <v>R-BLD_Det_F</v>
      </c>
      <c r="D141" s="603" t="str">
        <f>AY31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BH15/1000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</v>
      </c>
      <c r="AK141" s="707">
        <f>AM141</f>
        <v>7.6045597890621042E-2</v>
      </c>
      <c r="AL141" s="1220"/>
      <c r="AM141" s="785">
        <f>ABS(BQ76*DwellingStocks!Y25*(1+AN153))</f>
        <v>7.6045597890621042E-2</v>
      </c>
      <c r="AN141" s="786">
        <f>AM141*H141</f>
        <v>2.841728758403292</v>
      </c>
      <c r="AO141" s="787"/>
      <c r="AP141" s="788"/>
      <c r="AQ141" s="787"/>
      <c r="AR141" s="788"/>
      <c r="AS141" s="786"/>
      <c r="AT141" s="788"/>
    </row>
    <row r="142" spans="3:46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710"/>
      <c r="AL142" s="1220"/>
      <c r="AM142" s="767"/>
      <c r="AN142" s="764"/>
      <c r="AO142" s="771"/>
      <c r="AP142" s="768"/>
      <c r="AQ142" s="771"/>
      <c r="AR142" s="768"/>
      <c r="AS142" s="764"/>
      <c r="AT142" s="768"/>
    </row>
    <row r="143" spans="3:46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714">
        <f>AO143</f>
        <v>1.6093112644016239E-2</v>
      </c>
      <c r="AL143" s="1220"/>
      <c r="AM143" s="767"/>
      <c r="AN143" s="764"/>
      <c r="AO143" s="771">
        <f>BR76*(1+AP153)</f>
        <v>1.6093112644016239E-2</v>
      </c>
      <c r="AP143" s="768">
        <f>AO143*H141</f>
        <v>0.60137946549519994</v>
      </c>
      <c r="AQ143" s="771"/>
      <c r="AR143" s="768"/>
      <c r="AS143" s="764"/>
      <c r="AT143" s="768"/>
    </row>
    <row r="144" spans="3:46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710">
        <f>AQ144</f>
        <v>1.2176203942551346E-3</v>
      </c>
      <c r="AL144" s="1220"/>
      <c r="AM144" s="767"/>
      <c r="AN144" s="764"/>
      <c r="AO144" s="771"/>
      <c r="AP144" s="768"/>
      <c r="AQ144" s="771">
        <f>BS76*(1+AR153)</f>
        <v>1.2176203942551346E-3</v>
      </c>
      <c r="AR144" s="768">
        <f>AQ144*H141</f>
        <v>4.5500949261389423E-2</v>
      </c>
      <c r="AS144" s="764"/>
      <c r="AT144" s="768"/>
    </row>
    <row r="145" spans="3:46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715">
        <f>AS145</f>
        <v>3.8808918097353731E-4</v>
      </c>
      <c r="AL145" s="1220"/>
      <c r="AM145" s="789"/>
      <c r="AN145" s="769"/>
      <c r="AO145" s="790"/>
      <c r="AP145" s="770"/>
      <c r="AQ145" s="790"/>
      <c r="AR145" s="770"/>
      <c r="AS145" s="791">
        <f>BT75*(1+AT153)</f>
        <v>3.8808918097353731E-4</v>
      </c>
      <c r="AT145" s="770">
        <f>AS145*H141</f>
        <v>1.4502406674268494E-2</v>
      </c>
    </row>
    <row r="146" spans="3:46">
      <c r="C146" s="602" t="str">
        <f>AX32</f>
        <v>R-BLD_Det_G</v>
      </c>
      <c r="D146" s="603" t="str">
        <f>AY32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BH16/1000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</v>
      </c>
      <c r="AK146" s="707">
        <f>AM146</f>
        <v>7.9930503050006221E-2</v>
      </c>
      <c r="AL146" s="1220"/>
      <c r="AM146" s="785">
        <f>ABS(BQ77*DwellingStocks!Y26*(1+AN153))</f>
        <v>7.9930503050006221E-2</v>
      </c>
      <c r="AN146" s="786">
        <f>AM146*H146</f>
        <v>5.3129147085606814</v>
      </c>
      <c r="AO146" s="787"/>
      <c r="AP146" s="788"/>
      <c r="AQ146" s="787"/>
      <c r="AR146" s="788"/>
      <c r="AS146" s="786"/>
      <c r="AT146" s="788"/>
    </row>
    <row r="147" spans="3:46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710"/>
      <c r="AL147" s="1220"/>
      <c r="AM147" s="767"/>
      <c r="AN147" s="764"/>
      <c r="AO147" s="771"/>
      <c r="AP147" s="768"/>
      <c r="AQ147" s="771"/>
      <c r="AR147" s="768"/>
      <c r="AS147" s="764"/>
      <c r="AT147" s="768"/>
    </row>
    <row r="148" spans="3:46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714">
        <f>AO148</f>
        <v>1.4653720063430348E-2</v>
      </c>
      <c r="AL148" s="1220"/>
      <c r="AM148" s="767"/>
      <c r="AN148" s="764"/>
      <c r="AO148" s="771">
        <f>BR77*(1+AP153)</f>
        <v>1.4653720063430348E-2</v>
      </c>
      <c r="AP148" s="768">
        <f>AO148*H146</f>
        <v>0.97402070410369823</v>
      </c>
      <c r="AQ148" s="771"/>
      <c r="AR148" s="768"/>
      <c r="AS148" s="764"/>
      <c r="AT148" s="768"/>
    </row>
    <row r="149" spans="3:46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710">
        <f>AQ149</f>
        <v>1.0749774983151755E-3</v>
      </c>
      <c r="AL149" s="1220"/>
      <c r="AM149" s="767"/>
      <c r="AN149" s="764"/>
      <c r="AO149" s="771"/>
      <c r="AP149" s="768"/>
      <c r="AQ149" s="771">
        <f>BS77*(1+AR153)</f>
        <v>1.0749774983151755E-3</v>
      </c>
      <c r="AR149" s="768">
        <f>AQ149*H146</f>
        <v>7.1452868982913489E-2</v>
      </c>
      <c r="AS149" s="764"/>
      <c r="AT149" s="768"/>
    </row>
    <row r="150" spans="3:46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715">
        <f>AS150</f>
        <v>3.6962374594233771E-4</v>
      </c>
      <c r="AL150" s="1220"/>
      <c r="AM150" s="789"/>
      <c r="AN150" s="769"/>
      <c r="AO150" s="790"/>
      <c r="AP150" s="770"/>
      <c r="AQ150" s="790"/>
      <c r="AR150" s="770"/>
      <c r="AS150" s="791">
        <f>BT76*(1+AT153)</f>
        <v>3.6962374594233771E-4</v>
      </c>
      <c r="AT150" s="770">
        <f>AS150*H146</f>
        <v>2.4568585978018434E-2</v>
      </c>
    </row>
    <row r="151" spans="3:46">
      <c r="AL151" s="1220"/>
      <c r="AM151" s="326" t="s">
        <v>928</v>
      </c>
      <c r="AN151" s="316">
        <f>'SHWLP-Det'!AC27</f>
        <v>36.890695933363652</v>
      </c>
      <c r="AO151" s="320"/>
      <c r="AP151" s="321">
        <f>'SHWLP-Det'!AC54</f>
        <v>11.02473081614216</v>
      </c>
      <c r="AQ151" s="320"/>
      <c r="AR151" s="321">
        <f>'SHWLP-Det'!AC59</f>
        <v>1.1000000000000001</v>
      </c>
      <c r="AS151" s="320"/>
      <c r="AT151" s="321">
        <f>'SHWLP-Det'!AC60</f>
        <v>0.34349999999999997</v>
      </c>
    </row>
    <row r="152" spans="3:46">
      <c r="AM152" s="761" t="s">
        <v>919</v>
      </c>
      <c r="AN152">
        <v>28.824973370021048</v>
      </c>
      <c r="AO152" s="317"/>
      <c r="AP152" s="336">
        <v>13.310850843521866</v>
      </c>
      <c r="AQ152" s="317"/>
      <c r="AR152">
        <v>2.9455669318780497</v>
      </c>
      <c r="AS152" s="317"/>
      <c r="AT152" s="336">
        <v>0.67209685491037863</v>
      </c>
    </row>
    <row r="153" spans="3:46">
      <c r="AM153" s="762" t="s">
        <v>920</v>
      </c>
      <c r="AN153" s="763">
        <f>((AN151-AN152)/AN152)</f>
        <v>0.27981717310903848</v>
      </c>
      <c r="AO153" s="317"/>
      <c r="AP153" s="763">
        <f>((AP151-AP152)/AP152)</f>
        <v>-0.17174860226852565</v>
      </c>
      <c r="AQ153" s="317"/>
      <c r="AR153" s="763">
        <f>((AR151-AR152)/AR152)</f>
        <v>-0.62655745890701708</v>
      </c>
      <c r="AS153" s="317"/>
      <c r="AT153" s="763">
        <f>((AT151-AT152)/AT152)</f>
        <v>-0.48891294834908239</v>
      </c>
    </row>
    <row r="154" spans="3:46">
      <c r="C154" s="1180"/>
      <c r="AM154" s="761" t="s">
        <v>921</v>
      </c>
      <c r="AN154" s="764">
        <f>SUM(AN106:AN146)</f>
        <v>36.890695933363645</v>
      </c>
      <c r="AO154" s="317"/>
      <c r="AP154" s="768">
        <f>SUM(AP106:AP150)</f>
        <v>11.02473081614216</v>
      </c>
      <c r="AQ154" s="317"/>
      <c r="AR154" s="768">
        <f>SUM(AR106:AR150)</f>
        <v>1.1000000000000001</v>
      </c>
      <c r="AS154" s="317"/>
      <c r="AT154" s="768">
        <f>SUM(AT106:AT150)</f>
        <v>0.34349999999999992</v>
      </c>
    </row>
    <row r="155" spans="3:46" ht="13.5" thickBot="1">
      <c r="C155" s="1180"/>
      <c r="AM155" s="765" t="s">
        <v>922</v>
      </c>
      <c r="AN155" s="766">
        <f>((AN151-AN154)/AN154)</f>
        <v>1.9260757157944834E-16</v>
      </c>
      <c r="AO155" s="328"/>
      <c r="AP155" s="777">
        <f>((AP151-AP154)/AP154)</f>
        <v>0</v>
      </c>
      <c r="AQ155" s="328"/>
      <c r="AR155" s="777">
        <f>((AR151-AR154)/AR154)</f>
        <v>0</v>
      </c>
      <c r="AS155" s="328"/>
      <c r="AT155" s="777">
        <f>((AT151-AT154)/AT154)</f>
        <v>1.6160451595708251E-16</v>
      </c>
    </row>
    <row r="156" spans="3:46">
      <c r="C156" s="1180"/>
    </row>
    <row r="157" spans="3:46">
      <c r="C157" s="1180"/>
    </row>
    <row r="158" spans="3:46">
      <c r="C158" s="1180"/>
    </row>
    <row r="159" spans="3:46">
      <c r="C159" s="1180"/>
    </row>
    <row r="160" spans="3:46">
      <c r="C160" s="1180"/>
    </row>
    <row r="164" spans="4:51" ht="15">
      <c r="AY164" s="358"/>
    </row>
    <row r="165" spans="4:51" ht="15">
      <c r="AY165" s="358"/>
    </row>
    <row r="166" spans="4:51" ht="15">
      <c r="AY166" s="358"/>
    </row>
    <row r="167" spans="4:51" ht="15">
      <c r="AY167" s="358"/>
    </row>
    <row r="172" spans="4:51">
      <c r="D172" s="1240"/>
    </row>
    <row r="173" spans="4:51">
      <c r="D173" s="1240"/>
    </row>
    <row r="174" spans="4:51">
      <c r="D174" s="1240"/>
    </row>
    <row r="176" spans="4:51" ht="15">
      <c r="D176" s="886" t="s">
        <v>1083</v>
      </c>
      <c r="AG176" s="886" t="s">
        <v>1284</v>
      </c>
    </row>
    <row r="177" spans="4:34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  <c r="AG177" s="20" t="s">
        <v>253</v>
      </c>
      <c r="AH177" s="20" t="s">
        <v>192</v>
      </c>
    </row>
    <row r="178" spans="4:34">
      <c r="D178" s="316" t="str">
        <f>C6</f>
        <v>R-BLD_Att_A</v>
      </c>
      <c r="E178" s="786">
        <f t="shared" ref="E178:AE178" si="16">H6*$BG$26</f>
        <v>72.528642938868245</v>
      </c>
      <c r="F178" s="786">
        <f t="shared" si="16"/>
        <v>0.64012538597490587</v>
      </c>
      <c r="G178" s="786">
        <f t="shared" si="16"/>
        <v>32.295149545010126</v>
      </c>
      <c r="H178" s="786">
        <f t="shared" si="16"/>
        <v>8.491625054733154</v>
      </c>
      <c r="I178" s="786">
        <f t="shared" si="16"/>
        <v>0.40917285393349762</v>
      </c>
      <c r="J178" s="786">
        <f t="shared" si="16"/>
        <v>0.28219639747548908</v>
      </c>
      <c r="K178" s="786">
        <f t="shared" si="16"/>
        <v>6.355919396405417E-2</v>
      </c>
      <c r="L178" s="786">
        <f t="shared" si="16"/>
        <v>2.4763318075408587</v>
      </c>
      <c r="M178" s="786">
        <f t="shared" si="16"/>
        <v>7.2436468767042816</v>
      </c>
      <c r="N178" s="786">
        <f t="shared" si="16"/>
        <v>0.21930557896366809</v>
      </c>
      <c r="O178" s="786">
        <f t="shared" si="16"/>
        <v>0.19096389842424327</v>
      </c>
      <c r="P178" s="786">
        <f t="shared" si="16"/>
        <v>1.3094827930403272</v>
      </c>
      <c r="Q178" s="786">
        <f t="shared" si="16"/>
        <v>3.8599472270267614</v>
      </c>
      <c r="R178" s="786">
        <f t="shared" si="16"/>
        <v>0.59369114083414021</v>
      </c>
      <c r="S178" s="786">
        <f t="shared" si="16"/>
        <v>6.6182713025334419</v>
      </c>
      <c r="T178" s="786">
        <f t="shared" si="16"/>
        <v>0.62857871848192959</v>
      </c>
      <c r="U178" s="786">
        <f t="shared" si="16"/>
        <v>1.8634350472929546</v>
      </c>
      <c r="V178" s="786">
        <f t="shared" si="16"/>
        <v>0.25351081690194532</v>
      </c>
      <c r="W178" s="786">
        <f t="shared" si="16"/>
        <v>1.6892604692613722</v>
      </c>
      <c r="X178" s="786">
        <f t="shared" si="16"/>
        <v>1.4826764323355131</v>
      </c>
      <c r="Y178" s="786">
        <f t="shared" si="16"/>
        <v>1.8251862083734874E-2</v>
      </c>
      <c r="Z178" s="786">
        <f t="shared" si="16"/>
        <v>0.47782606916581521</v>
      </c>
      <c r="AA178" s="786">
        <f t="shared" si="16"/>
        <v>0.14411965010180888</v>
      </c>
      <c r="AB178" s="786">
        <f t="shared" si="16"/>
        <v>0.23427944702287357</v>
      </c>
      <c r="AC178" s="786">
        <f t="shared" si="16"/>
        <v>0.20157549947154663</v>
      </c>
      <c r="AD178" s="786">
        <f t="shared" si="16"/>
        <v>0.47721507281766717</v>
      </c>
      <c r="AE178" s="786">
        <f t="shared" si="16"/>
        <v>0.36444479777211397</v>
      </c>
      <c r="AG178" s="316" t="s">
        <v>941</v>
      </c>
      <c r="AH178" s="1241">
        <v>5</v>
      </c>
    </row>
    <row r="179" spans="4:34">
      <c r="D179" t="str">
        <f>C11</f>
        <v>R-BLD_Att_B1</v>
      </c>
      <c r="E179" s="764">
        <f t="shared" ref="E179:AE179" si="17">H11*$BG$27</f>
        <v>6.7274572369101442</v>
      </c>
      <c r="F179" s="764">
        <f t="shared" si="17"/>
        <v>5.7764138869705051E-2</v>
      </c>
      <c r="G179" s="764">
        <f t="shared" si="17"/>
        <v>2.0423059453862442</v>
      </c>
      <c r="H179" s="764">
        <f t="shared" si="17"/>
        <v>0.38922779303523941</v>
      </c>
      <c r="I179" s="764">
        <f t="shared" si="17"/>
        <v>0.12647997242746836</v>
      </c>
      <c r="J179" s="764">
        <f t="shared" si="17"/>
        <v>0.14856626238081996</v>
      </c>
      <c r="K179" s="764">
        <f t="shared" si="17"/>
        <v>0.15769521416157165</v>
      </c>
      <c r="L179" s="764">
        <f t="shared" si="17"/>
        <v>0.47515203337345047</v>
      </c>
      <c r="M179" s="764">
        <f t="shared" si="17"/>
        <v>0.27925560206332622</v>
      </c>
      <c r="N179" s="764">
        <f t="shared" si="17"/>
        <v>3.5940929581826681E-2</v>
      </c>
      <c r="O179" s="764">
        <f t="shared" si="17"/>
        <v>2.9544404203263624E-2</v>
      </c>
      <c r="P179" s="764">
        <f t="shared" si="17"/>
        <v>0.14310442140608448</v>
      </c>
      <c r="Q179" s="764">
        <f t="shared" si="17"/>
        <v>0.1881879388180264</v>
      </c>
      <c r="R179" s="764">
        <f t="shared" si="17"/>
        <v>8.4771663699014427E-2</v>
      </c>
      <c r="S179" s="764">
        <f t="shared" si="17"/>
        <v>1.0196405613550452</v>
      </c>
      <c r="T179" s="764">
        <f t="shared" si="17"/>
        <v>0.17674208196569424</v>
      </c>
      <c r="U179" s="764">
        <f t="shared" si="17"/>
        <v>0.23505700105517635</v>
      </c>
      <c r="V179" s="764">
        <f t="shared" si="17"/>
        <v>0.20588599718364439</v>
      </c>
      <c r="W179" s="764">
        <f t="shared" si="17"/>
        <v>0.26346556892252571</v>
      </c>
      <c r="X179" s="764">
        <f t="shared" si="17"/>
        <v>0.16081239443278592</v>
      </c>
      <c r="Y179" s="764">
        <f t="shared" si="17"/>
        <v>0</v>
      </c>
      <c r="Z179" s="764">
        <f t="shared" si="17"/>
        <v>0.13983273659454598</v>
      </c>
      <c r="AA179" s="764">
        <f t="shared" si="17"/>
        <v>1.7317051217140424E-2</v>
      </c>
      <c r="AB179" s="764">
        <f t="shared" si="17"/>
        <v>0.11574451614501438</v>
      </c>
      <c r="AC179" s="764">
        <f t="shared" si="17"/>
        <v>6.367007114718716E-2</v>
      </c>
      <c r="AD179" s="764">
        <f t="shared" si="17"/>
        <v>7.1811338227973545E-2</v>
      </c>
      <c r="AE179" s="764">
        <f t="shared" si="17"/>
        <v>9.9481599257371323E-2</v>
      </c>
      <c r="AG179" s="1240" t="s">
        <v>943</v>
      </c>
      <c r="AH179" s="1242">
        <v>5</v>
      </c>
    </row>
    <row r="180" spans="4:34">
      <c r="D180" t="str">
        <f>C16</f>
        <v>R-BLD_Att_B2</v>
      </c>
      <c r="E180" s="764">
        <f t="shared" ref="E180:AE180" si="18">H16*$BG$28</f>
        <v>14.58448055403824</v>
      </c>
      <c r="F180" s="764">
        <f t="shared" si="18"/>
        <v>0.21083910687442345</v>
      </c>
      <c r="G180" s="764">
        <f t="shared" si="18"/>
        <v>5.8919997429588635</v>
      </c>
      <c r="H180" s="764">
        <f t="shared" si="18"/>
        <v>0.55186288026592623</v>
      </c>
      <c r="I180" s="764">
        <f t="shared" si="18"/>
        <v>0.26658086496251027</v>
      </c>
      <c r="J180" s="764">
        <f t="shared" si="18"/>
        <v>0.21479459621323369</v>
      </c>
      <c r="K180" s="764">
        <f t="shared" si="18"/>
        <v>0.10125692698795652</v>
      </c>
      <c r="L180" s="764">
        <f t="shared" si="18"/>
        <v>0.54001920516504787</v>
      </c>
      <c r="M180" s="764">
        <f t="shared" si="18"/>
        <v>0.54454842402348613</v>
      </c>
      <c r="N180" s="764">
        <f t="shared" si="18"/>
        <v>0.13998046258185126</v>
      </c>
      <c r="O180" s="764">
        <f t="shared" si="18"/>
        <v>0.21723826620046782</v>
      </c>
      <c r="P180" s="764">
        <f t="shared" si="18"/>
        <v>0.15475245570657969</v>
      </c>
      <c r="Q180" s="764">
        <f t="shared" si="18"/>
        <v>0.30731608357439172</v>
      </c>
      <c r="R180" s="764">
        <f t="shared" si="18"/>
        <v>0.18258512181326186</v>
      </c>
      <c r="S180" s="764">
        <f t="shared" si="18"/>
        <v>2.5236103893537374</v>
      </c>
      <c r="T180" s="764">
        <f t="shared" si="18"/>
        <v>0.25901856839800019</v>
      </c>
      <c r="U180" s="764">
        <f t="shared" si="18"/>
        <v>0.48326404412742552</v>
      </c>
      <c r="V180" s="764">
        <f t="shared" si="18"/>
        <v>0.29026550422612168</v>
      </c>
      <c r="W180" s="764">
        <f t="shared" si="18"/>
        <v>0.38724133955726936</v>
      </c>
      <c r="X180" s="764">
        <f t="shared" si="18"/>
        <v>0.44302238074130235</v>
      </c>
      <c r="Y180" s="764">
        <f t="shared" si="18"/>
        <v>3.6503724167469748E-2</v>
      </c>
      <c r="Z180" s="764">
        <f t="shared" si="18"/>
        <v>0.23413853569319326</v>
      </c>
      <c r="AA180" s="764">
        <f t="shared" si="18"/>
        <v>1.8891328600516826E-2</v>
      </c>
      <c r="AB180" s="764">
        <f t="shared" si="18"/>
        <v>0.12175721828241773</v>
      </c>
      <c r="AC180" s="764">
        <f t="shared" si="18"/>
        <v>0.17703385636047164</v>
      </c>
      <c r="AD180" s="764">
        <f t="shared" si="18"/>
        <v>0.15030280094227022</v>
      </c>
      <c r="AE180" s="764">
        <f t="shared" si="18"/>
        <v>0.13565672626005182</v>
      </c>
      <c r="AG180" s="1240" t="s">
        <v>945</v>
      </c>
      <c r="AH180" s="1242">
        <v>5</v>
      </c>
    </row>
    <row r="181" spans="4:34">
      <c r="D181" t="str">
        <f>C21</f>
        <v>R-BLD_Att_B3</v>
      </c>
      <c r="E181" s="764">
        <f t="shared" ref="E181:AE181" si="19">H21*$BG$29</f>
        <v>48.206735717890069</v>
      </c>
      <c r="F181" s="764">
        <f t="shared" si="19"/>
        <v>0.57331005417713454</v>
      </c>
      <c r="G181" s="764">
        <f t="shared" si="19"/>
        <v>16.341657748807961</v>
      </c>
      <c r="H181" s="764">
        <f t="shared" si="19"/>
        <v>2.0070558959101983</v>
      </c>
      <c r="I181" s="764">
        <f t="shared" si="19"/>
        <v>0.95850993898169823</v>
      </c>
      <c r="J181" s="764">
        <f t="shared" si="19"/>
        <v>1.0371113495319813</v>
      </c>
      <c r="K181" s="764">
        <f t="shared" si="19"/>
        <v>0.34488265106747384</v>
      </c>
      <c r="L181" s="764">
        <f t="shared" si="19"/>
        <v>2.0484792870467881</v>
      </c>
      <c r="M181" s="764">
        <f t="shared" si="19"/>
        <v>2.0051280115064447</v>
      </c>
      <c r="N181" s="764">
        <f t="shared" si="19"/>
        <v>0.38379196341415539</v>
      </c>
      <c r="O181" s="764">
        <f t="shared" si="19"/>
        <v>0.93914557487259853</v>
      </c>
      <c r="P181" s="764">
        <f t="shared" si="19"/>
        <v>0.57133930363523888</v>
      </c>
      <c r="Q181" s="764">
        <f t="shared" si="19"/>
        <v>1.2192722528282338</v>
      </c>
      <c r="R181" s="764">
        <f t="shared" si="19"/>
        <v>0.74102031862404028</v>
      </c>
      <c r="S181" s="764">
        <f t="shared" si="19"/>
        <v>9.2656683213164062</v>
      </c>
      <c r="T181" s="764">
        <f t="shared" si="19"/>
        <v>1.0522333727262925</v>
      </c>
      <c r="U181" s="764">
        <f t="shared" si="19"/>
        <v>1.5985607618559259</v>
      </c>
      <c r="V181" s="764">
        <f t="shared" si="19"/>
        <v>1.0502301818551085</v>
      </c>
      <c r="W181" s="764">
        <f t="shared" si="19"/>
        <v>1.1814762808763064</v>
      </c>
      <c r="X181" s="764">
        <f t="shared" si="19"/>
        <v>1.3210198616697235</v>
      </c>
      <c r="Y181" s="764">
        <f t="shared" si="19"/>
        <v>0.21109797517106663</v>
      </c>
      <c r="Z181" s="764">
        <f t="shared" si="19"/>
        <v>0.51386880348014496</v>
      </c>
      <c r="AA181" s="764">
        <f t="shared" si="19"/>
        <v>0.16430919607349057</v>
      </c>
      <c r="AB181" s="764">
        <f t="shared" si="19"/>
        <v>0.6011604378634704</v>
      </c>
      <c r="AC181" s="764">
        <f t="shared" si="19"/>
        <v>0.7619321519742015</v>
      </c>
      <c r="AD181" s="764">
        <f t="shared" si="19"/>
        <v>0.78517857299985094</v>
      </c>
      <c r="AE181" s="764">
        <f t="shared" si="19"/>
        <v>0.52929544962413244</v>
      </c>
      <c r="AG181" s="1240" t="s">
        <v>947</v>
      </c>
      <c r="AH181" s="1242">
        <v>5</v>
      </c>
    </row>
    <row r="182" spans="4:34">
      <c r="D182" t="str">
        <f>C26</f>
        <v>R-BLD_Att_C</v>
      </c>
      <c r="E182" s="764">
        <f t="shared" ref="E182:AE182" si="20">H26*$BG$30</f>
        <v>287.89783537353549</v>
      </c>
      <c r="F182" s="764">
        <f t="shared" si="20"/>
        <v>3.896020043111891</v>
      </c>
      <c r="G182" s="764">
        <f t="shared" si="20"/>
        <v>97.569752585372257</v>
      </c>
      <c r="H182" s="764">
        <f t="shared" si="20"/>
        <v>14.003570852201795</v>
      </c>
      <c r="I182" s="764">
        <f t="shared" si="20"/>
        <v>4.982599946528194</v>
      </c>
      <c r="J182" s="764">
        <f t="shared" si="20"/>
        <v>4.9571835303694867</v>
      </c>
      <c r="K182" s="764">
        <f t="shared" si="20"/>
        <v>1.899066640194103</v>
      </c>
      <c r="L182" s="764">
        <f t="shared" si="20"/>
        <v>10.570505232717421</v>
      </c>
      <c r="M182" s="764">
        <f t="shared" si="20"/>
        <v>11.072232816627489</v>
      </c>
      <c r="N182" s="764">
        <f t="shared" si="20"/>
        <v>3.6254081537786473</v>
      </c>
      <c r="O182" s="764">
        <f t="shared" si="20"/>
        <v>4.9919287285200173</v>
      </c>
      <c r="P182" s="764">
        <f t="shared" si="20"/>
        <v>6.8367028236529688</v>
      </c>
      <c r="Q182" s="764">
        <f t="shared" si="20"/>
        <v>7.7789279402032205</v>
      </c>
      <c r="R182" s="764">
        <f t="shared" si="20"/>
        <v>5.6047670863320418</v>
      </c>
      <c r="S182" s="764">
        <f t="shared" si="20"/>
        <v>37.036563905983762</v>
      </c>
      <c r="T182" s="764">
        <f t="shared" si="20"/>
        <v>5.6923994352978431</v>
      </c>
      <c r="U182" s="764">
        <f t="shared" si="20"/>
        <v>12.817318636993734</v>
      </c>
      <c r="V182" s="764">
        <f t="shared" si="20"/>
        <v>8.114848796118098</v>
      </c>
      <c r="W182" s="764">
        <f t="shared" si="20"/>
        <v>8.4193806170913721</v>
      </c>
      <c r="X182" s="764">
        <f t="shared" si="20"/>
        <v>11.800565746766512</v>
      </c>
      <c r="Y182" s="764">
        <f t="shared" si="20"/>
        <v>1.2512274840737632</v>
      </c>
      <c r="Z182" s="764">
        <f t="shared" si="20"/>
        <v>5.1310449981954411</v>
      </c>
      <c r="AA182" s="764">
        <f t="shared" si="20"/>
        <v>2.7069814898790159</v>
      </c>
      <c r="AB182" s="764">
        <f t="shared" si="20"/>
        <v>3.4143667869109819</v>
      </c>
      <c r="AC182" s="764">
        <f t="shared" si="20"/>
        <v>3.7039748416840408</v>
      </c>
      <c r="AD182" s="764">
        <f t="shared" si="20"/>
        <v>7.5539933025540211</v>
      </c>
      <c r="AE182" s="764">
        <f t="shared" si="20"/>
        <v>2.4665029523774118</v>
      </c>
      <c r="AG182" s="1240" t="s">
        <v>949</v>
      </c>
      <c r="AH182" s="1242">
        <v>5</v>
      </c>
    </row>
    <row r="183" spans="4:34">
      <c r="D183" t="str">
        <f>C31</f>
        <v>R-BLD_Att_D</v>
      </c>
      <c r="E183" s="764">
        <f t="shared" ref="E183:AE183" si="21">H31*$BG$31</f>
        <v>170.37413843742618</v>
      </c>
      <c r="F183" s="764">
        <f t="shared" si="21"/>
        <v>2.0195430292010301</v>
      </c>
      <c r="G183" s="764">
        <f t="shared" si="21"/>
        <v>70.629114909617968</v>
      </c>
      <c r="H183" s="764">
        <f t="shared" si="21"/>
        <v>7.7745104050442073</v>
      </c>
      <c r="I183" s="764">
        <f t="shared" si="21"/>
        <v>2.8682081373254964</v>
      </c>
      <c r="J183" s="764">
        <f t="shared" si="21"/>
        <v>1.8149990096658113</v>
      </c>
      <c r="K183" s="764">
        <f t="shared" si="21"/>
        <v>1.1590916527792026</v>
      </c>
      <c r="L183" s="764">
        <f t="shared" si="21"/>
        <v>4.1446891820306391</v>
      </c>
      <c r="M183" s="764">
        <f t="shared" si="21"/>
        <v>3.2694589251501043</v>
      </c>
      <c r="N183" s="764">
        <f t="shared" si="21"/>
        <v>1.6890956024299544</v>
      </c>
      <c r="O183" s="764">
        <f t="shared" si="21"/>
        <v>2.755260080229462</v>
      </c>
      <c r="P183" s="764">
        <f t="shared" si="21"/>
        <v>4.8845903008841214</v>
      </c>
      <c r="Q183" s="764">
        <f t="shared" si="21"/>
        <v>4.6834512280707248</v>
      </c>
      <c r="R183" s="764">
        <f t="shared" si="21"/>
        <v>4.3086230863725783</v>
      </c>
      <c r="S183" s="764">
        <f t="shared" si="21"/>
        <v>16.697474869407401</v>
      </c>
      <c r="T183" s="764">
        <f t="shared" si="21"/>
        <v>3.8926411923031679</v>
      </c>
      <c r="U183" s="764">
        <f t="shared" si="21"/>
        <v>7.8466372782884655</v>
      </c>
      <c r="V183" s="764">
        <f t="shared" si="21"/>
        <v>5.282334962676642</v>
      </c>
      <c r="W183" s="764">
        <f t="shared" si="21"/>
        <v>5.3891707927847188</v>
      </c>
      <c r="X183" s="764">
        <f t="shared" si="21"/>
        <v>6.5198083118539083</v>
      </c>
      <c r="Y183" s="764">
        <f t="shared" si="21"/>
        <v>0.45453700824826809</v>
      </c>
      <c r="Z183" s="764">
        <f t="shared" si="21"/>
        <v>3.0517698923616976</v>
      </c>
      <c r="AA183" s="764">
        <f t="shared" si="21"/>
        <v>0.90259010595867606</v>
      </c>
      <c r="AB183" s="764">
        <f t="shared" si="21"/>
        <v>2.0497455816918948</v>
      </c>
      <c r="AC183" s="764">
        <f t="shared" si="21"/>
        <v>1.2543107218475709</v>
      </c>
      <c r="AD183" s="764">
        <f t="shared" si="21"/>
        <v>3.3981161744841302</v>
      </c>
      <c r="AE183" s="764">
        <f t="shared" si="21"/>
        <v>1.6343659967184192</v>
      </c>
      <c r="AG183" s="1240" t="s">
        <v>951</v>
      </c>
      <c r="AH183" s="1242">
        <v>5</v>
      </c>
    </row>
    <row r="184" spans="4:34">
      <c r="D184" t="str">
        <f>C36</f>
        <v>R-BLD_Att_E</v>
      </c>
      <c r="E184" s="764">
        <f t="shared" ref="E184:AE184" si="22">H36*$BG$32</f>
        <v>69.943154239863205</v>
      </c>
      <c r="F184" s="764">
        <f t="shared" si="22"/>
        <v>0.60304791156993331</v>
      </c>
      <c r="G184" s="764">
        <f t="shared" si="22"/>
        <v>30.901430600652439</v>
      </c>
      <c r="H184" s="764">
        <f t="shared" si="22"/>
        <v>2.0418712405690105</v>
      </c>
      <c r="I184" s="764">
        <f t="shared" si="22"/>
        <v>1.1283960340398425</v>
      </c>
      <c r="J184" s="764">
        <f t="shared" si="22"/>
        <v>1.1985849136843678</v>
      </c>
      <c r="K184" s="764">
        <f t="shared" si="22"/>
        <v>0.40074689285288456</v>
      </c>
      <c r="L184" s="764">
        <f t="shared" si="22"/>
        <v>1.4033432188801003</v>
      </c>
      <c r="M184" s="764">
        <f t="shared" si="22"/>
        <v>0.96420172718587938</v>
      </c>
      <c r="N184" s="764">
        <f t="shared" si="22"/>
        <v>1.6770607447470747</v>
      </c>
      <c r="O184" s="764">
        <f t="shared" si="22"/>
        <v>1.1453051682391817</v>
      </c>
      <c r="P184" s="764">
        <f t="shared" si="22"/>
        <v>1.7996235579327224</v>
      </c>
      <c r="Q184" s="764">
        <f t="shared" si="22"/>
        <v>2.1206734743950753</v>
      </c>
      <c r="R184" s="764">
        <f t="shared" si="22"/>
        <v>1.5623156178884927</v>
      </c>
      <c r="S184" s="764">
        <f t="shared" si="22"/>
        <v>6.9500587250068548</v>
      </c>
      <c r="T184" s="764">
        <f t="shared" si="22"/>
        <v>1.6726712101682348</v>
      </c>
      <c r="U184" s="764">
        <f t="shared" si="22"/>
        <v>2.7724979433422896</v>
      </c>
      <c r="V184" s="764">
        <f t="shared" si="22"/>
        <v>2.5037053843536157</v>
      </c>
      <c r="W184" s="764">
        <f t="shared" si="22"/>
        <v>1.7075477063512299</v>
      </c>
      <c r="X184" s="764">
        <f t="shared" si="22"/>
        <v>2.3235982675385611</v>
      </c>
      <c r="Y184" s="764">
        <f t="shared" si="22"/>
        <v>0.24030960338727281</v>
      </c>
      <c r="Z184" s="764">
        <f t="shared" si="22"/>
        <v>0.98533240163240154</v>
      </c>
      <c r="AA184" s="764">
        <f t="shared" si="22"/>
        <v>0.53157572738543224</v>
      </c>
      <c r="AB184" s="764">
        <f t="shared" si="22"/>
        <v>0.9329919575037332</v>
      </c>
      <c r="AC184" s="764">
        <f t="shared" si="22"/>
        <v>0.5585648631165091</v>
      </c>
      <c r="AD184" s="764">
        <f t="shared" si="22"/>
        <v>1.2762851028812299</v>
      </c>
      <c r="AE184" s="764">
        <f t="shared" si="22"/>
        <v>0.54141424455885134</v>
      </c>
      <c r="AG184" s="1240" t="s">
        <v>953</v>
      </c>
      <c r="AH184" s="1242">
        <v>5</v>
      </c>
    </row>
    <row r="185" spans="4:34">
      <c r="D185" t="str">
        <f>C41</f>
        <v>R-BLD_Att_F</v>
      </c>
      <c r="E185" s="764">
        <f t="shared" ref="E185:AE185" si="23">H41*$BG$33</f>
        <v>15.671617420013364</v>
      </c>
      <c r="F185" s="764">
        <f t="shared" si="23"/>
        <v>0.15131024899243309</v>
      </c>
      <c r="G185" s="764">
        <f t="shared" si="23"/>
        <v>7.1226426356411148</v>
      </c>
      <c r="H185" s="764">
        <f t="shared" si="23"/>
        <v>0.35918643754707735</v>
      </c>
      <c r="I185" s="764">
        <f t="shared" si="23"/>
        <v>0.25603759769259804</v>
      </c>
      <c r="J185" s="764">
        <f t="shared" si="23"/>
        <v>0.26896400137562565</v>
      </c>
      <c r="K185" s="764">
        <f t="shared" si="23"/>
        <v>9.437854366779784E-2</v>
      </c>
      <c r="L185" s="764">
        <f t="shared" si="23"/>
        <v>0.31480614146096453</v>
      </c>
      <c r="M185" s="764">
        <f t="shared" si="23"/>
        <v>0.23564125068779132</v>
      </c>
      <c r="N185" s="764">
        <f t="shared" si="23"/>
        <v>0.40331589286425346</v>
      </c>
      <c r="O185" s="764">
        <f t="shared" si="23"/>
        <v>0.25761402748396894</v>
      </c>
      <c r="P185" s="764">
        <f t="shared" si="23"/>
        <v>0.36559663843276952</v>
      </c>
      <c r="Q185" s="764">
        <f t="shared" si="23"/>
        <v>0.42490147595867672</v>
      </c>
      <c r="R185" s="764">
        <f t="shared" si="23"/>
        <v>0.28998250777435441</v>
      </c>
      <c r="S185" s="764">
        <f t="shared" si="23"/>
        <v>1.524008523975511</v>
      </c>
      <c r="T185" s="764">
        <f t="shared" si="23"/>
        <v>0.31928756650226536</v>
      </c>
      <c r="U185" s="764">
        <f t="shared" si="23"/>
        <v>0.56942497653002488</v>
      </c>
      <c r="V185" s="764">
        <f t="shared" si="23"/>
        <v>0.60174407579641942</v>
      </c>
      <c r="W185" s="764">
        <f t="shared" si="23"/>
        <v>0.37556889442924524</v>
      </c>
      <c r="X185" s="764">
        <f t="shared" si="23"/>
        <v>0.5231084448183837</v>
      </c>
      <c r="Y185" s="764">
        <f t="shared" si="23"/>
        <v>8.8948525342996368E-2</v>
      </c>
      <c r="Z185" s="764">
        <f t="shared" si="23"/>
        <v>0.25950951386565951</v>
      </c>
      <c r="AA185" s="764">
        <f t="shared" si="23"/>
        <v>0.14001536568640424</v>
      </c>
      <c r="AB185" s="764">
        <f t="shared" si="23"/>
        <v>0.19412753790366469</v>
      </c>
      <c r="AC185" s="764">
        <f t="shared" si="23"/>
        <v>0.12487255464304452</v>
      </c>
      <c r="AD185" s="764">
        <f t="shared" si="23"/>
        <v>0.28688990040117079</v>
      </c>
      <c r="AE185" s="764">
        <f t="shared" si="23"/>
        <v>0.11973414053914437</v>
      </c>
      <c r="AG185" s="1240" t="s">
        <v>955</v>
      </c>
      <c r="AH185" s="1242">
        <v>5</v>
      </c>
    </row>
    <row r="186" spans="4:34" ht="13.5" thickBot="1">
      <c r="D186" s="760" t="str">
        <f>C46</f>
        <v>R-BLD_Att_G</v>
      </c>
      <c r="E186" s="769">
        <f t="shared" ref="E186:AE186" si="24">H46*$BG$34</f>
        <v>8.4260020737144359</v>
      </c>
      <c r="F186" s="769">
        <f t="shared" si="24"/>
        <v>7.5688277462729991E-2</v>
      </c>
      <c r="G186" s="769">
        <f t="shared" si="24"/>
        <v>3.2218252074405931</v>
      </c>
      <c r="H186" s="769">
        <f t="shared" si="24"/>
        <v>0.20659018607298579</v>
      </c>
      <c r="I186" s="769">
        <f t="shared" si="24"/>
        <v>0.14412836339189983</v>
      </c>
      <c r="J186" s="769">
        <f t="shared" si="24"/>
        <v>0.16010581302899624</v>
      </c>
      <c r="K186" s="769">
        <f t="shared" si="24"/>
        <v>4.6017160946265484E-2</v>
      </c>
      <c r="L186" s="769">
        <f t="shared" si="24"/>
        <v>0.24690804472661856</v>
      </c>
      <c r="M186" s="769">
        <f t="shared" si="24"/>
        <v>0.11860938058849592</v>
      </c>
      <c r="N186" s="769">
        <f t="shared" si="24"/>
        <v>0.20771057474718332</v>
      </c>
      <c r="O186" s="769">
        <f t="shared" si="24"/>
        <v>0.19233669920422958</v>
      </c>
      <c r="P186" s="769">
        <f t="shared" si="24"/>
        <v>0.23136868188833701</v>
      </c>
      <c r="Q186" s="769">
        <f t="shared" si="24"/>
        <v>0.24790983682904524</v>
      </c>
      <c r="R186" s="769">
        <f t="shared" si="24"/>
        <v>0.15217369167862602</v>
      </c>
      <c r="S186" s="769">
        <f t="shared" si="24"/>
        <v>0.972843920783517</v>
      </c>
      <c r="T186" s="769">
        <f t="shared" si="24"/>
        <v>0.19073252545329158</v>
      </c>
      <c r="U186" s="769">
        <f t="shared" si="24"/>
        <v>0.32431756747562429</v>
      </c>
      <c r="V186" s="769">
        <f t="shared" si="24"/>
        <v>0.39948647914590379</v>
      </c>
      <c r="W186" s="769">
        <f t="shared" si="24"/>
        <v>0.22671186477320657</v>
      </c>
      <c r="X186" s="769">
        <f t="shared" si="24"/>
        <v>0.26906704407630039</v>
      </c>
      <c r="Y186" s="769">
        <f t="shared" si="24"/>
        <v>4.4894300645498049E-2</v>
      </c>
      <c r="Z186" s="769">
        <f t="shared" si="24"/>
        <v>0.19685078781894472</v>
      </c>
      <c r="AA186" s="769">
        <f t="shared" si="24"/>
        <v>7.2282316221946863E-2</v>
      </c>
      <c r="AB186" s="769">
        <f t="shared" si="24"/>
        <v>0.12566430878463086</v>
      </c>
      <c r="AC186" s="769">
        <f t="shared" si="24"/>
        <v>9.0472939707870181E-2</v>
      </c>
      <c r="AD186" s="769">
        <f t="shared" si="24"/>
        <v>0.19314379702142453</v>
      </c>
      <c r="AE186" s="769">
        <f t="shared" si="24"/>
        <v>6.8162303800270177E-2</v>
      </c>
      <c r="AG186" s="760" t="s">
        <v>957</v>
      </c>
      <c r="AH186" s="1242">
        <v>5</v>
      </c>
    </row>
    <row r="187" spans="4:34">
      <c r="D187" t="str">
        <f>C56</f>
        <v>R-BLD_Apt_A</v>
      </c>
      <c r="E187" s="786">
        <f t="shared" ref="E187:AE187" si="25">H56*$BG$26</f>
        <v>11.735038424732089</v>
      </c>
      <c r="F187" s="786">
        <f t="shared" si="25"/>
        <v>1.0999213170625809E-2</v>
      </c>
      <c r="G187" s="786">
        <f t="shared" si="25"/>
        <v>9.3752305952282828</v>
      </c>
      <c r="H187" s="786">
        <f t="shared" si="25"/>
        <v>0.38111078467402082</v>
      </c>
      <c r="I187" s="786">
        <f t="shared" si="25"/>
        <v>7.6168764397473235E-2</v>
      </c>
      <c r="J187" s="786">
        <f t="shared" si="25"/>
        <v>1.8635524481144205E-2</v>
      </c>
      <c r="K187" s="786">
        <f t="shared" si="25"/>
        <v>2.4560877536437445E-2</v>
      </c>
      <c r="L187" s="786">
        <f t="shared" si="25"/>
        <v>0.13853042258541853</v>
      </c>
      <c r="M187" s="786">
        <f t="shared" si="25"/>
        <v>0.16269659248084406</v>
      </c>
      <c r="N187" s="786">
        <f t="shared" si="25"/>
        <v>1.2999999999999999E-2</v>
      </c>
      <c r="O187" s="786">
        <f t="shared" si="25"/>
        <v>1.9986531797620652E-2</v>
      </c>
      <c r="P187" s="786">
        <f t="shared" si="25"/>
        <v>2.6840370017248788E-2</v>
      </c>
      <c r="Q187" s="786">
        <f t="shared" si="25"/>
        <v>0.23678136971547895</v>
      </c>
      <c r="R187" s="786">
        <f t="shared" si="25"/>
        <v>4.0430778237842586E-2</v>
      </c>
      <c r="S187" s="786">
        <f t="shared" si="25"/>
        <v>0.46229041477688143</v>
      </c>
      <c r="T187" s="786">
        <f t="shared" si="25"/>
        <v>7.7809037903225312E-2</v>
      </c>
      <c r="U187" s="786">
        <f t="shared" si="25"/>
        <v>7.9968170445857648E-2</v>
      </c>
      <c r="V187" s="786">
        <f t="shared" si="25"/>
        <v>3.5745393028063198E-2</v>
      </c>
      <c r="W187" s="786">
        <f t="shared" si="25"/>
        <v>0.15468678455337934</v>
      </c>
      <c r="X187" s="786">
        <f t="shared" si="25"/>
        <v>0.20802835889673207</v>
      </c>
      <c r="Y187" s="786">
        <f t="shared" si="25"/>
        <v>0</v>
      </c>
      <c r="Z187" s="786">
        <f t="shared" si="25"/>
        <v>3.3146875959603223E-2</v>
      </c>
      <c r="AA187" s="786">
        <f t="shared" si="25"/>
        <v>0.02</v>
      </c>
      <c r="AB187" s="786">
        <f t="shared" si="25"/>
        <v>3.89006646724816E-2</v>
      </c>
      <c r="AC187" s="786">
        <f t="shared" si="25"/>
        <v>3.9228229989771699E-2</v>
      </c>
      <c r="AD187" s="786">
        <f t="shared" si="25"/>
        <v>3.8853388562053358E-2</v>
      </c>
      <c r="AE187" s="786">
        <f t="shared" si="25"/>
        <v>2.1409281621601231E-2</v>
      </c>
      <c r="AG187" s="1240" t="s">
        <v>959</v>
      </c>
      <c r="AH187" s="1242">
        <v>5</v>
      </c>
    </row>
    <row r="188" spans="4:34">
      <c r="D188" t="str">
        <f>C61</f>
        <v>R-BLD_Apt_B1</v>
      </c>
      <c r="E188" s="764">
        <f t="shared" ref="E188:AE188" si="26">H61*$BG$27</f>
        <v>5.1976132443555905</v>
      </c>
      <c r="F188" s="764">
        <f t="shared" si="26"/>
        <v>9.3314973981268902E-3</v>
      </c>
      <c r="G188" s="764">
        <f t="shared" si="26"/>
        <v>3.8795577189656774</v>
      </c>
      <c r="H188" s="764">
        <f t="shared" si="26"/>
        <v>1.9211992602239075E-2</v>
      </c>
      <c r="I188" s="764">
        <f t="shared" si="26"/>
        <v>1.4912875269250541E-2</v>
      </c>
      <c r="J188" s="764">
        <f t="shared" si="26"/>
        <v>8.1776224057210217E-3</v>
      </c>
      <c r="K188" s="764">
        <f t="shared" si="26"/>
        <v>3.585329076164042E-3</v>
      </c>
      <c r="L188" s="764">
        <f t="shared" si="26"/>
        <v>5.3278902698974957E-2</v>
      </c>
      <c r="M188" s="764">
        <f t="shared" si="26"/>
        <v>7.8704653993169504E-2</v>
      </c>
      <c r="N188" s="764">
        <f t="shared" si="26"/>
        <v>0</v>
      </c>
      <c r="O188" s="764">
        <f t="shared" si="26"/>
        <v>3.8536474043666308E-2</v>
      </c>
      <c r="P188" s="764">
        <f t="shared" si="26"/>
        <v>2.583097129527806E-2</v>
      </c>
      <c r="Q188" s="764">
        <f t="shared" si="26"/>
        <v>0.10936635397320441</v>
      </c>
      <c r="R188" s="764">
        <f t="shared" si="26"/>
        <v>1.2858304335706622E-3</v>
      </c>
      <c r="S188" s="764">
        <f t="shared" si="26"/>
        <v>0.66116165910752589</v>
      </c>
      <c r="T188" s="764">
        <f t="shared" si="26"/>
        <v>4.2605646774192665E-2</v>
      </c>
      <c r="U188" s="764">
        <f t="shared" si="26"/>
        <v>6.9194421278598928E-2</v>
      </c>
      <c r="V188" s="764">
        <f t="shared" si="26"/>
        <v>1.6854268626284391E-2</v>
      </c>
      <c r="W188" s="764">
        <f t="shared" si="26"/>
        <v>1.8706514038054258E-2</v>
      </c>
      <c r="X188" s="764">
        <f t="shared" si="26"/>
        <v>7.0812631399005024E-2</v>
      </c>
      <c r="Y188" s="764">
        <f t="shared" si="26"/>
        <v>1.0207219784121402E-3</v>
      </c>
      <c r="Z188" s="764">
        <f t="shared" si="26"/>
        <v>1.1015909788802345E-2</v>
      </c>
      <c r="AA188" s="764">
        <f t="shared" si="26"/>
        <v>1.15166974613897E-2</v>
      </c>
      <c r="AB188" s="764">
        <f t="shared" si="26"/>
        <v>7.0228130422058666E-3</v>
      </c>
      <c r="AC188" s="764">
        <f t="shared" si="26"/>
        <v>2.8188199931811317E-3</v>
      </c>
      <c r="AD188" s="764">
        <f t="shared" si="26"/>
        <v>3.7693637091293482E-2</v>
      </c>
      <c r="AE188" s="764">
        <f t="shared" si="26"/>
        <v>5.4092816216012298E-3</v>
      </c>
      <c r="AG188" s="1240" t="s">
        <v>961</v>
      </c>
      <c r="AH188" s="1242">
        <v>5</v>
      </c>
    </row>
    <row r="189" spans="4:34">
      <c r="D189" t="str">
        <f>C66</f>
        <v>R-BLD_Apt_B2</v>
      </c>
      <c r="E189" s="764">
        <f t="shared" ref="E189:AE189" si="27">H66*$BG$28</f>
        <v>13.979419134898935</v>
      </c>
      <c r="F189" s="764">
        <f t="shared" si="27"/>
        <v>1.066456845500216E-2</v>
      </c>
      <c r="G189" s="764">
        <f t="shared" si="27"/>
        <v>9.7924474391647536</v>
      </c>
      <c r="H189" s="764">
        <f t="shared" si="27"/>
        <v>0.23578354557293413</v>
      </c>
      <c r="I189" s="764">
        <f t="shared" si="27"/>
        <v>6.9593417923169199E-2</v>
      </c>
      <c r="J189" s="764">
        <f t="shared" si="27"/>
        <v>0.11285118919895011</v>
      </c>
      <c r="K189" s="764">
        <f t="shared" si="27"/>
        <v>7.1706581523280841E-3</v>
      </c>
      <c r="L189" s="764">
        <f t="shared" si="27"/>
        <v>0.21858011363682037</v>
      </c>
      <c r="M189" s="764">
        <f t="shared" si="27"/>
        <v>0.36903737761241701</v>
      </c>
      <c r="N189" s="764">
        <f t="shared" si="27"/>
        <v>2.0501788054471191E-2</v>
      </c>
      <c r="O189" s="764">
        <f t="shared" si="27"/>
        <v>0.16743433550006739</v>
      </c>
      <c r="P189" s="764">
        <f t="shared" si="27"/>
        <v>5.043189633840002E-2</v>
      </c>
      <c r="Q189" s="764">
        <f t="shared" si="27"/>
        <v>0.28546472054022848</v>
      </c>
      <c r="R189" s="764">
        <f t="shared" si="27"/>
        <v>4.3718234741402517E-2</v>
      </c>
      <c r="S189" s="764">
        <f t="shared" si="27"/>
        <v>1.6642476076064439</v>
      </c>
      <c r="T189" s="764">
        <f t="shared" si="27"/>
        <v>6.0149148387095529E-2</v>
      </c>
      <c r="U189" s="764">
        <f t="shared" si="27"/>
        <v>0.21009942460956402</v>
      </c>
      <c r="V189" s="764">
        <f t="shared" si="27"/>
        <v>1.872696514031599E-2</v>
      </c>
      <c r="W189" s="764">
        <f t="shared" si="27"/>
        <v>4.4427970840378861E-2</v>
      </c>
      <c r="X189" s="764">
        <f t="shared" si="27"/>
        <v>0.27491962778437246</v>
      </c>
      <c r="Y189" s="764">
        <f t="shared" si="27"/>
        <v>8.1657758272971216E-3</v>
      </c>
      <c r="Z189" s="764">
        <f t="shared" si="27"/>
        <v>4.9571594049610555E-2</v>
      </c>
      <c r="AA189" s="764">
        <f t="shared" si="27"/>
        <v>1.15166974613897E-2</v>
      </c>
      <c r="AB189" s="764">
        <f t="shared" si="27"/>
        <v>3.8625471732132266E-2</v>
      </c>
      <c r="AC189" s="764">
        <f t="shared" si="27"/>
        <v>4.2282299897716973E-2</v>
      </c>
      <c r="AD189" s="764">
        <f t="shared" si="27"/>
        <v>0.12792991982499607</v>
      </c>
      <c r="AE189" s="764">
        <f t="shared" si="27"/>
        <v>4.507734684667692E-2</v>
      </c>
      <c r="AG189" s="1240" t="s">
        <v>963</v>
      </c>
      <c r="AH189" s="1242">
        <v>5</v>
      </c>
    </row>
    <row r="190" spans="4:34">
      <c r="D190" t="str">
        <f>C71</f>
        <v>R-BLD_Apt_B3</v>
      </c>
      <c r="E190" s="764">
        <f t="shared" ref="E190:AE190" si="28">H71*$BG$29</f>
        <v>21.176485750422383</v>
      </c>
      <c r="F190" s="764">
        <f t="shared" si="28"/>
        <v>7.2817902173752599E-2</v>
      </c>
      <c r="G190" s="764">
        <f t="shared" si="28"/>
        <v>13.756039461920549</v>
      </c>
      <c r="H190" s="764">
        <f t="shared" si="28"/>
        <v>0.64567767779617047</v>
      </c>
      <c r="I190" s="764">
        <f t="shared" si="28"/>
        <v>0.15516256339933007</v>
      </c>
      <c r="J190" s="764">
        <f t="shared" si="28"/>
        <v>0.14996217808645004</v>
      </c>
      <c r="K190" s="764">
        <f t="shared" si="28"/>
        <v>1.3988973622884456E-2</v>
      </c>
      <c r="L190" s="764">
        <f t="shared" si="28"/>
        <v>0.35712667931971542</v>
      </c>
      <c r="M190" s="764">
        <f t="shared" si="28"/>
        <v>0.63122829943976899</v>
      </c>
      <c r="N190" s="764">
        <f t="shared" si="28"/>
        <v>6.3070907617599065E-2</v>
      </c>
      <c r="O190" s="764">
        <f t="shared" si="28"/>
        <v>0.23201915754558544</v>
      </c>
      <c r="P190" s="764">
        <f t="shared" si="28"/>
        <v>0.13318068909431816</v>
      </c>
      <c r="Q190" s="764">
        <f t="shared" si="28"/>
        <v>0.52616450599891296</v>
      </c>
      <c r="R190" s="764">
        <f t="shared" si="28"/>
        <v>0.17559355564896773</v>
      </c>
      <c r="S190" s="764">
        <f t="shared" si="28"/>
        <v>2.3315050197584144</v>
      </c>
      <c r="T190" s="764">
        <f t="shared" si="28"/>
        <v>0.16379094198754943</v>
      </c>
      <c r="U190" s="764">
        <f t="shared" si="28"/>
        <v>0.47000664994299934</v>
      </c>
      <c r="V190" s="764">
        <f t="shared" si="28"/>
        <v>7.1240809539084182E-2</v>
      </c>
      <c r="W190" s="764">
        <f t="shared" si="28"/>
        <v>0.13685194191492978</v>
      </c>
      <c r="X190" s="764">
        <f t="shared" si="28"/>
        <v>0.56070926833913393</v>
      </c>
      <c r="Y190" s="764">
        <f t="shared" si="28"/>
        <v>1.2943378618579783E-2</v>
      </c>
      <c r="Z190" s="764">
        <f t="shared" si="28"/>
        <v>8.9991610332336852E-2</v>
      </c>
      <c r="AA190" s="764">
        <f t="shared" si="28"/>
        <v>2.2467502088049568E-2</v>
      </c>
      <c r="AB190" s="764">
        <f t="shared" si="28"/>
        <v>9.9328973200498785E-2</v>
      </c>
      <c r="AC190" s="764">
        <f t="shared" si="28"/>
        <v>8.6611335206604023E-2</v>
      </c>
      <c r="AD190" s="764">
        <f t="shared" si="28"/>
        <v>0.15041277036009301</v>
      </c>
      <c r="AE190" s="764">
        <f t="shared" si="28"/>
        <v>6.8592997470110328E-2</v>
      </c>
      <c r="AG190" s="1240" t="s">
        <v>965</v>
      </c>
      <c r="AH190" s="1242">
        <v>5</v>
      </c>
    </row>
    <row r="191" spans="4:34">
      <c r="D191" t="str">
        <f>C76</f>
        <v>R-BLD_Apt_C</v>
      </c>
      <c r="E191" s="764">
        <f t="shared" ref="E191:AE191" si="29">H76*$BG$30</f>
        <v>69.767580080770472</v>
      </c>
      <c r="F191" s="764">
        <f t="shared" si="29"/>
        <v>0.48092301240478363</v>
      </c>
      <c r="G191" s="764">
        <f t="shared" si="29"/>
        <v>40.196443328480193</v>
      </c>
      <c r="H191" s="764">
        <f t="shared" si="29"/>
        <v>2.8833426335001162</v>
      </c>
      <c r="I191" s="764">
        <f t="shared" si="29"/>
        <v>0.70823894795188536</v>
      </c>
      <c r="J191" s="764">
        <f t="shared" si="29"/>
        <v>0.4569580684515509</v>
      </c>
      <c r="K191" s="764">
        <f t="shared" si="29"/>
        <v>0.18628562085806583</v>
      </c>
      <c r="L191" s="764">
        <f t="shared" si="29"/>
        <v>1.1798886243185582</v>
      </c>
      <c r="M191" s="764">
        <f t="shared" si="29"/>
        <v>2.2495527221423477</v>
      </c>
      <c r="N191" s="764">
        <f t="shared" si="29"/>
        <v>0.31539368649977528</v>
      </c>
      <c r="O191" s="764">
        <f t="shared" si="29"/>
        <v>0.85848721767205538</v>
      </c>
      <c r="P191" s="764">
        <f t="shared" si="29"/>
        <v>0.72110260900304435</v>
      </c>
      <c r="Q191" s="764">
        <f t="shared" si="29"/>
        <v>1.5210084301457731</v>
      </c>
      <c r="R191" s="764">
        <f t="shared" si="29"/>
        <v>0.75128445208970152</v>
      </c>
      <c r="S191" s="764">
        <f t="shared" si="29"/>
        <v>5.7079367987735523</v>
      </c>
      <c r="T191" s="764">
        <f t="shared" si="29"/>
        <v>0.95697401174918117</v>
      </c>
      <c r="U191" s="764">
        <f t="shared" si="29"/>
        <v>3.217784177140889</v>
      </c>
      <c r="V191" s="764">
        <f t="shared" si="29"/>
        <v>0.46263915243248577</v>
      </c>
      <c r="W191" s="764">
        <f t="shared" si="29"/>
        <v>0.95819433693648981</v>
      </c>
      <c r="X191" s="764">
        <f t="shared" si="29"/>
        <v>2.9891474151226234</v>
      </c>
      <c r="Y191" s="764">
        <f t="shared" si="29"/>
        <v>0.19512661849173824</v>
      </c>
      <c r="Z191" s="764">
        <f t="shared" si="29"/>
        <v>0.62365843437037438</v>
      </c>
      <c r="AA191" s="764">
        <f t="shared" si="29"/>
        <v>0.20824183289483983</v>
      </c>
      <c r="AB191" s="764">
        <f t="shared" si="29"/>
        <v>0.42599132956155844</v>
      </c>
      <c r="AC191" s="764">
        <f t="shared" si="29"/>
        <v>0.3606220647919135</v>
      </c>
      <c r="AD191" s="764">
        <f t="shared" si="29"/>
        <v>0.88013864812549003</v>
      </c>
      <c r="AE191" s="764">
        <f t="shared" si="29"/>
        <v>0.27221590686150365</v>
      </c>
      <c r="AG191" s="1240" t="s">
        <v>967</v>
      </c>
      <c r="AH191" s="1242">
        <v>5</v>
      </c>
    </row>
    <row r="192" spans="4:34">
      <c r="D192" t="str">
        <f>C81</f>
        <v>R-BLD_Apt_D</v>
      </c>
      <c r="E192" s="764">
        <f t="shared" ref="E192:AE192" si="30">H81*$BG$31</f>
        <v>45.993619928119749</v>
      </c>
      <c r="F192" s="764">
        <f t="shared" si="30"/>
        <v>0.33696237627838105</v>
      </c>
      <c r="G192" s="764">
        <f t="shared" si="30"/>
        <v>24.264154675861473</v>
      </c>
      <c r="H192" s="764">
        <f t="shared" si="30"/>
        <v>1.6001417898281656</v>
      </c>
      <c r="I192" s="764">
        <f t="shared" si="30"/>
        <v>0.34823002611721843</v>
      </c>
      <c r="J192" s="764">
        <f t="shared" si="30"/>
        <v>0.3785668276079116</v>
      </c>
      <c r="K192" s="764">
        <f t="shared" si="30"/>
        <v>0.2581072698420086</v>
      </c>
      <c r="L192" s="764">
        <f t="shared" si="30"/>
        <v>0.50143827442929834</v>
      </c>
      <c r="M192" s="764">
        <f t="shared" si="30"/>
        <v>1.0959223563207776</v>
      </c>
      <c r="N192" s="764">
        <f t="shared" si="30"/>
        <v>0.35434309782744416</v>
      </c>
      <c r="O192" s="764">
        <f t="shared" si="30"/>
        <v>0.84938682223414674</v>
      </c>
      <c r="P192" s="764">
        <f t="shared" si="30"/>
        <v>0.77908850378191696</v>
      </c>
      <c r="Q192" s="764">
        <f t="shared" si="30"/>
        <v>0.92454181242285571</v>
      </c>
      <c r="R192" s="764">
        <f t="shared" si="30"/>
        <v>0.67245784730770242</v>
      </c>
      <c r="S192" s="764">
        <f t="shared" si="30"/>
        <v>3.2988898521429579</v>
      </c>
      <c r="T192" s="764">
        <f t="shared" si="30"/>
        <v>0.8313165421469042</v>
      </c>
      <c r="U192" s="764">
        <f t="shared" si="30"/>
        <v>1.8873281396646859</v>
      </c>
      <c r="V192" s="764">
        <f t="shared" si="30"/>
        <v>0.7834995555296117</v>
      </c>
      <c r="W192" s="764">
        <f t="shared" si="30"/>
        <v>0.97377571245555217</v>
      </c>
      <c r="X192" s="764">
        <f t="shared" si="30"/>
        <v>3.0565225080997576</v>
      </c>
      <c r="Y192" s="764">
        <f t="shared" si="30"/>
        <v>0.19770837538203409</v>
      </c>
      <c r="Z192" s="764">
        <f t="shared" si="30"/>
        <v>0.73080001534538286</v>
      </c>
      <c r="AA192" s="764">
        <f t="shared" si="30"/>
        <v>0.19208999823284856</v>
      </c>
      <c r="AB192" s="764">
        <f t="shared" si="30"/>
        <v>0.55006372590862296</v>
      </c>
      <c r="AC192" s="764">
        <f t="shared" si="30"/>
        <v>0.37127341874716163</v>
      </c>
      <c r="AD192" s="764">
        <f t="shared" si="30"/>
        <v>0.53872939371074258</v>
      </c>
      <c r="AE192" s="764">
        <f t="shared" si="30"/>
        <v>0.21828101089419413</v>
      </c>
      <c r="AG192" s="1240" t="s">
        <v>969</v>
      </c>
      <c r="AH192" s="1242">
        <v>5</v>
      </c>
    </row>
    <row r="193" spans="4:34">
      <c r="D193" t="str">
        <f>C86</f>
        <v>R-BLD_Apt_E</v>
      </c>
      <c r="E193" s="764">
        <f t="shared" ref="E193:AE193" si="31">H86*$BG$32</f>
        <v>19.403965347730132</v>
      </c>
      <c r="F193" s="764">
        <f t="shared" si="31"/>
        <v>0.14678126036366551</v>
      </c>
      <c r="G193" s="764">
        <f t="shared" si="31"/>
        <v>9.8302642660780215</v>
      </c>
      <c r="H193" s="764">
        <f t="shared" si="31"/>
        <v>0.74786390645034584</v>
      </c>
      <c r="I193" s="764">
        <f t="shared" si="31"/>
        <v>0.13649721629762196</v>
      </c>
      <c r="J193" s="764">
        <f t="shared" si="31"/>
        <v>0.12405764781096879</v>
      </c>
      <c r="K193" s="764">
        <f t="shared" si="31"/>
        <v>9.3575584003279894E-2</v>
      </c>
      <c r="L193" s="764">
        <f t="shared" si="31"/>
        <v>0.24290178321278147</v>
      </c>
      <c r="M193" s="764">
        <f t="shared" si="31"/>
        <v>0.38515470641260718</v>
      </c>
      <c r="N193" s="764">
        <f t="shared" si="31"/>
        <v>0.16464248089959768</v>
      </c>
      <c r="O193" s="764">
        <f t="shared" si="31"/>
        <v>0.32623009163639832</v>
      </c>
      <c r="P193" s="764">
        <f t="shared" si="31"/>
        <v>0.4364095480224886</v>
      </c>
      <c r="Q193" s="764">
        <f t="shared" si="31"/>
        <v>0.34470700896924411</v>
      </c>
      <c r="R193" s="764">
        <f t="shared" si="31"/>
        <v>0.37230219644816248</v>
      </c>
      <c r="S193" s="764">
        <f t="shared" si="31"/>
        <v>1.5860332528182473</v>
      </c>
      <c r="T193" s="764">
        <f t="shared" si="31"/>
        <v>0.33318802966175831</v>
      </c>
      <c r="U193" s="764">
        <f t="shared" si="31"/>
        <v>0.65260297951555934</v>
      </c>
      <c r="V193" s="764">
        <f t="shared" si="31"/>
        <v>0.37268402148607704</v>
      </c>
      <c r="W193" s="764">
        <f t="shared" si="31"/>
        <v>0.43673892851918278</v>
      </c>
      <c r="X193" s="764">
        <f t="shared" si="31"/>
        <v>1.4110491583798588</v>
      </c>
      <c r="Y193" s="764">
        <f t="shared" si="31"/>
        <v>5.4945856359927145E-2</v>
      </c>
      <c r="Z193" s="764">
        <f t="shared" si="31"/>
        <v>0.2549410591171089</v>
      </c>
      <c r="AA193" s="764">
        <f t="shared" si="31"/>
        <v>8.975681736859345E-2</v>
      </c>
      <c r="AB193" s="764">
        <f t="shared" si="31"/>
        <v>0.30859006143955059</v>
      </c>
      <c r="AC193" s="764">
        <f t="shared" si="31"/>
        <v>0.15633628966815699</v>
      </c>
      <c r="AD193" s="764">
        <f t="shared" si="31"/>
        <v>0.26923746482920768</v>
      </c>
      <c r="AE193" s="764">
        <f t="shared" si="31"/>
        <v>0.12647373196172257</v>
      </c>
      <c r="AG193" s="1240" t="s">
        <v>971</v>
      </c>
      <c r="AH193" s="1242">
        <v>5</v>
      </c>
    </row>
    <row r="194" spans="4:34">
      <c r="D194" t="str">
        <f>C91</f>
        <v>R-BLD_Apt_F</v>
      </c>
      <c r="E194" s="764">
        <f t="shared" ref="E194:AE194" si="32">H91*$BG$33</f>
        <v>3.2533155153258604</v>
      </c>
      <c r="F194" s="764">
        <f t="shared" si="32"/>
        <v>2.8151852011088475E-2</v>
      </c>
      <c r="G194" s="764">
        <f t="shared" si="32"/>
        <v>1.6791086511703035</v>
      </c>
      <c r="H194" s="764">
        <f t="shared" si="32"/>
        <v>0.12199962630343644</v>
      </c>
      <c r="I194" s="764">
        <f t="shared" si="32"/>
        <v>2.8935944282139487E-2</v>
      </c>
      <c r="J194" s="764">
        <f t="shared" si="32"/>
        <v>2.1254816280148327E-2</v>
      </c>
      <c r="K194" s="764">
        <f t="shared" si="32"/>
        <v>1.2133835560139727E-2</v>
      </c>
      <c r="L194" s="764">
        <f t="shared" si="32"/>
        <v>4.6048881407521933E-2</v>
      </c>
      <c r="M194" s="764">
        <f t="shared" si="32"/>
        <v>4.9720589387742119E-2</v>
      </c>
      <c r="N194" s="764">
        <f t="shared" si="32"/>
        <v>3.7787723314674497E-2</v>
      </c>
      <c r="O194" s="764">
        <f t="shared" si="32"/>
        <v>6.2061482557414921E-2</v>
      </c>
      <c r="P194" s="764">
        <f t="shared" si="32"/>
        <v>6.5939507817951507E-2</v>
      </c>
      <c r="Q194" s="764">
        <f t="shared" si="32"/>
        <v>6.1729946788878567E-2</v>
      </c>
      <c r="R194" s="764">
        <f t="shared" si="32"/>
        <v>4.9608675708180755E-2</v>
      </c>
      <c r="S194" s="764">
        <f t="shared" si="32"/>
        <v>0.30141391892403052</v>
      </c>
      <c r="T194" s="764">
        <f t="shared" si="32"/>
        <v>5.0381810254108969E-2</v>
      </c>
      <c r="U194" s="764">
        <f t="shared" si="32"/>
        <v>0.10933834430084921</v>
      </c>
      <c r="V194" s="764">
        <f t="shared" si="32"/>
        <v>7.6813774077599331E-2</v>
      </c>
      <c r="W194" s="764">
        <f t="shared" si="32"/>
        <v>5.9351708139798343E-2</v>
      </c>
      <c r="X194" s="764">
        <f t="shared" si="32"/>
        <v>0.19172105136761539</v>
      </c>
      <c r="Y194" s="764">
        <f t="shared" si="32"/>
        <v>1.0363293613141186E-2</v>
      </c>
      <c r="Z194" s="764">
        <f t="shared" si="32"/>
        <v>4.8651917797096496E-2</v>
      </c>
      <c r="AA194" s="764">
        <f t="shared" si="32"/>
        <v>1.3511672953190222E-2</v>
      </c>
      <c r="AB194" s="764">
        <f t="shared" si="32"/>
        <v>2.6381723703181009E-2</v>
      </c>
      <c r="AC194" s="764">
        <f t="shared" si="32"/>
        <v>2.8619212527756094E-2</v>
      </c>
      <c r="AD194" s="764">
        <f t="shared" si="32"/>
        <v>4.592399146321164E-2</v>
      </c>
      <c r="AE194" s="764">
        <f t="shared" si="32"/>
        <v>2.6361563614661299E-2</v>
      </c>
      <c r="AG194" s="1240" t="s">
        <v>973</v>
      </c>
      <c r="AH194" s="1242">
        <v>5</v>
      </c>
    </row>
    <row r="195" spans="4:34" ht="13.5" thickBot="1">
      <c r="D195" s="760" t="str">
        <f>C96</f>
        <v>R-BLD_Apt_G</v>
      </c>
      <c r="E195" s="769">
        <f t="shared" ref="E195:AE195" si="33">H96*$BG$34</f>
        <v>1.8751622901609137</v>
      </c>
      <c r="F195" s="769">
        <f t="shared" si="33"/>
        <v>1.7034141652339227E-2</v>
      </c>
      <c r="G195" s="769">
        <f t="shared" si="33"/>
        <v>0.84919332251892654</v>
      </c>
      <c r="H195" s="769">
        <f t="shared" si="33"/>
        <v>5.522650055131486E-2</v>
      </c>
      <c r="I195" s="769">
        <f t="shared" si="33"/>
        <v>2.404410535161906E-2</v>
      </c>
      <c r="J195" s="769">
        <f t="shared" si="33"/>
        <v>1.7356736596229907E-2</v>
      </c>
      <c r="K195" s="769">
        <f t="shared" si="33"/>
        <v>8.8003841257063616E-3</v>
      </c>
      <c r="L195" s="769">
        <f t="shared" si="33"/>
        <v>2.8107952667584504E-2</v>
      </c>
      <c r="M195" s="769">
        <f t="shared" si="33"/>
        <v>2.8788327589051897E-2</v>
      </c>
      <c r="N195" s="769">
        <f t="shared" si="33"/>
        <v>2.0493426622210435E-2</v>
      </c>
      <c r="O195" s="769">
        <f t="shared" si="33"/>
        <v>2.5901888569660459E-2</v>
      </c>
      <c r="P195" s="769">
        <f t="shared" si="33"/>
        <v>4.1558607179562987E-2</v>
      </c>
      <c r="Q195" s="769">
        <f t="shared" si="33"/>
        <v>5.660643161438593E-2</v>
      </c>
      <c r="R195" s="769">
        <f t="shared" si="33"/>
        <v>4.0380030843744426E-2</v>
      </c>
      <c r="S195" s="769">
        <f t="shared" si="33"/>
        <v>0.23198713458669856</v>
      </c>
      <c r="T195" s="769">
        <f t="shared" si="33"/>
        <v>4.1252167917870466E-2</v>
      </c>
      <c r="U195" s="769">
        <f t="shared" si="33"/>
        <v>6.9208119992878139E-2</v>
      </c>
      <c r="V195" s="769">
        <f t="shared" si="33"/>
        <v>6.7327181422804333E-2</v>
      </c>
      <c r="W195" s="769">
        <f t="shared" si="33"/>
        <v>3.8235323792224142E-2</v>
      </c>
      <c r="X195" s="769">
        <f t="shared" si="33"/>
        <v>7.4878105472110226E-2</v>
      </c>
      <c r="Y195" s="769">
        <f t="shared" si="33"/>
        <v>5.3055895776302452E-3</v>
      </c>
      <c r="Z195" s="769">
        <f t="shared" si="33"/>
        <v>2.8629684380121104E-2</v>
      </c>
      <c r="AA195" s="769">
        <f t="shared" si="33"/>
        <v>1.219419312331862E-2</v>
      </c>
      <c r="AB195" s="769">
        <f t="shared" si="33"/>
        <v>9.5061807532669223E-3</v>
      </c>
      <c r="AC195" s="769">
        <f t="shared" si="33"/>
        <v>1.8314857391802605E-2</v>
      </c>
      <c r="AD195" s="769">
        <f t="shared" si="33"/>
        <v>2.9685905087531855E-2</v>
      </c>
      <c r="AE195" s="769">
        <f t="shared" si="33"/>
        <v>3.5145990780319838E-2</v>
      </c>
      <c r="AG195" s="760" t="s">
        <v>975</v>
      </c>
      <c r="AH195" s="1242">
        <v>5</v>
      </c>
    </row>
    <row r="196" spans="4:34">
      <c r="D196" t="str">
        <f>C106</f>
        <v>R-BLD_Det_A</v>
      </c>
      <c r="E196" s="786">
        <f t="shared" ref="E196:AE196" si="34">H106*$BG$26</f>
        <v>37.364451209178156</v>
      </c>
      <c r="F196" s="786">
        <f t="shared" si="34"/>
        <v>0.47186271023077675</v>
      </c>
      <c r="G196" s="786">
        <f t="shared" si="34"/>
        <v>5.6840158084525259</v>
      </c>
      <c r="H196" s="786">
        <f t="shared" si="34"/>
        <v>2.5019451434121076</v>
      </c>
      <c r="I196" s="786">
        <f t="shared" si="34"/>
        <v>1.0753594871171821</v>
      </c>
      <c r="J196" s="786">
        <f t="shared" si="34"/>
        <v>0.58013586730971045</v>
      </c>
      <c r="K196" s="786">
        <f t="shared" si="34"/>
        <v>0.1927775924290504</v>
      </c>
      <c r="L196" s="786">
        <f t="shared" si="34"/>
        <v>1.2535593006061714</v>
      </c>
      <c r="M196" s="786">
        <f t="shared" si="34"/>
        <v>3.0851721089169395</v>
      </c>
      <c r="N196" s="786">
        <f t="shared" si="34"/>
        <v>0.52551358690336702</v>
      </c>
      <c r="O196" s="786">
        <f t="shared" si="34"/>
        <v>0.5779383118570991</v>
      </c>
      <c r="P196" s="786">
        <f t="shared" si="34"/>
        <v>1.5383444077400852</v>
      </c>
      <c r="Q196" s="786">
        <f t="shared" si="34"/>
        <v>1.6026222316292691</v>
      </c>
      <c r="R196" s="786">
        <f t="shared" si="34"/>
        <v>0.81116295791941484</v>
      </c>
      <c r="S196" s="786">
        <f t="shared" si="34"/>
        <v>5.3643308783452941</v>
      </c>
      <c r="T196" s="786">
        <f t="shared" si="34"/>
        <v>1.355416331673154</v>
      </c>
      <c r="U196" s="786">
        <f t="shared" si="34"/>
        <v>1.1729935073658804</v>
      </c>
      <c r="V196" s="786">
        <f t="shared" si="34"/>
        <v>1.0044898081821196</v>
      </c>
      <c r="W196" s="786">
        <f t="shared" si="34"/>
        <v>1.0195610081359703</v>
      </c>
      <c r="X196" s="786">
        <f t="shared" si="34"/>
        <v>2.6172747273644483</v>
      </c>
      <c r="Y196" s="786">
        <f t="shared" si="34"/>
        <v>3.2548855887212125E-2</v>
      </c>
      <c r="Z196" s="786">
        <f t="shared" si="34"/>
        <v>1.3352338722249208</v>
      </c>
      <c r="AA196" s="786">
        <f t="shared" si="34"/>
        <v>0.41411948867046905</v>
      </c>
      <c r="AB196" s="786">
        <f t="shared" si="34"/>
        <v>0.57288829107204087</v>
      </c>
      <c r="AC196" s="786">
        <f t="shared" si="34"/>
        <v>0.55280668901212782</v>
      </c>
      <c r="AD196" s="786">
        <f t="shared" si="34"/>
        <v>1.4385044916382623</v>
      </c>
      <c r="AE196" s="786">
        <f t="shared" si="34"/>
        <v>0.58387374508255463</v>
      </c>
      <c r="AG196" s="1240" t="s">
        <v>977</v>
      </c>
      <c r="AH196" s="1242">
        <v>5</v>
      </c>
    </row>
    <row r="197" spans="4:34">
      <c r="D197" t="str">
        <f>C111</f>
        <v>R-BLD_Det_B1</v>
      </c>
      <c r="E197" s="764">
        <f t="shared" ref="E197:AE197" si="35">H111*$BG$27</f>
        <v>8.1867925913057995</v>
      </c>
      <c r="F197" s="764">
        <f t="shared" si="35"/>
        <v>0.12375780764357298</v>
      </c>
      <c r="G197" s="764">
        <f t="shared" si="35"/>
        <v>0.8466673768432933</v>
      </c>
      <c r="H197" s="764">
        <f t="shared" si="35"/>
        <v>0.3674832015911404</v>
      </c>
      <c r="I197" s="764">
        <f t="shared" si="35"/>
        <v>0.21285039161267719</v>
      </c>
      <c r="J197" s="764">
        <f t="shared" si="35"/>
        <v>0.12866823477069239</v>
      </c>
      <c r="K197" s="764">
        <f t="shared" si="35"/>
        <v>0.10949576034253809</v>
      </c>
      <c r="L197" s="764">
        <f t="shared" si="35"/>
        <v>0.28973384612615904</v>
      </c>
      <c r="M197" s="764">
        <f t="shared" si="35"/>
        <v>0.35566139766064575</v>
      </c>
      <c r="N197" s="764">
        <f t="shared" si="35"/>
        <v>0.14859516248169818</v>
      </c>
      <c r="O197" s="764">
        <f t="shared" si="35"/>
        <v>0.13925904889812826</v>
      </c>
      <c r="P197" s="764">
        <f t="shared" si="35"/>
        <v>0.28710307092951454</v>
      </c>
      <c r="Q197" s="764">
        <f t="shared" si="35"/>
        <v>0.23319134962091179</v>
      </c>
      <c r="R197" s="764">
        <f t="shared" si="35"/>
        <v>0.19272717299827924</v>
      </c>
      <c r="S197" s="764">
        <f t="shared" si="35"/>
        <v>1.2448498339622822</v>
      </c>
      <c r="T197" s="764">
        <f t="shared" si="35"/>
        <v>0.63390151287867169</v>
      </c>
      <c r="U197" s="764">
        <f t="shared" si="35"/>
        <v>0.27055002609827489</v>
      </c>
      <c r="V197" s="764">
        <f t="shared" si="35"/>
        <v>0.38142936725340382</v>
      </c>
      <c r="W197" s="764">
        <f t="shared" si="35"/>
        <v>0.26643764216236093</v>
      </c>
      <c r="X197" s="764">
        <f t="shared" si="35"/>
        <v>0.59940483730921779</v>
      </c>
      <c r="Y197" s="764">
        <f t="shared" si="35"/>
        <v>7.5112744355104899E-2</v>
      </c>
      <c r="Z197" s="764">
        <f t="shared" si="35"/>
        <v>0.2999443049200215</v>
      </c>
      <c r="AA197" s="764">
        <f t="shared" si="35"/>
        <v>8.1804609103641762E-2</v>
      </c>
      <c r="AB197" s="764">
        <f t="shared" si="35"/>
        <v>0.17978583084080257</v>
      </c>
      <c r="AC197" s="764">
        <f t="shared" si="35"/>
        <v>0.15747913172361708</v>
      </c>
      <c r="AD197" s="764">
        <f t="shared" si="35"/>
        <v>0.3534699153088367</v>
      </c>
      <c r="AE197" s="764">
        <f t="shared" si="35"/>
        <v>0.20742901387031404</v>
      </c>
      <c r="AG197" s="1240" t="s">
        <v>979</v>
      </c>
      <c r="AH197" s="1242">
        <v>5</v>
      </c>
    </row>
    <row r="198" spans="4:34">
      <c r="D198" t="str">
        <f>C116</f>
        <v>R-BLD_Det_B2</v>
      </c>
      <c r="E198" s="764">
        <f t="shared" ref="E198:AE198" si="36">H116*$BG$28</f>
        <v>18.974694526816247</v>
      </c>
      <c r="F198" s="764">
        <f t="shared" si="36"/>
        <v>0.23488726756841405</v>
      </c>
      <c r="G198" s="764">
        <f t="shared" si="36"/>
        <v>1.8016294181665427</v>
      </c>
      <c r="H198" s="764">
        <f t="shared" si="36"/>
        <v>0.94338971154740525</v>
      </c>
      <c r="I198" s="764">
        <f t="shared" si="36"/>
        <v>0.43965818595405454</v>
      </c>
      <c r="J198" s="764">
        <f t="shared" si="36"/>
        <v>0.38002013525297518</v>
      </c>
      <c r="K198" s="764">
        <f t="shared" si="36"/>
        <v>0.22700340558818871</v>
      </c>
      <c r="L198" s="764">
        <f t="shared" si="36"/>
        <v>0.66902179014585805</v>
      </c>
      <c r="M198" s="764">
        <f t="shared" si="36"/>
        <v>0.91286425399565752</v>
      </c>
      <c r="N198" s="764">
        <f t="shared" si="36"/>
        <v>0.29388821024158085</v>
      </c>
      <c r="O198" s="764">
        <f t="shared" si="36"/>
        <v>0.34388459013619427</v>
      </c>
      <c r="P198" s="764">
        <f t="shared" si="36"/>
        <v>0.80995744400440284</v>
      </c>
      <c r="Q198" s="764">
        <f t="shared" si="36"/>
        <v>0.61310984057632978</v>
      </c>
      <c r="R198" s="764">
        <f t="shared" si="36"/>
        <v>0.59547754734083713</v>
      </c>
      <c r="S198" s="764">
        <f t="shared" si="36"/>
        <v>3.0535594395442418</v>
      </c>
      <c r="T198" s="764">
        <f t="shared" si="36"/>
        <v>1.250124497509731</v>
      </c>
      <c r="U198" s="764">
        <f t="shared" si="36"/>
        <v>0.62308490858996646</v>
      </c>
      <c r="V198" s="764">
        <f t="shared" si="36"/>
        <v>0.72818333748377084</v>
      </c>
      <c r="W198" s="764">
        <f t="shared" si="36"/>
        <v>0.51134496980655131</v>
      </c>
      <c r="X198" s="764">
        <f t="shared" si="36"/>
        <v>1.4395962331956424</v>
      </c>
      <c r="Y198" s="764">
        <f t="shared" si="36"/>
        <v>0.22283447492014455</v>
      </c>
      <c r="Z198" s="764">
        <f t="shared" si="36"/>
        <v>0.6133996145661702</v>
      </c>
      <c r="AA198" s="764">
        <f t="shared" si="36"/>
        <v>0.28339453868047326</v>
      </c>
      <c r="AB198" s="764">
        <f t="shared" si="36"/>
        <v>0.30053750827119236</v>
      </c>
      <c r="AC198" s="764">
        <f t="shared" si="36"/>
        <v>0.49415865471893639</v>
      </c>
      <c r="AD198" s="764">
        <f t="shared" si="36"/>
        <v>0.82476313572061888</v>
      </c>
      <c r="AE198" s="764">
        <f t="shared" si="36"/>
        <v>0.36492141329036731</v>
      </c>
      <c r="AG198" s="1240" t="s">
        <v>981</v>
      </c>
      <c r="AH198" s="1242">
        <v>5</v>
      </c>
    </row>
    <row r="199" spans="4:34">
      <c r="D199" t="str">
        <f>C121</f>
        <v>R-BLD_Det_B3</v>
      </c>
      <c r="E199" s="764">
        <f t="shared" ref="E199:AE199" si="37">H121*$BG$29</f>
        <v>53.208907017201781</v>
      </c>
      <c r="F199" s="764">
        <f t="shared" si="37"/>
        <v>0.71691283060892164</v>
      </c>
      <c r="G199" s="764">
        <f t="shared" si="37"/>
        <v>3.8052262757548605</v>
      </c>
      <c r="H199" s="764">
        <f t="shared" si="37"/>
        <v>2.7659865794088119</v>
      </c>
      <c r="I199" s="764">
        <f t="shared" si="37"/>
        <v>1.2457260340560161</v>
      </c>
      <c r="J199" s="764">
        <f t="shared" si="37"/>
        <v>1.1704263663948293</v>
      </c>
      <c r="K199" s="764">
        <f t="shared" si="37"/>
        <v>0.67469897107923071</v>
      </c>
      <c r="L199" s="764">
        <f t="shared" si="37"/>
        <v>1.5698009712917711</v>
      </c>
      <c r="M199" s="764">
        <f t="shared" si="37"/>
        <v>2.6597459050432763</v>
      </c>
      <c r="N199" s="764">
        <f t="shared" si="37"/>
        <v>0.87288752165288619</v>
      </c>
      <c r="O199" s="764">
        <f t="shared" si="37"/>
        <v>1.1005624429030736</v>
      </c>
      <c r="P199" s="764">
        <f t="shared" si="37"/>
        <v>2.153876012580024</v>
      </c>
      <c r="Q199" s="764">
        <f t="shared" si="37"/>
        <v>1.5896797820644302</v>
      </c>
      <c r="R199" s="764">
        <f t="shared" si="37"/>
        <v>1.7063905716727741</v>
      </c>
      <c r="S199" s="764">
        <f t="shared" si="37"/>
        <v>8.9090450675589956</v>
      </c>
      <c r="T199" s="764">
        <f t="shared" si="37"/>
        <v>2.800950077450111</v>
      </c>
      <c r="U199" s="764">
        <f t="shared" si="37"/>
        <v>2.0845675620339321</v>
      </c>
      <c r="V199" s="764">
        <f t="shared" si="37"/>
        <v>2.0190015300746325</v>
      </c>
      <c r="W199" s="764">
        <f t="shared" si="37"/>
        <v>1.4648441562371985</v>
      </c>
      <c r="X199" s="764">
        <f t="shared" si="37"/>
        <v>4.3925841847673297</v>
      </c>
      <c r="Y199" s="764">
        <f t="shared" si="37"/>
        <v>0.56904306245602942</v>
      </c>
      <c r="Z199" s="764">
        <f t="shared" si="37"/>
        <v>1.8424327895354429</v>
      </c>
      <c r="AA199" s="764">
        <f t="shared" si="37"/>
        <v>1.0829294784559891</v>
      </c>
      <c r="AB199" s="764">
        <f t="shared" si="37"/>
        <v>0.98677660786737509</v>
      </c>
      <c r="AC199" s="764">
        <f t="shared" si="37"/>
        <v>1.4937260631830036</v>
      </c>
      <c r="AD199" s="764">
        <f t="shared" si="37"/>
        <v>2.4594715956175084</v>
      </c>
      <c r="AE199" s="764">
        <f t="shared" si="37"/>
        <v>1.0716145774533303</v>
      </c>
      <c r="AG199" s="1240" t="s">
        <v>983</v>
      </c>
      <c r="AH199" s="1242">
        <v>5</v>
      </c>
    </row>
    <row r="200" spans="4:34">
      <c r="D200" t="str">
        <f>C126</f>
        <v>R-BLD_Det_C</v>
      </c>
      <c r="E200" s="764">
        <f t="shared" ref="E200:AE200" si="38">H126*$BG$30</f>
        <v>259.55874999268815</v>
      </c>
      <c r="F200" s="764">
        <f t="shared" si="38"/>
        <v>3.7734268473960446</v>
      </c>
      <c r="G200" s="764">
        <f t="shared" si="38"/>
        <v>17.565487352073237</v>
      </c>
      <c r="H200" s="764">
        <f t="shared" si="38"/>
        <v>11.969121883583114</v>
      </c>
      <c r="I200" s="764">
        <f t="shared" si="38"/>
        <v>7.1766958844784492</v>
      </c>
      <c r="J200" s="764">
        <f t="shared" si="38"/>
        <v>6.1074237447098607</v>
      </c>
      <c r="K200" s="764">
        <f t="shared" si="38"/>
        <v>3.2778737070684683</v>
      </c>
      <c r="L200" s="764">
        <f t="shared" si="38"/>
        <v>7.1318904161067609</v>
      </c>
      <c r="M200" s="764">
        <f t="shared" si="38"/>
        <v>13.034344486352056</v>
      </c>
      <c r="N200" s="764">
        <f t="shared" si="38"/>
        <v>5.5291002529139908</v>
      </c>
      <c r="O200" s="764">
        <f t="shared" si="38"/>
        <v>5.8285894478652498</v>
      </c>
      <c r="P200" s="764">
        <f t="shared" si="38"/>
        <v>13.23535064277727</v>
      </c>
      <c r="Q200" s="764">
        <f t="shared" si="38"/>
        <v>7.4515153242919698</v>
      </c>
      <c r="R200" s="764">
        <f t="shared" si="38"/>
        <v>9.8005098071254189</v>
      </c>
      <c r="S200" s="764">
        <f t="shared" si="38"/>
        <v>32.210282261374012</v>
      </c>
      <c r="T200" s="764">
        <f t="shared" si="38"/>
        <v>12.587168601359632</v>
      </c>
      <c r="U200" s="764">
        <f t="shared" si="38"/>
        <v>11.225374772195119</v>
      </c>
      <c r="V200" s="764">
        <f t="shared" si="38"/>
        <v>11.479343485628105</v>
      </c>
      <c r="W200" s="764">
        <f t="shared" si="38"/>
        <v>7.3478456934836762</v>
      </c>
      <c r="X200" s="764">
        <f t="shared" si="38"/>
        <v>20.247690171556567</v>
      </c>
      <c r="Y200" s="764">
        <f t="shared" si="38"/>
        <v>3.2276955894211268</v>
      </c>
      <c r="Z200" s="764">
        <f t="shared" si="38"/>
        <v>11.658520775012411</v>
      </c>
      <c r="AA200" s="764">
        <f t="shared" si="38"/>
        <v>6.2839223007875002</v>
      </c>
      <c r="AB200" s="764">
        <f t="shared" si="38"/>
        <v>4.6009224061191381</v>
      </c>
      <c r="AC200" s="764">
        <f t="shared" si="38"/>
        <v>6.9312320492959785</v>
      </c>
      <c r="AD200" s="764">
        <f t="shared" si="38"/>
        <v>15.189077385345895</v>
      </c>
      <c r="AE200" s="764">
        <f t="shared" si="38"/>
        <v>4.6883447043670783</v>
      </c>
      <c r="AG200" s="1240" t="s">
        <v>985</v>
      </c>
      <c r="AH200" s="1242">
        <v>5</v>
      </c>
    </row>
    <row r="201" spans="4:34">
      <c r="D201" t="str">
        <f>C131</f>
        <v>R-BLD_Det_D</v>
      </c>
      <c r="E201" s="764">
        <f t="shared" ref="E201:AE201" si="39">H131*$BG$31</f>
        <v>161.71971952170765</v>
      </c>
      <c r="F201" s="764">
        <f t="shared" si="39"/>
        <v>2.529208726383803</v>
      </c>
      <c r="G201" s="764">
        <f t="shared" si="39"/>
        <v>12.302003556384195</v>
      </c>
      <c r="H201" s="764">
        <f t="shared" si="39"/>
        <v>6.1113466305724859</v>
      </c>
      <c r="I201" s="764">
        <f t="shared" si="39"/>
        <v>4.9372195502663763</v>
      </c>
      <c r="J201" s="764">
        <f t="shared" si="39"/>
        <v>3.5702711504869713</v>
      </c>
      <c r="K201" s="764">
        <f t="shared" si="39"/>
        <v>2.0743184052035759</v>
      </c>
      <c r="L201" s="764">
        <f t="shared" si="39"/>
        <v>3.7880927642445426</v>
      </c>
      <c r="M201" s="764">
        <f t="shared" si="39"/>
        <v>6.9951755750597506</v>
      </c>
      <c r="N201" s="764">
        <f t="shared" si="39"/>
        <v>3.7992354036165619</v>
      </c>
      <c r="O201" s="764">
        <f t="shared" si="39"/>
        <v>3.7405408931725539</v>
      </c>
      <c r="P201" s="764">
        <f t="shared" si="39"/>
        <v>8.1335752866653355</v>
      </c>
      <c r="Q201" s="764">
        <f t="shared" si="39"/>
        <v>5.0953467413669742</v>
      </c>
      <c r="R201" s="764">
        <f t="shared" si="39"/>
        <v>5.7813982126704557</v>
      </c>
      <c r="S201" s="764">
        <f t="shared" si="39"/>
        <v>17.661962264870532</v>
      </c>
      <c r="T201" s="764">
        <f t="shared" si="39"/>
        <v>8.3037726670819385</v>
      </c>
      <c r="U201" s="764">
        <f t="shared" si="39"/>
        <v>8.2390874367805704</v>
      </c>
      <c r="V201" s="764">
        <f t="shared" si="39"/>
        <v>8.2844685863978444</v>
      </c>
      <c r="W201" s="764">
        <f t="shared" si="39"/>
        <v>4.6264337773357376</v>
      </c>
      <c r="X201" s="764">
        <f t="shared" si="39"/>
        <v>11.992193782368586</v>
      </c>
      <c r="Y201" s="764">
        <f t="shared" si="39"/>
        <v>1.8258914580681966</v>
      </c>
      <c r="Z201" s="764">
        <f t="shared" si="39"/>
        <v>8.3090041665606407</v>
      </c>
      <c r="AA201" s="764">
        <f t="shared" si="39"/>
        <v>3.8594171135631501</v>
      </c>
      <c r="AB201" s="764">
        <f t="shared" si="39"/>
        <v>3.2640582737584056</v>
      </c>
      <c r="AC201" s="764">
        <f t="shared" si="39"/>
        <v>3.6287889465221412</v>
      </c>
      <c r="AD201" s="764">
        <f t="shared" si="39"/>
        <v>9.3997052239168362</v>
      </c>
      <c r="AE201" s="764">
        <f t="shared" si="39"/>
        <v>3.4672029283894594</v>
      </c>
      <c r="AG201" s="1240" t="s">
        <v>987</v>
      </c>
      <c r="AH201" s="1242">
        <v>5</v>
      </c>
    </row>
    <row r="202" spans="4:34">
      <c r="D202" t="str">
        <f>C136</f>
        <v>R-BLD_Det_E</v>
      </c>
      <c r="E202" s="764">
        <f t="shared" ref="E202:AE202" si="40">H136*$BG$32</f>
        <v>61.037849854330162</v>
      </c>
      <c r="F202" s="764">
        <f t="shared" si="40"/>
        <v>0.89402528444797336</v>
      </c>
      <c r="G202" s="764">
        <f t="shared" si="40"/>
        <v>5.3276887743440469</v>
      </c>
      <c r="H202" s="764">
        <f t="shared" si="40"/>
        <v>1.948203829878657</v>
      </c>
      <c r="I202" s="764">
        <f t="shared" si="40"/>
        <v>1.8299496317555595</v>
      </c>
      <c r="J202" s="764">
        <f t="shared" si="40"/>
        <v>1.2495579241224524</v>
      </c>
      <c r="K202" s="764">
        <f t="shared" si="40"/>
        <v>0.8734566674721711</v>
      </c>
      <c r="L202" s="764">
        <f t="shared" si="40"/>
        <v>1.4049725509578574</v>
      </c>
      <c r="M202" s="764">
        <f t="shared" si="40"/>
        <v>2.3182359517518867</v>
      </c>
      <c r="N202" s="764">
        <f t="shared" si="40"/>
        <v>1.4220328357864864</v>
      </c>
      <c r="O202" s="764">
        <f t="shared" si="40"/>
        <v>1.4487415196429099</v>
      </c>
      <c r="P202" s="764">
        <f t="shared" si="40"/>
        <v>2.7014607787877272</v>
      </c>
      <c r="Q202" s="764">
        <f t="shared" si="40"/>
        <v>1.9126213940843251</v>
      </c>
      <c r="R202" s="764">
        <f t="shared" si="40"/>
        <v>2.3659196430188798</v>
      </c>
      <c r="S202" s="764">
        <f t="shared" si="40"/>
        <v>6.3629326156944552</v>
      </c>
      <c r="T202" s="764">
        <f t="shared" si="40"/>
        <v>3.2236356755723348</v>
      </c>
      <c r="U202" s="764">
        <f t="shared" si="40"/>
        <v>2.8195932084829187</v>
      </c>
      <c r="V202" s="764">
        <f t="shared" si="40"/>
        <v>3.4286081086133131</v>
      </c>
      <c r="W202" s="764">
        <f t="shared" si="40"/>
        <v>1.2906879573757521</v>
      </c>
      <c r="X202" s="764">
        <f t="shared" si="40"/>
        <v>4.5524497530767594</v>
      </c>
      <c r="Y202" s="764">
        <f t="shared" si="40"/>
        <v>0.88831127982061597</v>
      </c>
      <c r="Z202" s="764">
        <f t="shared" si="40"/>
        <v>3.3015129086290593</v>
      </c>
      <c r="AA202" s="764">
        <f t="shared" si="40"/>
        <v>1.646574307306071</v>
      </c>
      <c r="AB202" s="764">
        <f t="shared" si="40"/>
        <v>1.3569251530238273</v>
      </c>
      <c r="AC202" s="764">
        <f t="shared" si="40"/>
        <v>1.4792958035610548</v>
      </c>
      <c r="AD202" s="764">
        <f t="shared" si="40"/>
        <v>3.6589346919580112</v>
      </c>
      <c r="AE202" s="764">
        <f t="shared" si="40"/>
        <v>1.3315216051650403</v>
      </c>
      <c r="AG202" s="1240" t="s">
        <v>989</v>
      </c>
      <c r="AH202" s="1242">
        <v>5</v>
      </c>
    </row>
    <row r="203" spans="4:34">
      <c r="D203" t="str">
        <f>C141</f>
        <v>R-BLD_Det_F</v>
      </c>
      <c r="E203" s="764">
        <f t="shared" ref="E203:AE203" si="41">H141*$BG$33</f>
        <v>15.176054289816562</v>
      </c>
      <c r="F203" s="764">
        <f t="shared" si="41"/>
        <v>0.2389916767154466</v>
      </c>
      <c r="G203" s="764">
        <f t="shared" si="41"/>
        <v>1.2924187095217703</v>
      </c>
      <c r="H203" s="764">
        <f t="shared" si="41"/>
        <v>0.4042868783342401</v>
      </c>
      <c r="I203" s="764">
        <f t="shared" si="41"/>
        <v>0.43362705690430448</v>
      </c>
      <c r="J203" s="764">
        <f t="shared" si="41"/>
        <v>0.3742863006135051</v>
      </c>
      <c r="K203" s="764">
        <f t="shared" si="41"/>
        <v>0.30476851209078443</v>
      </c>
      <c r="L203" s="764">
        <f t="shared" si="41"/>
        <v>0.31341840394548376</v>
      </c>
      <c r="M203" s="764">
        <f t="shared" si="41"/>
        <v>0.56933378139158408</v>
      </c>
      <c r="N203" s="764">
        <f t="shared" si="41"/>
        <v>0.42376937505589629</v>
      </c>
      <c r="O203" s="764">
        <f t="shared" si="41"/>
        <v>0.40858360375438868</v>
      </c>
      <c r="P203" s="764">
        <f t="shared" si="41"/>
        <v>0.58962167339926475</v>
      </c>
      <c r="Q203" s="764">
        <f t="shared" si="41"/>
        <v>0.50756437977933444</v>
      </c>
      <c r="R203" s="764">
        <f t="shared" si="41"/>
        <v>0.5288217286289324</v>
      </c>
      <c r="S203" s="764">
        <f t="shared" si="41"/>
        <v>1.479048791112153</v>
      </c>
      <c r="T203" s="764">
        <f t="shared" si="41"/>
        <v>0.70154332439219569</v>
      </c>
      <c r="U203" s="764">
        <f t="shared" si="41"/>
        <v>0.74137711490825142</v>
      </c>
      <c r="V203" s="764">
        <f t="shared" si="41"/>
        <v>0.94134364354381195</v>
      </c>
      <c r="W203" s="764">
        <f t="shared" si="41"/>
        <v>0.34756643953004818</v>
      </c>
      <c r="X203" s="764">
        <f t="shared" si="41"/>
        <v>1.066297962491096</v>
      </c>
      <c r="Y203" s="764">
        <f t="shared" si="41"/>
        <v>0.24098557602956014</v>
      </c>
      <c r="Z203" s="764">
        <f t="shared" si="41"/>
        <v>0.84171164068681414</v>
      </c>
      <c r="AA203" s="764">
        <f t="shared" si="41"/>
        <v>0.47341603743049515</v>
      </c>
      <c r="AB203" s="764">
        <f t="shared" si="41"/>
        <v>0.41410891793896593</v>
      </c>
      <c r="AC203" s="764">
        <f t="shared" si="41"/>
        <v>0.37490761605838052</v>
      </c>
      <c r="AD203" s="764">
        <f t="shared" si="41"/>
        <v>0.87565416709775956</v>
      </c>
      <c r="AE203" s="764">
        <f t="shared" si="41"/>
        <v>0.28860097846209992</v>
      </c>
      <c r="AG203" s="1240" t="s">
        <v>991</v>
      </c>
      <c r="AH203" s="1242">
        <v>5</v>
      </c>
    </row>
    <row r="204" spans="4:34" ht="13.5" thickBot="1">
      <c r="D204" s="760" t="str">
        <f>C146</f>
        <v>R-BLD_Det_G</v>
      </c>
      <c r="E204" s="769">
        <f t="shared" ref="E204:AE204" si="42">H146*$BG$34</f>
        <v>14.395781331970738</v>
      </c>
      <c r="F204" s="769">
        <f t="shared" si="42"/>
        <v>0.23958828634560592</v>
      </c>
      <c r="G204" s="769">
        <f t="shared" si="42"/>
        <v>0.77772242021846549</v>
      </c>
      <c r="H204" s="769">
        <f t="shared" si="42"/>
        <v>0.37953208357328183</v>
      </c>
      <c r="I204" s="769">
        <f t="shared" si="42"/>
        <v>0.46703350407104854</v>
      </c>
      <c r="J204" s="769">
        <f t="shared" si="42"/>
        <v>0.35449095387604795</v>
      </c>
      <c r="K204" s="769">
        <f t="shared" si="42"/>
        <v>0.25796646306915055</v>
      </c>
      <c r="L204" s="769">
        <f t="shared" si="42"/>
        <v>0.29549575726826682</v>
      </c>
      <c r="M204" s="769">
        <f t="shared" si="42"/>
        <v>0.53727407639753988</v>
      </c>
      <c r="N204" s="769">
        <f t="shared" si="42"/>
        <v>0.37975335725895126</v>
      </c>
      <c r="O204" s="769">
        <f t="shared" si="42"/>
        <v>0.44255900150573274</v>
      </c>
      <c r="P204" s="769">
        <f t="shared" si="42"/>
        <v>0.51361935112513935</v>
      </c>
      <c r="Q204" s="769">
        <f t="shared" si="42"/>
        <v>0.43183916710099479</v>
      </c>
      <c r="R204" s="769">
        <f t="shared" si="42"/>
        <v>0.58543760280716173</v>
      </c>
      <c r="S204" s="769">
        <f t="shared" si="42"/>
        <v>1.5969965021211692</v>
      </c>
      <c r="T204" s="769">
        <f t="shared" si="42"/>
        <v>0.68699353430264909</v>
      </c>
      <c r="U204" s="769">
        <f t="shared" si="42"/>
        <v>0.71616435154734781</v>
      </c>
      <c r="V204" s="769">
        <f t="shared" si="42"/>
        <v>0.86537600077788868</v>
      </c>
      <c r="W204" s="769">
        <f t="shared" si="42"/>
        <v>0.24539031971118641</v>
      </c>
      <c r="X204" s="769">
        <f t="shared" si="42"/>
        <v>1.0762695652605316</v>
      </c>
      <c r="Y204" s="769">
        <f t="shared" si="42"/>
        <v>0.28739763383425621</v>
      </c>
      <c r="Z204" s="769">
        <f t="shared" si="42"/>
        <v>0.8597147557717455</v>
      </c>
      <c r="AA204" s="769">
        <f t="shared" si="42"/>
        <v>0.56568179808040597</v>
      </c>
      <c r="AB204" s="769">
        <f t="shared" si="42"/>
        <v>0.36438722529084533</v>
      </c>
      <c r="AC204" s="769">
        <f t="shared" si="42"/>
        <v>0.39634178234487311</v>
      </c>
      <c r="AD204" s="769">
        <f t="shared" si="42"/>
        <v>0.81402328440037397</v>
      </c>
      <c r="AE204" s="769">
        <f t="shared" si="42"/>
        <v>0.25873255391007843</v>
      </c>
      <c r="AG204" s="760" t="s">
        <v>993</v>
      </c>
      <c r="AH204" s="1242">
        <v>5</v>
      </c>
    </row>
  </sheetData>
  <mergeCells count="27">
    <mergeCell ref="BQ38:BT38"/>
    <mergeCell ref="BE53:BP53"/>
    <mergeCell ref="BQ53:BT53"/>
    <mergeCell ref="BE67:BP67"/>
    <mergeCell ref="BQ67:BT67"/>
    <mergeCell ref="BE6:BI6"/>
    <mergeCell ref="AM3:AN3"/>
    <mergeCell ref="AO3:AP3"/>
    <mergeCell ref="AS3:AT3"/>
    <mergeCell ref="AV39:AZ39"/>
    <mergeCell ref="BG33:BI33"/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12" t="s">
        <v>607</v>
      </c>
      <c r="C17" s="1312"/>
      <c r="D17" s="1312"/>
      <c r="E17" s="1312"/>
      <c r="F17" s="1312"/>
      <c r="G17" s="1312"/>
      <c r="H17" s="358"/>
      <c r="I17" s="358"/>
    </row>
    <row r="18" spans="2:20" ht="15.75" thickBot="1">
      <c r="H18" s="358"/>
      <c r="I18" s="358"/>
      <c r="Q18" s="1315">
        <v>2018</v>
      </c>
      <c r="R18" s="1316"/>
      <c r="S18" s="1317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13" t="s">
        <v>809</v>
      </c>
      <c r="J19" s="1314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(ArchetypeDemand!AW50*SUM(E12+E25))/SUM($E$7:$E$25)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(ArchetypeDemand!AX50*SUM(E12+E25))/SUM($E$7:$E$25)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(ArchetypeDemand!AW50*SUM(E36+E49))/SUM($E$31:$E$49)-($R$51/7)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(ArchetypeDemand!AX50*SUM(E36+E49))/SUM($E$31:$E$49)-($R$51/7)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(ArchetypeDemand!AW51*SUM(E12+E25))/SUM($E$7:$E$25)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(ArchetypeDemand!AX51*SUM(E12+E25))/SUM($E$7:$E$25)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(ArchetypeDemand!AW51*SUM(E36+E49))/SUM($E$31:$E$49)-($R$51/7)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(ArchetypeDemand!AX51*SUM(E36+E49))/SUM($E$31:$E$49)-($R$51/7)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8" t="s">
        <v>631</v>
      </c>
      <c r="C4" s="1319"/>
      <c r="D4" s="1319"/>
      <c r="E4" s="1319"/>
      <c r="F4" s="1319"/>
      <c r="G4" s="1320"/>
      <c r="H4" s="1318" t="s">
        <v>632</v>
      </c>
      <c r="I4" s="1319"/>
      <c r="J4" s="1320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(ArchetypeDemand!AW52*SUM(E12+E25))/SUM($E$7:$E$25)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(ArchetypeDemand!AX52*SUM(E12+E25))/SUM($E$7:$E$25)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8" t="s">
        <v>631</v>
      </c>
      <c r="C28" s="1319"/>
      <c r="D28" s="1319"/>
      <c r="E28" s="1319"/>
      <c r="F28" s="1319"/>
      <c r="G28" s="1320"/>
      <c r="H28" s="1318" t="s">
        <v>632</v>
      </c>
      <c r="I28" s="1319"/>
      <c r="J28" s="1320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(ArchetypeDemand!AW52*SUM(E36+E49))/SUM($E$31:$E$49)-($R$51/7)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(ArchetypeDemand!AX52*SUM(E36+E49)/SUM($E$31:$E$49)-($R$51/7))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1093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21" t="s">
        <v>629</v>
      </c>
      <c r="X16" s="1321"/>
      <c r="Y16" s="1321"/>
      <c r="Z16" s="1321" t="s">
        <v>630</v>
      </c>
      <c r="AA16" s="1321"/>
      <c r="AB16" s="1321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21" t="s">
        <v>1060</v>
      </c>
      <c r="I17" s="1321"/>
      <c r="J17" s="1321"/>
      <c r="K17" s="1321"/>
      <c r="L17" s="1321"/>
      <c r="N17" s="1338" t="s">
        <v>1059</v>
      </c>
      <c r="O17" s="1339"/>
      <c r="P17" s="1339"/>
      <c r="Q17" s="1339"/>
      <c r="R17" s="1340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7" t="s">
        <v>1061</v>
      </c>
      <c r="J31" s="1337"/>
      <c r="K31" s="1337"/>
      <c r="L31" s="1337"/>
      <c r="M31" s="1337"/>
      <c r="N31" s="1337"/>
      <c r="O31" s="1337"/>
      <c r="P31" s="1337"/>
      <c r="Q31" s="1337"/>
      <c r="R31" s="1337"/>
      <c r="S31" s="1337"/>
      <c r="T31" s="1337"/>
      <c r="U31" s="1337"/>
      <c r="V31" s="1337"/>
      <c r="W31" s="1337"/>
      <c r="X31" s="1337"/>
      <c r="Y31" s="1337"/>
      <c r="Z31" s="1337"/>
      <c r="AA31" s="1337"/>
      <c r="AB31" s="1337"/>
      <c r="AC31" s="1337"/>
      <c r="AD31" s="1337"/>
      <c r="AE31" s="1337"/>
      <c r="AF31" s="1337"/>
      <c r="AG31" s="1337"/>
      <c r="AH31" s="1337"/>
      <c r="AI31" s="1337"/>
      <c r="AJ31" s="1337"/>
      <c r="AK31" s="1337"/>
      <c r="AL31" s="1337"/>
      <c r="AM31" s="1337"/>
      <c r="AN31" s="1337"/>
      <c r="AO31" s="1337"/>
      <c r="AP31" s="1337"/>
      <c r="AQ31" s="1337"/>
      <c r="AR31" s="1337"/>
      <c r="AS31" s="1337"/>
      <c r="AT31" s="1337"/>
      <c r="AU31" s="1337"/>
      <c r="AV31" s="1337"/>
      <c r="AW31" s="1337"/>
      <c r="AX31" s="1337"/>
      <c r="AY31" s="1337"/>
      <c r="AZ31" s="1337"/>
      <c r="BA31" s="1337"/>
      <c r="BB31" s="1337"/>
      <c r="BC31" s="1337"/>
      <c r="BD31" s="1337"/>
      <c r="BE31" s="1337"/>
      <c r="BF31" s="1337"/>
      <c r="BG31" s="1337"/>
      <c r="BH31" s="1337"/>
      <c r="BI31" s="1337"/>
      <c r="BJ31" s="1337"/>
      <c r="BK31" s="1337"/>
      <c r="BL31" s="1337"/>
      <c r="BM31" s="1337"/>
      <c r="BN31" s="1337"/>
      <c r="BO31" s="1337"/>
      <c r="BP31" s="1337"/>
      <c r="BQ31" s="1337"/>
      <c r="BR31" s="1337"/>
      <c r="BS31" s="1337"/>
      <c r="BT31" s="1337"/>
      <c r="BU31" s="1337"/>
      <c r="BV31" s="1337"/>
      <c r="BW31" s="1337"/>
      <c r="BX31" s="1337"/>
      <c r="BY31" s="1337"/>
      <c r="BZ31" s="1337"/>
      <c r="CA31" s="1337"/>
      <c r="CB31" s="1337"/>
      <c r="CC31" s="1337"/>
      <c r="CD31" s="1337"/>
      <c r="CE31" s="1337"/>
      <c r="CF31" s="1337"/>
      <c r="CG31" s="1337"/>
      <c r="CH31" s="1337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31" t="s">
        <v>284</v>
      </c>
      <c r="C48" s="1332"/>
      <c r="D48" s="1332"/>
      <c r="E48" s="1332"/>
      <c r="F48" s="1332"/>
      <c r="G48" s="1332"/>
      <c r="H48" s="1332"/>
      <c r="I48" s="1332"/>
      <c r="J48" s="1332"/>
      <c r="K48" s="1332"/>
      <c r="L48" s="1333"/>
      <c r="M48" s="1324" t="s">
        <v>1062</v>
      </c>
      <c r="N48" s="1325"/>
      <c r="O48" s="1326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21" t="s">
        <v>1056</v>
      </c>
      <c r="AN50" s="1321"/>
      <c r="AO50" s="1321"/>
      <c r="AP50" s="1321"/>
      <c r="AQ50" s="1321"/>
      <c r="AR50" s="1321"/>
      <c r="AZ50" s="1321" t="s">
        <v>1077</v>
      </c>
      <c r="BA50" s="1321"/>
      <c r="BB50" s="1321"/>
      <c r="BC50" s="1321"/>
      <c r="BD50" s="1321"/>
      <c r="BE50" s="1321"/>
      <c r="BF50" s="1321"/>
      <c r="BG50" s="1321"/>
      <c r="BH50" s="1321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4" t="s">
        <v>345</v>
      </c>
      <c r="T82" s="1335"/>
      <c r="U82" s="1335"/>
      <c r="V82" s="1335"/>
      <c r="W82" s="1335"/>
      <c r="X82" s="1335"/>
      <c r="Y82" s="1335"/>
      <c r="Z82" s="1336"/>
      <c r="AB82" s="1322" t="s">
        <v>346</v>
      </c>
      <c r="AC82" s="1322"/>
      <c r="AD82" s="1322"/>
      <c r="AE82" s="1322"/>
      <c r="AF82" s="1323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22"/>
      <c r="AC83" s="1322"/>
      <c r="AD83" s="1322"/>
      <c r="AE83" s="1322"/>
      <c r="AF83" s="1323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5" t="s">
        <v>1063</v>
      </c>
      <c r="BA86" s="1316"/>
      <c r="BB86" s="1316"/>
      <c r="BC86" s="1316"/>
      <c r="BD86" s="1316"/>
      <c r="BE86" s="1316"/>
      <c r="BF86" s="1316" t="s">
        <v>1064</v>
      </c>
      <c r="BG86" s="1316"/>
      <c r="BH86" s="1316"/>
      <c r="BI86" s="1316" t="s">
        <v>1064</v>
      </c>
      <c r="BJ86" s="1316"/>
      <c r="BK86" s="1316"/>
      <c r="BM86" s="1321" t="s">
        <v>1057</v>
      </c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  <c r="BX86" s="1321"/>
      <c r="BY86" s="1321"/>
      <c r="BZ86" s="1321"/>
      <c r="CA86" s="1321"/>
      <c r="CB86" s="1321"/>
      <c r="CC86" s="1321"/>
      <c r="CD86" s="1321"/>
      <c r="CE86" s="1321"/>
      <c r="CF86" s="1321"/>
      <c r="CG86" s="1321"/>
      <c r="CH86" s="1321"/>
      <c r="CI86" s="1321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7" t="s">
        <v>1023</v>
      </c>
      <c r="AQ87" s="1328"/>
      <c r="AR87" s="1328"/>
      <c r="AS87" s="1328"/>
      <c r="AT87" s="1328"/>
      <c r="AV87" s="799" t="s">
        <v>1027</v>
      </c>
      <c r="AW87" s="1329" t="s">
        <v>1028</v>
      </c>
      <c r="AX87" s="1330"/>
      <c r="AY87" s="1330"/>
      <c r="AZ87" s="1315">
        <v>2018</v>
      </c>
      <c r="BA87" s="1316"/>
      <c r="BB87" s="1316"/>
      <c r="BC87" s="1316"/>
      <c r="BD87" s="1316"/>
      <c r="BE87" s="1317"/>
      <c r="BF87" s="1315">
        <v>2040</v>
      </c>
      <c r="BG87" s="1316"/>
      <c r="BH87" s="1317"/>
      <c r="BI87" s="1315">
        <v>2070</v>
      </c>
      <c r="BJ87" s="1316"/>
      <c r="BK87" s="1317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41" t="s">
        <v>886</v>
      </c>
      <c r="BN88" s="1341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42"/>
      <c r="BN89" s="1342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42"/>
      <c r="BN90" s="1341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42"/>
      <c r="BN91" s="1342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42"/>
      <c r="BN92" s="1341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42"/>
      <c r="BN93" s="1342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41" t="s">
        <v>884</v>
      </c>
      <c r="BN94" s="1341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42"/>
      <c r="BN95" s="1342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42"/>
      <c r="BN96" s="1341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42"/>
      <c r="BN97" s="1342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42"/>
      <c r="BN98" s="1341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42"/>
      <c r="BN99" s="1342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41" t="s">
        <v>883</v>
      </c>
      <c r="BN100" s="1341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42"/>
      <c r="BN101" s="1342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42"/>
      <c r="BN102" s="1341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42"/>
      <c r="BN103" s="1342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42"/>
      <c r="BN104" s="1341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42"/>
      <c r="BN105" s="1342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41" t="s">
        <v>325</v>
      </c>
      <c r="BN106" s="1341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42"/>
      <c r="BN107" s="1342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42"/>
      <c r="BN108" s="1341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42"/>
      <c r="BN109" s="1342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42"/>
      <c r="BN110" s="1341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42"/>
      <c r="BN111" s="1342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41" t="s">
        <v>889</v>
      </c>
      <c r="BN112" s="1341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42"/>
      <c r="BN113" s="1342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42"/>
      <c r="BN114" s="1341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42"/>
      <c r="BN115" s="1342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42"/>
      <c r="BN116" s="1341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42"/>
      <c r="BN117" s="1342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41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42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41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42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41" t="s">
        <v>335</v>
      </c>
      <c r="BN124" s="1341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42"/>
      <c r="BN125" s="1342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42"/>
      <c r="BN126" s="1341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42"/>
      <c r="BN127" s="1342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42"/>
      <c r="BN128" s="1341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42"/>
      <c r="BN129" s="1342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41" t="s">
        <v>895</v>
      </c>
      <c r="BN130" s="1341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42"/>
      <c r="BN131" s="1342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42"/>
      <c r="BN132" s="1341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42"/>
      <c r="BN133" s="1342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42"/>
      <c r="BN134" s="1341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42"/>
      <c r="BN135" s="1342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41" t="s">
        <v>893</v>
      </c>
      <c r="BN136" s="1341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42"/>
      <c r="BN137" s="1342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42"/>
      <c r="BN138" s="1341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42"/>
      <c r="BN139" s="1342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42"/>
      <c r="BN140" s="1341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42"/>
      <c r="BN141" s="1342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41" t="s">
        <v>894</v>
      </c>
      <c r="BN142" s="1341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42"/>
      <c r="BN143" s="1342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42"/>
      <c r="BN144" s="1341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42"/>
      <c r="BN145" s="1342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42"/>
      <c r="BN146" s="1341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42"/>
      <c r="BN147" s="1342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41" t="s">
        <v>900</v>
      </c>
      <c r="BN148" s="1341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42"/>
      <c r="BN149" s="1342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42"/>
      <c r="BN150" s="1341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42"/>
      <c r="BN151" s="1342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42"/>
      <c r="BN152" s="1341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42"/>
      <c r="BN153" s="1342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41" t="s">
        <v>899</v>
      </c>
      <c r="BN154" s="1341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42"/>
      <c r="BN155" s="1342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42"/>
      <c r="BN156" s="1341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42"/>
      <c r="BN157" s="1342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42"/>
      <c r="BN158" s="1341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42"/>
      <c r="BN159" s="1342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41" t="s">
        <v>898</v>
      </c>
      <c r="BN160" s="1341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42"/>
      <c r="BN161" s="1342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42"/>
      <c r="BN162" s="1341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42"/>
      <c r="BN163" s="1342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42"/>
      <c r="BN164" s="1341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42"/>
      <c r="BN165" s="1342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41" t="s">
        <v>896</v>
      </c>
      <c r="BN166" s="1341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42"/>
      <c r="BN167" s="1342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42"/>
      <c r="BN168" s="1341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42"/>
      <c r="BN169" s="1342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42"/>
      <c r="BN170" s="1341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42"/>
      <c r="BN171" s="1342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41" t="s">
        <v>897</v>
      </c>
      <c r="BN172" s="1341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42"/>
      <c r="BN173" s="1342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42"/>
      <c r="BN174" s="1341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42"/>
      <c r="BN175" s="1342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42"/>
      <c r="BN176" s="1341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42"/>
      <c r="BN177" s="1342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41" t="s">
        <v>903</v>
      </c>
      <c r="BN178" s="1341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42"/>
      <c r="BN179" s="1342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42"/>
      <c r="BN180" s="1341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42"/>
      <c r="BN181" s="1342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42"/>
      <c r="BN182" s="1341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42"/>
      <c r="BN183" s="1342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41" t="s">
        <v>901</v>
      </c>
      <c r="BN184" s="1341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42"/>
      <c r="BN185" s="1342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42"/>
      <c r="BN186" s="1341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42"/>
      <c r="BN187" s="1342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42"/>
      <c r="BN188" s="1341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42"/>
      <c r="BN189" s="1342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41" t="s">
        <v>902</v>
      </c>
      <c r="BN190" s="1341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42"/>
      <c r="BN191" s="1342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42"/>
      <c r="BN192" s="1341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42"/>
      <c r="BN193" s="1342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42"/>
      <c r="BN194" s="1341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42"/>
      <c r="BN195" s="1342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41" t="s">
        <v>904</v>
      </c>
      <c r="BN196" s="1341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42"/>
      <c r="BN197" s="1342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42"/>
      <c r="BN198" s="1341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42"/>
      <c r="BN199" s="1342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42"/>
      <c r="BN200" s="1341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42"/>
      <c r="BN201" s="1342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41" t="s">
        <v>905</v>
      </c>
      <c r="BN202" s="1341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42"/>
      <c r="BN203" s="1342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42"/>
      <c r="BN204" s="1341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42"/>
      <c r="BN205" s="1342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42"/>
      <c r="BN206" s="1341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42"/>
      <c r="BN207" s="1342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41" t="s">
        <v>907</v>
      </c>
      <c r="BN208" s="1341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42"/>
      <c r="BN209" s="1342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42"/>
      <c r="BN210" s="1341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42"/>
      <c r="BN211" s="1342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42"/>
      <c r="BN212" s="1341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42"/>
      <c r="BN213" s="1342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41" t="s">
        <v>908</v>
      </c>
      <c r="BN214" s="1341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42"/>
      <c r="BN215" s="1342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42"/>
      <c r="BN216" s="1341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42"/>
      <c r="BN217" s="1342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42"/>
      <c r="BN218" s="1341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42"/>
      <c r="BN219" s="1342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41" t="s">
        <v>909</v>
      </c>
      <c r="BN220" s="1341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42"/>
      <c r="BN221" s="1342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42"/>
      <c r="BN222" s="1341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42"/>
      <c r="BN223" s="1342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42"/>
      <c r="BN224" s="1341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42"/>
      <c r="BN225" s="1342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41" t="s">
        <v>910</v>
      </c>
      <c r="BN226" s="1341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42"/>
      <c r="BN227" s="1342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42"/>
      <c r="BN228" s="1341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42"/>
      <c r="BN229" s="1342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42"/>
      <c r="BN230" s="1341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42"/>
      <c r="BN231" s="1342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41" t="s">
        <v>912</v>
      </c>
      <c r="BN232" s="1341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42"/>
      <c r="BN233" s="1342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42"/>
      <c r="BN234" s="1341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42"/>
      <c r="BN235" s="1342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42"/>
      <c r="BN236" s="1341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42"/>
      <c r="BN237" s="1342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41" t="s">
        <v>911</v>
      </c>
      <c r="BN238" s="1341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42"/>
      <c r="BN239" s="1342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42"/>
      <c r="BN240" s="1341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42"/>
      <c r="BN241" s="1342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42"/>
      <c r="BN242" s="1341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42"/>
      <c r="BN243" s="1342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44" t="s">
        <v>1161</v>
      </c>
      <c r="D121" s="1344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44"/>
      <c r="D122" s="1344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44"/>
      <c r="D123" s="1344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44" t="s">
        <v>1162</v>
      </c>
      <c r="D124" s="1344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44"/>
      <c r="D125" s="1344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44"/>
      <c r="D126" s="1344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43" t="s">
        <v>1108</v>
      </c>
      <c r="D165" s="1343"/>
      <c r="E165" s="1343"/>
      <c r="F165" s="1343"/>
      <c r="G165" s="1343"/>
      <c r="H165" s="1343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44" t="s">
        <v>1161</v>
      </c>
      <c r="D121" s="1344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44"/>
      <c r="D122" s="1344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44"/>
      <c r="D123" s="1344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44" t="s">
        <v>1162</v>
      </c>
      <c r="D124" s="1344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44"/>
      <c r="D125" s="1344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44"/>
      <c r="D126" s="1344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43" t="s">
        <v>1108</v>
      </c>
      <c r="D128" s="1343"/>
      <c r="E128" s="1343"/>
      <c r="F128" s="1343"/>
      <c r="G128" s="1343"/>
      <c r="H128" s="1343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44" t="s">
        <v>1161</v>
      </c>
      <c r="D120" s="1344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44"/>
      <c r="D121" s="1344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44"/>
      <c r="D122" s="1344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44" t="s">
        <v>1162</v>
      </c>
      <c r="D123" s="1344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44"/>
      <c r="D124" s="1344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44"/>
      <c r="D125" s="1344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43" t="s">
        <v>1108</v>
      </c>
      <c r="D127" s="1343"/>
      <c r="E127" s="1343"/>
      <c r="F127" s="1343"/>
      <c r="G127" s="1343"/>
      <c r="H127" s="1343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5" t="s">
        <v>407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5" t="s">
        <v>474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5" t="s">
        <v>476</v>
      </c>
      <c r="B1" s="1345"/>
      <c r="C1" s="1345"/>
      <c r="D1" s="1345"/>
      <c r="E1" s="1345"/>
      <c r="F1" s="1345"/>
      <c r="G1" s="1345"/>
      <c r="H1" s="1345"/>
      <c r="I1" s="1345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2023-03-24T15:59:53Z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812343776226043</vt:r8>
  </property>
</Properties>
</file>