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f850925e8c42cd/Desktop/times-ireland-model/SuppXLS/"/>
    </mc:Choice>
  </mc:AlternateContent>
  <xr:revisionPtr revIDLastSave="34" documentId="13_ncr:1_{EE9842B7-B8FA-4915-A257-A5F5D9DD0732}" xr6:coauthVersionLast="47" xr6:coauthVersionMax="47" xr10:uidLastSave="{71DE04CD-078E-4531-A665-D75FFF02CB2D}"/>
  <bookViews>
    <workbookView xWindow="2268" yWindow="2268" windowWidth="17280" windowHeight="8880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0" l="1"/>
  <c r="H4" i="23" l="1"/>
  <c r="H3" i="23"/>
  <c r="G3" i="23"/>
  <c r="D6" i="20"/>
  <c r="B9" i="21" s="1"/>
  <c r="D7" i="20"/>
  <c r="L9" i="22" s="1"/>
  <c r="C7" i="20"/>
  <c r="L7" i="21" s="1"/>
  <c r="C6" i="20"/>
  <c r="B7" i="22" s="1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9" i="22" l="1"/>
  <c r="B7" i="21"/>
  <c r="L9" i="21"/>
  <c r="L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<sst xmlns="http://schemas.openxmlformats.org/spreadsheetml/2006/main" count="143" uniqueCount="112">
  <si>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</si>
  <si>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</si>
  <si>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</si>
  <si>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</si>
  <si>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</si>
  <si>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</si>
  <si>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</si>
  <si>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</si>
  <si>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</si>
  <si>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</si>
  <si>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</si>
  <si>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</si>
  <si>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</si>
  <si>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</si>
  <si>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</si>
  <si>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</si>
  <si>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</si>
  <si>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</si>
  <si>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</si>
  <si>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</si>
  <si>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</si>
  <si>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</si>
  <si>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</si>
  <si>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</si>
  <si>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</si>
  <si>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</si>
  <si>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</si>
  <si>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</si>
  <si>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</si>
  <si>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</si>
  <si>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</si>
  <si>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</si>
  <si>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</si>
  <si>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</si>
  <si>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</si>
  <si>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</si>
  <si>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</si>
  <si>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</si>
  <si>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</si>
  <si>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</si>
  <si>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</si>
  <si>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</si>
  <si>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</si>
  <si>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</si>
  <si>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</si>
  <si>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</si>
  <si>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</si>
  <si>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</si>
  <si>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</si>
  <si>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</si>
  <si>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</si>
  <si>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</si>
  <si>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</si>
  <si>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</si>
  <si>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</si>
  <si>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</si>
  <si>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</si>
  <si>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</si>
  <si>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</si>
  <si>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</si>
  <si>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</si>
  <si>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</si>
  <si>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</si>
  <si>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</si>
  <si>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</si>
  <si>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</si>
  <si>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</si>
  <si>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</si>
  <si>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</si>
  <si>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</si>
  <si>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</si>
  <si>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</si>
  <si>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</si>
  <si>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</si>
  <si>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</si>
  <si>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</si>
  <si>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</si>
  <si>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</si>
  <si>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</si>
  <si>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</si>
  <si>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</si>
  <si>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</si>
  <si>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</si>
  <si>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</si>
  <si>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</si>
  <si>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</si>
  <si>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</si>
  <si>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</si>
  <si>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</si>
  <si>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</si>
  <si>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</si>
  <si>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Case #</t>
  </si>
  <si>
    <t>Carbon Budget, Mt</t>
  </si>
  <si>
    <t>2021-2050</t>
  </si>
  <si>
    <t>~InputCell:1-4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</si>
  <si>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</si>
  <si>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</si>
  <si>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</si>
  <si>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</si>
  <si>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</si>
  <si>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</si>
  <si>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</si>
  <si>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</si>
  <si>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</si>
  <si>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</si>
  <si>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</si>
  <si>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</si>
  <si>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</si>
  <si>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All</t>
  </si>
  <si>
    <t>Specify carbon budgets</t>
  </si>
  <si>
    <t>Olexandr Balyk (UCC, olexandr.balyk@ucc.ie)</t>
  </si>
  <si>
    <t>James Glynn (UCC, james.glynn@ucc.ie)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</si>
</sst>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40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1494D221-184F-44A1-8114-99305ADA40B4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showGridLines="0" tabSelected="1" topLeftCell="A17" zoomScaleNormal="100" workbookViewId="0">
      <selection activeCell="B25" sqref="B25"/>
    </sheetView>
  </sheetViews>
  <sheetFormatPr defaultColWidth="8.88671875" defaultRowHeight="14.4" x14ac:dyDescent="0.3"/>
  <cols>
    <col min="1" max="4" width="21.6640625" customWidth="1"/>
    <col min="5" max="6" width="14.109375" customWidth="1"/>
    <col min="7" max="7" width="12.109375" customWidth="1"/>
    <col min="8" max="10" width="8.109375" customWidth="1"/>
    <col min="11" max="11" width="9.6640625" customWidth="1"/>
    <col min="12" max="12" width="8.109375" customWidth="1"/>
    <col min="13" max="13" width="10" customWidth="1"/>
    <col min="14" max="14" width="11.44140625" customWidth="1"/>
    <col min="15" max="15" width="13.44140625" customWidth="1"/>
  </cols>
  <sheetData>
    <row r="1" spans="1:26" x14ac:dyDescent="0.3">
      <c r="A1" s="22"/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3">
      <c r="A2" s="22"/>
      <c r="B2" s="22"/>
      <c r="C2" s="22"/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x14ac:dyDescent="0.3">
      <c r="A3" s="22"/>
      <c r="B3" s="22"/>
      <c r="C3" s="22"/>
      <c r="D3" s="22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x14ac:dyDescent="0.3">
      <c r="A4" s="22"/>
      <c r="B4" s="22"/>
      <c r="C4" s="22"/>
      <c r="D4" s="22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x14ac:dyDescent="0.3">
      <c r="A5" s="22"/>
      <c r="B5" s="22"/>
      <c r="C5" s="22"/>
      <c r="D5" s="22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x14ac:dyDescent="0.3">
      <c r="A6" s="22"/>
      <c r="B6" s="22"/>
      <c r="C6" s="22"/>
      <c r="D6" s="22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x14ac:dyDescent="0.3">
      <c r="A7" s="22"/>
      <c r="B7" s="22"/>
      <c r="C7" s="22"/>
      <c r="D7" s="22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x14ac:dyDescent="0.3">
      <c r="A8" s="22"/>
      <c r="B8" s="22"/>
      <c r="C8" s="22"/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x14ac:dyDescent="0.3">
      <c r="A9" s="22"/>
      <c r="B9" s="22"/>
      <c r="C9" s="22"/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x14ac:dyDescent="0.3">
      <c r="A10" s="22"/>
      <c r="B10" s="22"/>
      <c r="C10" s="22"/>
      <c r="D10" s="22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x14ac:dyDescent="0.3">
      <c r="A11" s="22"/>
      <c r="B11" s="22"/>
      <c r="C11" s="22"/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x14ac:dyDescent="0.3">
      <c r="A12" s="22"/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x14ac:dyDescent="0.3">
      <c r="A13" s="22"/>
      <c r="B13" s="22"/>
      <c r="C13" s="22"/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x14ac:dyDescent="0.3">
      <c r="A14" s="22"/>
      <c r="B14" s="22"/>
      <c r="C14" s="22"/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x14ac:dyDescent="0.3">
      <c r="A15" s="22"/>
      <c r="B15" s="22"/>
      <c r="C15" s="22"/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02.75" customHeight="1" x14ac:dyDescent="0.3">
      <c r="A16" s="38" t="s">
        <v>95</v>
      </c>
      <c r="B16" s="38"/>
      <c r="C16" s="38"/>
      <c r="D16" s="38"/>
      <c r="E16" s="24"/>
      <c r="F16" s="24"/>
      <c r="G16" s="25"/>
      <c r="H16" s="25"/>
      <c r="I16" s="25"/>
      <c r="J16" s="25"/>
      <c r="K16" s="25"/>
      <c r="L16" s="25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7.25" customHeight="1" x14ac:dyDescent="0.3">
      <c r="A17" s="26"/>
      <c r="B17" s="26"/>
      <c r="C17" s="26"/>
      <c r="D17" s="2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7.25" customHeight="1" x14ac:dyDescent="0.3">
      <c r="A18" s="26"/>
      <c r="B18" s="26"/>
      <c r="C18" s="26"/>
      <c r="D18" s="26"/>
      <c r="E18" s="27"/>
      <c r="F18" s="27"/>
      <c r="G18" s="28"/>
      <c r="H18" s="28"/>
      <c r="I18" s="28"/>
      <c r="J18" s="28"/>
      <c r="K18" s="28"/>
      <c r="L18" s="28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7.25" customHeight="1" x14ac:dyDescent="0.3">
      <c r="A19" s="29" t="s">
        <v>96</v>
      </c>
      <c r="B19" s="37" t="s">
        <v>107</v>
      </c>
      <c r="C19" s="37"/>
      <c r="D19" s="37"/>
      <c r="E19" s="30"/>
      <c r="F19" s="30"/>
      <c r="G19" s="31"/>
      <c r="H19" s="31"/>
      <c r="I19" s="31"/>
      <c r="J19" s="31"/>
      <c r="K19" s="31"/>
      <c r="L19" s="31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7.25" customHeight="1" x14ac:dyDescent="0.3">
      <c r="A20" s="29" t="s">
        <v>97</v>
      </c>
      <c r="B20" s="37" t="s">
        <v>108</v>
      </c>
      <c r="C20" s="37"/>
      <c r="D20" s="37"/>
      <c r="E20" s="30"/>
      <c r="F20" s="30"/>
      <c r="G20" s="31"/>
      <c r="H20" s="31"/>
      <c r="I20" s="31"/>
      <c r="J20" s="31"/>
      <c r="K20" s="31"/>
      <c r="L20" s="31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7.25" customHeight="1" x14ac:dyDescent="0.3">
      <c r="A21" s="29" t="s">
        <v>98</v>
      </c>
      <c r="B21" s="32" t="s">
        <v>109</v>
      </c>
      <c r="C21" s="32"/>
      <c r="D21" s="32"/>
      <c r="E21" s="30"/>
      <c r="F21" s="30"/>
      <c r="G21" s="31"/>
      <c r="H21" s="31"/>
      <c r="I21" s="31"/>
      <c r="J21" s="31"/>
      <c r="K21" s="31"/>
      <c r="L21" s="31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7.25" customHeight="1" x14ac:dyDescent="0.3">
      <c r="A22" s="29"/>
      <c r="B22" s="32"/>
      <c r="C22" s="32"/>
      <c r="D22" s="32"/>
      <c r="E22" s="30"/>
      <c r="F22" s="30"/>
      <c r="G22" s="31"/>
      <c r="H22" s="31"/>
      <c r="I22" s="31"/>
      <c r="J22" s="31"/>
      <c r="K22" s="31"/>
      <c r="L22" s="31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7.25" customHeight="1" x14ac:dyDescent="0.3">
      <c r="A23" s="29" t="s">
        <v>99</v>
      </c>
      <c r="B23" s="37" t="s">
        <v>110</v>
      </c>
      <c r="C23" s="37"/>
      <c r="D23" s="37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7.25" customHeight="1" x14ac:dyDescent="0.3">
      <c r="A24" s="29"/>
      <c r="B24" s="32" t="s">
        <v>111</v>
      </c>
      <c r="C24" s="32"/>
      <c r="D24" s="3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7.25" customHeight="1" x14ac:dyDescent="0.3">
      <c r="A25" s="29"/>
      <c r="B25" s="32"/>
      <c r="C25" s="32"/>
      <c r="D25" s="3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7.25" customHeight="1" x14ac:dyDescent="0.3">
      <c r="A26" s="29" t="s">
        <v>100</v>
      </c>
      <c r="B26" s="37" t="s">
        <v>110</v>
      </c>
      <c r="C26" s="37"/>
      <c r="D26" s="37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7.25" customHeight="1" x14ac:dyDescent="0.3">
      <c r="A27" s="29"/>
      <c r="B27" s="32"/>
      <c r="C27" s="32"/>
      <c r="D27" s="3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7.25" customHeight="1" x14ac:dyDescent="0.3">
      <c r="A28" s="29"/>
      <c r="B28" s="32"/>
      <c r="C28" s="32"/>
      <c r="D28" s="3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7.25" customHeight="1" x14ac:dyDescent="0.3">
      <c r="A29" s="29" t="s">
        <v>101</v>
      </c>
      <c r="B29" s="33">
        <v>1</v>
      </c>
      <c r="C29" s="32"/>
      <c r="D29" s="3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7.25" customHeight="1" x14ac:dyDescent="0.3">
      <c r="A30" s="29" t="s">
        <v>102</v>
      </c>
      <c r="B30" s="39" t="s">
        <v>103</v>
      </c>
      <c r="C30" s="37"/>
      <c r="D30" s="37"/>
      <c r="E30" s="34"/>
      <c r="F30" s="34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7.25" customHeight="1" x14ac:dyDescent="0.3">
      <c r="A31" s="29" t="s">
        <v>104</v>
      </c>
      <c r="B31" s="37" t="s">
        <v>105</v>
      </c>
      <c r="C31" s="37"/>
      <c r="D31" s="37"/>
      <c r="E31" s="34"/>
      <c r="F31" s="34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7.25" customHeight="1" x14ac:dyDescent="0.3">
      <c r="A32" s="35"/>
      <c r="B32" s="36" t="s">
        <v>106</v>
      </c>
      <c r="C32" s="35"/>
      <c r="D32" s="35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x14ac:dyDescent="0.3">
      <c r="A33" s="22"/>
      <c r="B33" s="22"/>
      <c r="C33" s="22"/>
      <c r="D33" s="22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x14ac:dyDescent="0.3">
      <c r="A34" s="22"/>
      <c r="B34" s="22"/>
      <c r="C34" s="22"/>
      <c r="D34" s="2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x14ac:dyDescent="0.3">
      <c r="A35" s="22"/>
      <c r="B35" s="22"/>
      <c r="C35" s="22"/>
      <c r="D35" s="2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x14ac:dyDescent="0.3">
      <c r="A36" s="22"/>
      <c r="B36" s="22"/>
      <c r="C36" s="22"/>
      <c r="D36" s="22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x14ac:dyDescent="0.3">
      <c r="A37" s="22"/>
      <c r="B37" s="22"/>
      <c r="C37" s="22"/>
      <c r="D37" s="2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3">
      <c r="A38" s="22"/>
      <c r="B38" s="22"/>
      <c r="C38" s="22"/>
      <c r="D38" s="2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x14ac:dyDescent="0.3">
      <c r="A39" s="22"/>
      <c r="B39" s="22"/>
      <c r="C39" s="22"/>
      <c r="D39" s="2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x14ac:dyDescent="0.3">
      <c r="A40" s="22"/>
      <c r="B40" s="22"/>
      <c r="C40" s="22"/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x14ac:dyDescent="0.3">
      <c r="A41" s="22"/>
      <c r="B41" s="22"/>
      <c r="C41" s="22"/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x14ac:dyDescent="0.3">
      <c r="A42" s="22"/>
      <c r="B42" s="22"/>
      <c r="C42" s="22"/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x14ac:dyDescent="0.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x14ac:dyDescent="0.3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x14ac:dyDescent="0.3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x14ac:dyDescent="0.3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x14ac:dyDescent="0.3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x14ac:dyDescent="0.3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x14ac:dyDescent="0.3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x14ac:dyDescent="0.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x14ac:dyDescent="0.3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x14ac:dyDescent="0.3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x14ac:dyDescent="0.3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x14ac:dyDescent="0.3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x14ac:dyDescent="0.3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x14ac:dyDescent="0.3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x14ac:dyDescent="0.3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x14ac:dyDescent="0.3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x14ac:dyDescent="0.3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x14ac:dyDescent="0.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x14ac:dyDescent="0.3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x14ac:dyDescent="0.3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x14ac:dyDescent="0.3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x14ac:dyDescent="0.3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x14ac:dyDescent="0.3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x14ac:dyDescent="0.3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x14ac:dyDescent="0.3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x14ac:dyDescent="0.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x14ac:dyDescent="0.3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x14ac:dyDescent="0.3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x14ac:dyDescent="0.3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x14ac:dyDescent="0.3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x14ac:dyDescent="0.3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x14ac:dyDescent="0.3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x14ac:dyDescent="0.3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x14ac:dyDescent="0.3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x14ac:dyDescent="0.3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x14ac:dyDescent="0.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x14ac:dyDescent="0.3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x14ac:dyDescent="0.3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x14ac:dyDescent="0.3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x14ac:dyDescent="0.3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x14ac:dyDescent="0.3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x14ac:dyDescent="0.3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x14ac:dyDescent="0.3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x14ac:dyDescent="0.3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x14ac:dyDescent="0.3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x14ac:dyDescent="0.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x14ac:dyDescent="0.3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x14ac:dyDescent="0.3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x14ac:dyDescent="0.3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x14ac:dyDescent="0.3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x14ac:dyDescent="0.3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x14ac:dyDescent="0.3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CEE63B2-BDCF-4EB6-A1B1-F680A139503F}"/>
    <hyperlink ref="B32" r:id="rId2" xr:uid="{B034561A-DFA3-4D47-B1D7-18312A7C8D0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09375" defaultRowHeight="14.4" x14ac:dyDescent="0.3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.109375" bestFit="1" customWidth="1"/>
    <col min="14" max="14" width="6.6640625" bestFit="1" customWidth="1"/>
    <col min="15" max="15" width="6.5546875" bestFit="1" customWidth="1"/>
    <col min="16" max="16" width="7.33203125" bestFit="1" customWidth="1"/>
    <col min="17" max="17" width="5.6640625" bestFit="1" customWidth="1"/>
    <col min="18" max="18" width="6.109375" bestFit="1" customWidth="1"/>
    <col min="19" max="19" width="5.664062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4.88671875" bestFit="1" customWidth="1"/>
    <col min="24" max="24" width="7.5546875" customWidth="1"/>
    <col min="25" max="25" width="6.6640625" bestFit="1" customWidth="1"/>
    <col min="26" max="26" width="6.109375" bestFit="1" customWidth="1"/>
    <col min="27" max="28" width="6" bestFit="1" customWidth="1"/>
    <col min="29" max="29" width="5.6640625" bestFit="1" customWidth="1"/>
    <col min="30" max="30" width="6.6640625" bestFit="1" customWidth="1"/>
  </cols>
  <sheetData>
    <row r="3" spans="1:30" x14ac:dyDescent="0.3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3">
      <c r="A4">
        <v>1</v>
      </c>
    </row>
    <row r="5" spans="1:30" x14ac:dyDescent="0.3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3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3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35">
      <c r="A10" s="3" t="s">
        <v>32</v>
      </c>
      <c r="B10" s="3" t="s">
        <v>33</v>
      </c>
    </row>
    <row r="11" spans="1:30" x14ac:dyDescent="0.3">
      <c r="A11" s="4" t="s">
        <v>34</v>
      </c>
      <c r="B11" s="4" t="s">
        <v>26</v>
      </c>
    </row>
    <row r="12" spans="1:30" x14ac:dyDescent="0.3">
      <c r="A12" s="5" t="s">
        <v>35</v>
      </c>
      <c r="B12" s="5" t="s">
        <v>25</v>
      </c>
    </row>
    <row r="13" spans="1:30" x14ac:dyDescent="0.3">
      <c r="A13" s="5" t="s">
        <v>36</v>
      </c>
      <c r="B13" s="5" t="s">
        <v>24</v>
      </c>
    </row>
    <row r="14" spans="1:30" x14ac:dyDescent="0.3">
      <c r="A14" s="5" t="s">
        <v>37</v>
      </c>
      <c r="B14" s="5" t="s">
        <v>23</v>
      </c>
    </row>
    <row r="15" spans="1:30" x14ac:dyDescent="0.3">
      <c r="A15" s="5" t="s">
        <v>38</v>
      </c>
      <c r="B15" s="5" t="s">
        <v>22</v>
      </c>
    </row>
    <row r="16" spans="1:30" x14ac:dyDescent="0.3">
      <c r="A16" s="5" t="s">
        <v>39</v>
      </c>
      <c r="B16" s="5" t="s">
        <v>21</v>
      </c>
    </row>
    <row r="17" spans="1:2" x14ac:dyDescent="0.3">
      <c r="A17" s="5" t="s">
        <v>40</v>
      </c>
      <c r="B17" s="5" t="s">
        <v>20</v>
      </c>
    </row>
    <row r="18" spans="1:2" x14ac:dyDescent="0.3">
      <c r="A18" s="5" t="s">
        <v>41</v>
      </c>
      <c r="B18" s="5" t="s">
        <v>19</v>
      </c>
    </row>
    <row r="19" spans="1:2" x14ac:dyDescent="0.3">
      <c r="A19" s="5" t="s">
        <v>42</v>
      </c>
      <c r="B19" s="5" t="s">
        <v>18</v>
      </c>
    </row>
    <row r="20" spans="1:2" x14ac:dyDescent="0.3">
      <c r="A20" s="5" t="s">
        <v>43</v>
      </c>
      <c r="B20" s="5" t="s">
        <v>17</v>
      </c>
    </row>
    <row r="21" spans="1:2" x14ac:dyDescent="0.3">
      <c r="A21" s="5" t="s">
        <v>44</v>
      </c>
      <c r="B21" s="5" t="s">
        <v>16</v>
      </c>
    </row>
    <row r="22" spans="1:2" x14ac:dyDescent="0.3">
      <c r="A22" s="5" t="s">
        <v>45</v>
      </c>
      <c r="B22" s="5" t="s">
        <v>15</v>
      </c>
    </row>
    <row r="23" spans="1:2" x14ac:dyDescent="0.3">
      <c r="A23" s="5" t="s">
        <v>46</v>
      </c>
      <c r="B23" s="5" t="s">
        <v>14</v>
      </c>
    </row>
    <row r="24" spans="1:2" x14ac:dyDescent="0.3">
      <c r="A24" s="5" t="s">
        <v>47</v>
      </c>
      <c r="B24" s="5" t="s">
        <v>13</v>
      </c>
    </row>
    <row r="25" spans="1:2" x14ac:dyDescent="0.3">
      <c r="A25" s="5" t="s">
        <v>48</v>
      </c>
      <c r="B25" s="5" t="s">
        <v>12</v>
      </c>
    </row>
    <row r="26" spans="1:2" x14ac:dyDescent="0.3">
      <c r="A26" s="5" t="s">
        <v>49</v>
      </c>
      <c r="B26" s="5" t="s">
        <v>11</v>
      </c>
    </row>
    <row r="27" spans="1:2" x14ac:dyDescent="0.3">
      <c r="A27" s="5" t="s">
        <v>50</v>
      </c>
      <c r="B27" s="5" t="s">
        <v>10</v>
      </c>
    </row>
    <row r="28" spans="1:2" x14ac:dyDescent="0.3">
      <c r="A28" s="5" t="s">
        <v>51</v>
      </c>
      <c r="B28" s="5" t="s">
        <v>9</v>
      </c>
    </row>
    <row r="29" spans="1:2" x14ac:dyDescent="0.3">
      <c r="A29" s="5" t="s">
        <v>52</v>
      </c>
      <c r="B29" s="5" t="s">
        <v>8</v>
      </c>
    </row>
    <row r="30" spans="1:2" x14ac:dyDescent="0.3">
      <c r="A30" s="5" t="s">
        <v>53</v>
      </c>
      <c r="B30" s="5" t="s">
        <v>7</v>
      </c>
    </row>
    <row r="31" spans="1:2" x14ac:dyDescent="0.3">
      <c r="A31" s="5" t="s">
        <v>54</v>
      </c>
      <c r="B31" s="5" t="s">
        <v>6</v>
      </c>
    </row>
    <row r="32" spans="1:2" x14ac:dyDescent="0.3">
      <c r="A32" s="5" t="s">
        <v>55</v>
      </c>
      <c r="B32" s="5" t="s">
        <v>5</v>
      </c>
    </row>
    <row r="33" spans="1:2" x14ac:dyDescent="0.3">
      <c r="A33" s="5" t="s">
        <v>56</v>
      </c>
      <c r="B33" s="5" t="s">
        <v>4</v>
      </c>
    </row>
    <row r="34" spans="1:2" x14ac:dyDescent="0.3">
      <c r="A34" s="5" t="s">
        <v>57</v>
      </c>
      <c r="B34" s="5" t="s">
        <v>3</v>
      </c>
    </row>
    <row r="35" spans="1:2" x14ac:dyDescent="0.3">
      <c r="A35" s="5" t="s">
        <v>58</v>
      </c>
      <c r="B35" s="5" t="s">
        <v>2</v>
      </c>
    </row>
    <row r="36" spans="1:2" x14ac:dyDescent="0.3">
      <c r="A36" s="5" t="s">
        <v>59</v>
      </c>
      <c r="B36" s="5" t="s">
        <v>1</v>
      </c>
    </row>
    <row r="37" spans="1:2" x14ac:dyDescent="0.3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2:I16"/>
  <sheetViews>
    <sheetView workbookViewId="0">
      <selection activeCell="G26" sqref="G26"/>
    </sheetView>
  </sheetViews>
  <sheetFormatPr defaultColWidth="9.109375" defaultRowHeight="14.4" x14ac:dyDescent="0.3"/>
  <cols>
    <col min="2" max="2" width="14.5546875" bestFit="1" customWidth="1"/>
    <col min="3" max="3" width="30.109375" bestFit="1" customWidth="1"/>
    <col min="4" max="4" width="28" bestFit="1" customWidth="1"/>
    <col min="9" max="9" width="17.6640625" bestFit="1" customWidth="1"/>
    <col min="13" max="13" width="10.5546875" bestFit="1" customWidth="1"/>
    <col min="14" max="14" width="12" bestFit="1" customWidth="1"/>
  </cols>
  <sheetData>
    <row r="2" spans="2:9" x14ac:dyDescent="0.3">
      <c r="B2" t="s">
        <v>94</v>
      </c>
    </row>
    <row r="3" spans="2:9" x14ac:dyDescent="0.3">
      <c r="B3">
        <v>4</v>
      </c>
    </row>
    <row r="6" spans="2:9" x14ac:dyDescent="0.3">
      <c r="B6" s="5" t="s">
        <v>61</v>
      </c>
      <c r="C6" s="20" t="str">
        <f xml:space="preserve"> _xlfn.TEXTJOIN("_",TRUE,"UC","CB",C9,"Mt",C8)</f>
        <v>UC_CB_600_Mt_2021-2050</v>
      </c>
      <c r="D6" s="21" t="str">
        <f xml:space="preserve"> _xlfn.TEXTJOIN("_",TRUE,"UC","CB",D9,"Mt",D8)</f>
        <v>UC_CB_0_Mt_2051-2100</v>
      </c>
      <c r="H6" t="s">
        <v>91</v>
      </c>
      <c r="I6" t="s">
        <v>92</v>
      </c>
    </row>
    <row r="7" spans="2:9" x14ac:dyDescent="0.3">
      <c r="B7" s="6" t="s">
        <v>68</v>
      </c>
      <c r="C7" t="str">
        <f xml:space="preserve"> _xlfn.TEXTJOIN(" ",TRUE,"Carbon budget",C9,"Mt",C8)</f>
        <v>Carbon budget 600 Mt 2021-2050</v>
      </c>
      <c r="D7" s="18" t="str">
        <f xml:space="preserve"> _xlfn.TEXTJOIN(" ",TRUE,"Carbon budget",D9,"Mt",D8)</f>
        <v>Carbon budget 0 Mt 2051-2100</v>
      </c>
      <c r="H7">
        <v>1</v>
      </c>
      <c r="I7">
        <v>300</v>
      </c>
    </row>
    <row r="8" spans="2:9" x14ac:dyDescent="0.3">
      <c r="B8" s="6" t="s">
        <v>74</v>
      </c>
      <c r="C8" t="s">
        <v>93</v>
      </c>
      <c r="D8" s="18" t="s">
        <v>84</v>
      </c>
      <c r="H8">
        <v>2</v>
      </c>
      <c r="I8">
        <v>400</v>
      </c>
    </row>
    <row r="9" spans="2:9" x14ac:dyDescent="0.3">
      <c r="B9" s="6" t="s">
        <v>69</v>
      </c>
      <c r="C9">
        <f>VLOOKUP(B3,H6:I10,2,FALSE)</f>
        <v>600</v>
      </c>
      <c r="D9" s="18">
        <v>0</v>
      </c>
      <c r="H9">
        <v>3</v>
      </c>
      <c r="I9">
        <v>500</v>
      </c>
    </row>
    <row r="10" spans="2:9" x14ac:dyDescent="0.3">
      <c r="B10" s="6" t="s">
        <v>82</v>
      </c>
      <c r="C10" t="s">
        <v>83</v>
      </c>
      <c r="D10" s="18" t="s">
        <v>83</v>
      </c>
      <c r="H10">
        <v>4</v>
      </c>
      <c r="I10">
        <v>600</v>
      </c>
    </row>
    <row r="11" spans="2:9" x14ac:dyDescent="0.3">
      <c r="B11" s="6" t="s">
        <v>62</v>
      </c>
      <c r="C11" t="s">
        <v>80</v>
      </c>
      <c r="D11" s="18" t="s">
        <v>80</v>
      </c>
    </row>
    <row r="12" spans="2:9" x14ac:dyDescent="0.3">
      <c r="B12" s="6" t="s">
        <v>73</v>
      </c>
      <c r="C12" t="s">
        <v>79</v>
      </c>
      <c r="D12" s="18" t="s">
        <v>79</v>
      </c>
    </row>
    <row r="13" spans="2:9" x14ac:dyDescent="0.3">
      <c r="B13" s="6" t="s">
        <v>77</v>
      </c>
      <c r="C13" t="s">
        <v>78</v>
      </c>
      <c r="D13" s="18" t="s">
        <v>78</v>
      </c>
    </row>
    <row r="14" spans="2:9" x14ac:dyDescent="0.3">
      <c r="B14" s="6" t="s">
        <v>0</v>
      </c>
      <c r="C14" t="s">
        <v>70</v>
      </c>
      <c r="D14" s="18" t="s">
        <v>70</v>
      </c>
    </row>
    <row r="15" spans="2:9" x14ac:dyDescent="0.3">
      <c r="B15" s="6" t="s">
        <v>81</v>
      </c>
      <c r="C15">
        <v>-1</v>
      </c>
      <c r="D15" s="18">
        <v>-1</v>
      </c>
    </row>
    <row r="16" spans="2:9" x14ac:dyDescent="0.3">
      <c r="B16" s="4" t="s">
        <v>76</v>
      </c>
      <c r="C16" s="7">
        <v>1</v>
      </c>
      <c r="D16" s="19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0"/>
  <sheetViews>
    <sheetView workbookViewId="0">
      <selection activeCell="G19" sqref="G19"/>
    </sheetView>
  </sheetViews>
  <sheetFormatPr defaultColWidth="9.109375" defaultRowHeight="14.4" x14ac:dyDescent="0.3"/>
  <cols>
    <col min="2" max="2" width="31" bestFit="1" customWidth="1"/>
    <col min="3" max="3" width="13.5546875" bestFit="1" customWidth="1"/>
    <col min="5" max="5" width="16.44140625" bestFit="1" customWidth="1"/>
    <col min="6" max="6" width="9.6640625" bestFit="1" customWidth="1"/>
    <col min="7" max="7" width="14.33203125" bestFit="1" customWidth="1"/>
    <col min="9" max="9" width="13.109375" bestFit="1" customWidth="1"/>
    <col min="10" max="10" width="13.109375" customWidth="1"/>
    <col min="11" max="11" width="12" bestFit="1" customWidth="1"/>
    <col min="12" max="12" width="27.88671875" bestFit="1" customWidth="1"/>
  </cols>
  <sheetData>
    <row r="1" spans="1:12" x14ac:dyDescent="0.3">
      <c r="A1" t="s">
        <v>64</v>
      </c>
    </row>
    <row r="2" spans="1:12" x14ac:dyDescent="0.3">
      <c r="B2" s="9" t="str">
        <f>"~UC_Sets: R_E: "  &amp; _xlfn.TEXTJOIN(",",TRUE,Regions!C3)</f>
        <v>~UC_Sets: R_E: IE</v>
      </c>
    </row>
    <row r="3" spans="1:12" x14ac:dyDescent="0.3">
      <c r="B3" s="9" t="s">
        <v>75</v>
      </c>
    </row>
    <row r="4" spans="1:12" x14ac:dyDescent="0.3">
      <c r="H4" t="str">
        <f>IF(RIGHT(B2,1)&lt;&gt;" ","~UC_T","")</f>
        <v>~UC_T</v>
      </c>
    </row>
    <row r="5" spans="1:12" x14ac:dyDescent="0.3">
      <c r="B5" s="10" t="s">
        <v>61</v>
      </c>
      <c r="C5" s="11" t="s">
        <v>62</v>
      </c>
      <c r="D5" s="11" t="s">
        <v>73</v>
      </c>
      <c r="E5" s="11" t="s">
        <v>82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81</v>
      </c>
      <c r="K5" s="8" t="s">
        <v>65</v>
      </c>
      <c r="L5" s="10" t="s">
        <v>63</v>
      </c>
    </row>
    <row r="6" spans="1:12" x14ac:dyDescent="0.3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 x14ac:dyDescent="0.3">
      <c r="B7" t="str">
        <f>VLOOKUP($B$5, config!$B$6:$D$16,2,FALSE) &amp; "_Single"</f>
        <v>UC_CB_600_Mt_2021-2050_Single</v>
      </c>
      <c r="C7" t="str">
        <f>VLOOKUP(C$5, config!$B$6:$D$16,2,FALSE)</f>
        <v>*CO2*,-*CO2S</v>
      </c>
      <c r="D7" t="str">
        <f>VLOOKUP(D$5, config!$B$6:$D$16,2,FALSE)</f>
        <v>ENV</v>
      </c>
      <c r="F7" t="str">
        <f>VLOOKUP(F$5, config!$B$6:$D$16,2,FALSE)</f>
        <v>2021-2050</v>
      </c>
      <c r="G7" t="str">
        <f>VLOOKUP(G$5, config!$B$6:$D$16,2,FALSE)</f>
        <v>NET</v>
      </c>
      <c r="H7" t="str">
        <f>VLOOKUP(H$5, config!$B$6:$D$16,2,FALSE)</f>
        <v>UP</v>
      </c>
      <c r="I7">
        <f>VLOOKUP(I$5, config!$B$6:$D$16,2,FALSE)</f>
        <v>1</v>
      </c>
      <c r="K7">
        <f>VLOOKUP("Value", config!$B$6:$D$16,2,FALSE)*1000</f>
        <v>600000</v>
      </c>
      <c r="L7" t="str">
        <f>VLOOKUP($L$5, config!$B$6:$D$16,2,FALSE) &amp; " - Single"</f>
        <v>Carbon budget 600 Mt 2021-2050 - Single</v>
      </c>
    </row>
    <row r="8" spans="1:12" x14ac:dyDescent="0.3">
      <c r="C8" t="str">
        <f>VLOOKUP(C$5, config!$B$6:$D$16,2,FALSE)</f>
        <v>*CO2*,-*CO2S</v>
      </c>
      <c r="D8" t="str">
        <f>VLOOKUP(D$5, config!$B$6:$D$16,2,FALSE)</f>
        <v>ENV</v>
      </c>
      <c r="E8" t="str">
        <f>VLOOKUP(E$5, config!$B$6:$D$16,2,FALSE)</f>
        <v>T-A*INT*,T-NAV*</v>
      </c>
      <c r="F8" t="str">
        <f>VLOOKUP(F$5, config!$B$6:$D$16,2,FALSE)</f>
        <v>2021-2050</v>
      </c>
      <c r="J8">
        <f>VLOOKUP(J$5, config!$B$6:$D$16,2,FALSE)</f>
        <v>-1</v>
      </c>
    </row>
    <row r="9" spans="1:12" x14ac:dyDescent="0.3">
      <c r="B9" t="str">
        <f>VLOOKUP($B$5, config!$B$6:$D$16,3,FALSE) &amp; "_Single"</f>
        <v>UC_CB_0_Mt_2051-2100_Single</v>
      </c>
      <c r="C9" t="str">
        <f>VLOOKUP(C$5, config!$B$6:$D$16,3,FALSE)</f>
        <v>*CO2*,-*CO2S</v>
      </c>
      <c r="D9" t="str">
        <f>VLOOKUP(D$5, config!$B$6:$D$16,3,FALSE)</f>
        <v>ENV</v>
      </c>
      <c r="F9" t="str">
        <f>VLOOKUP(F$5, config!$B$6:$D$16,3,FALSE)</f>
        <v>2051-2100</v>
      </c>
      <c r="G9" t="str">
        <f>VLOOKUP(G$5, config!$B$6:$D$16,3,FALSE)</f>
        <v>NET</v>
      </c>
      <c r="H9" t="str">
        <f>VLOOKUP(H$5, config!$B$6:$D$16,3,FALSE)</f>
        <v>UP</v>
      </c>
      <c r="I9">
        <f>VLOOKUP(I$5, config!$B$6:$D$16,3,FALSE)</f>
        <v>1</v>
      </c>
      <c r="K9">
        <f>VLOOKUP("Value", config!$B$6:$D$16,3,FALSE)*1000</f>
        <v>0</v>
      </c>
      <c r="L9" t="str">
        <f>VLOOKUP($L$5, config!$B$6:$D$16,3,FALSE) &amp; " - Single"</f>
        <v>Carbon budget 0 Mt 2051-2100 - Single</v>
      </c>
    </row>
    <row r="10" spans="1:12" x14ac:dyDescent="0.3">
      <c r="C10" t="str">
        <f>VLOOKUP(C$5, config!$B$6:$D$16,3,FALSE)</f>
        <v>*CO2*,-*CO2S</v>
      </c>
      <c r="D10" t="str">
        <f>VLOOKUP(D$5, config!$B$6:$D$16,3,FALSE)</f>
        <v>ENV</v>
      </c>
      <c r="E10" t="str">
        <f>VLOOKUP(E$5, config!$B$6:$D$16,3,FALSE)</f>
        <v>T-A*INT*,T-NAV*</v>
      </c>
      <c r="F10" t="str">
        <f>VLOOKUP(F$5, config!$B$6:$D$16,3,FALSE)</f>
        <v>2051-2100</v>
      </c>
      <c r="J10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0"/>
  <sheetViews>
    <sheetView workbookViewId="0">
      <selection activeCell="L10" sqref="L10"/>
    </sheetView>
  </sheetViews>
  <sheetFormatPr defaultColWidth="9.109375" defaultRowHeight="14.4" x14ac:dyDescent="0.3"/>
  <cols>
    <col min="2" max="2" width="30.6640625" customWidth="1"/>
    <col min="3" max="3" width="13.5546875" bestFit="1" customWidth="1"/>
    <col min="5" max="5" width="16.44140625" bestFit="1" customWidth="1"/>
    <col min="6" max="6" width="9.6640625" bestFit="1" customWidth="1"/>
    <col min="7" max="7" width="14.33203125" bestFit="1" customWidth="1"/>
    <col min="9" max="9" width="13.109375" bestFit="1" customWidth="1"/>
    <col min="10" max="10" width="13.109375" customWidth="1"/>
    <col min="11" max="11" width="8.44140625" bestFit="1" customWidth="1"/>
    <col min="12" max="12" width="36.5546875" bestFit="1" customWidth="1"/>
  </cols>
  <sheetData>
    <row r="1" spans="1:12" x14ac:dyDescent="0.3">
      <c r="A1" t="s">
        <v>66</v>
      </c>
    </row>
    <row r="2" spans="1:12" x14ac:dyDescent="0.3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">
      <c r="B3" s="9" t="s">
        <v>75</v>
      </c>
    </row>
    <row r="4" spans="1:12" x14ac:dyDescent="0.3">
      <c r="H4" t="str">
        <f>IF(RIGHT(B2,1)&lt;&gt;" ","~UC_T","")</f>
        <v>~UC_T</v>
      </c>
    </row>
    <row r="5" spans="1:12" x14ac:dyDescent="0.3">
      <c r="B5" s="10" t="s">
        <v>61</v>
      </c>
      <c r="C5" s="11" t="s">
        <v>62</v>
      </c>
      <c r="D5" s="11" t="s">
        <v>73</v>
      </c>
      <c r="E5" s="11" t="s">
        <v>82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81</v>
      </c>
      <c r="K5" s="8" t="s">
        <v>67</v>
      </c>
      <c r="L5" s="10" t="s">
        <v>63</v>
      </c>
    </row>
    <row r="6" spans="1:12" x14ac:dyDescent="0.3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3">
      <c r="B7" t="str">
        <f>VLOOKUP(B$5, config!$B$6:$D$16,2,FALSE) &amp; "_Multi"</f>
        <v>UC_CB_600_Mt_2021-2050_Multi</v>
      </c>
      <c r="C7" t="str">
        <f>VLOOKUP(C$5, config!$B$6:$D$16,2,FALSE)</f>
        <v>*CO2*,-*CO2S</v>
      </c>
      <c r="D7" t="str">
        <f>VLOOKUP(D$5, config!$B$6:$D$16,2,FALSE)</f>
        <v>ENV</v>
      </c>
      <c r="F7" t="str">
        <f>VLOOKUP(F$5, config!$B$6:$D$16,2,FALSE)</f>
        <v>2021-2050</v>
      </c>
      <c r="G7" t="str">
        <f>VLOOKUP(G$5, config!$B$6:$D$16,2,FALSE)</f>
        <v>NET</v>
      </c>
      <c r="H7" t="str">
        <f>VLOOKUP(H$5, config!$B$6:$D$16,2,FALSE)</f>
        <v>UP</v>
      </c>
      <c r="I7">
        <f>VLOOKUP(I$5, config!$B$6:$D$16,2,FALSE)</f>
        <v>1</v>
      </c>
      <c r="K7">
        <f>VLOOKUP("Value", config!$B$6:$D$16,2,FALSE)*1000</f>
        <v>600000</v>
      </c>
      <c r="L7" t="str">
        <f>VLOOKUP(L$5, config!$B$6:$D$16,2,FALSE) &amp; " - Multi"</f>
        <v>Carbon budget 600 Mt 2021-2050 - Multi</v>
      </c>
    </row>
    <row r="8" spans="1:12" x14ac:dyDescent="0.3">
      <c r="C8" t="str">
        <f>VLOOKUP(C$5, config!$B$6:$D$16,2,FALSE)</f>
        <v>*CO2*,-*CO2S</v>
      </c>
      <c r="D8" t="str">
        <f>VLOOKUP(D$5, config!$B$6:$D$16,2,FALSE)</f>
        <v>ENV</v>
      </c>
      <c r="E8" t="str">
        <f>VLOOKUP(E$5, config!$B$6:$D$16,2,FALSE)</f>
        <v>T-A*INT*,T-NAV*</v>
      </c>
      <c r="F8" t="str">
        <f>VLOOKUP(F$5, config!$B$6:$D$16,2,FALSE)</f>
        <v>2021-2050</v>
      </c>
      <c r="J8">
        <f>VLOOKUP(J$5, config!$B$6:$D$16,2,FALSE)</f>
        <v>-1</v>
      </c>
    </row>
    <row r="9" spans="1:12" x14ac:dyDescent="0.3">
      <c r="B9" t="str">
        <f>VLOOKUP(B$5, config!$B$6:$D$16,3,FALSE) &amp; "_Multi"</f>
        <v>UC_CB_0_Mt_2051-2100_Multi</v>
      </c>
      <c r="C9" t="str">
        <f>VLOOKUP(C$5, config!$B$6:$D$16,3,FALSE)</f>
        <v>*CO2*,-*CO2S</v>
      </c>
      <c r="D9" t="str">
        <f>VLOOKUP(D$5, config!$B$6:$D$16,3,FALSE)</f>
        <v>ENV</v>
      </c>
      <c r="F9" t="str">
        <f>VLOOKUP(F$5, config!$B$6:$D$16,3,FALSE)</f>
        <v>2051-2100</v>
      </c>
      <c r="G9" t="str">
        <f>VLOOKUP(G$5, config!$B$6:$D$16,3,FALSE)</f>
        <v>NET</v>
      </c>
      <c r="H9" t="str">
        <f>VLOOKUP(H$5, config!$B$6:$D$16,3,FALSE)</f>
        <v>UP</v>
      </c>
      <c r="I9">
        <f>VLOOKUP(I$5, config!$B$6:$D$16,3,FALSE)</f>
        <v>1</v>
      </c>
      <c r="K9">
        <f>VLOOKUP("Value", config!$B$6:$D$16,3,FALSE)*1000</f>
        <v>0</v>
      </c>
      <c r="L9" t="str">
        <f>VLOOKUP(L$5, config!$B$6:$D$16,3,FALSE) &amp; " - Multi"</f>
        <v>Carbon budget 0 Mt 2051-2100 - Multi</v>
      </c>
    </row>
    <row r="10" spans="1:12" x14ac:dyDescent="0.3">
      <c r="C10" t="str">
        <f>VLOOKUP(C$5, config!$B$6:$D$16,3,FALSE)</f>
        <v>*CO2*,-*CO2S</v>
      </c>
      <c r="D10" t="str">
        <f>VLOOKUP(D$5, config!$B$6:$D$16,3,FALSE)</f>
        <v>ENV</v>
      </c>
      <c r="E10" t="str">
        <f>VLOOKUP(E$5, config!$B$6:$D$16,3,FALSE)</f>
        <v>T-A*INT*,T-NAV*</v>
      </c>
      <c r="F10" t="str">
        <f>VLOOKUP(F$5, config!$B$6:$D$16,3,FALSE)</f>
        <v>2051-2100</v>
      </c>
      <c r="J10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4.4" x14ac:dyDescent="0.3"/>
  <cols>
    <col min="2" max="2" width="10.109375" bestFit="1" customWidth="1"/>
    <col min="4" max="4" width="13.6640625" bestFit="1" customWidth="1"/>
    <col min="5" max="5" width="5.109375" bestFit="1" customWidth="1"/>
    <col min="6" max="6" width="10.109375" bestFit="1" customWidth="1"/>
  </cols>
  <sheetData>
    <row r="2" spans="2:8" x14ac:dyDescent="0.3">
      <c r="B2" s="14" t="s">
        <v>85</v>
      </c>
    </row>
    <row r="3" spans="2:8" ht="15" thickBot="1" x14ac:dyDescent="0.35">
      <c r="B3" s="15" t="s">
        <v>86</v>
      </c>
      <c r="C3" s="15" t="s">
        <v>0</v>
      </c>
      <c r="D3" s="15" t="s">
        <v>87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3">
      <c r="C4" s="8" t="s">
        <v>88</v>
      </c>
      <c r="D4" t="s">
        <v>89</v>
      </c>
      <c r="E4">
        <v>0</v>
      </c>
      <c r="F4" t="s">
        <v>90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2022-10-26T15:00:28Z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397960841655731</vt:r8>
  </property>
</Properties>
</file>