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" documentId="13_ncr:1_{6CF5C80B-B865-4109-BB36-F1B41644C5CE}" xr6:coauthVersionLast="47" xr6:coauthVersionMax="47" xr10:uidLastSave="{DA92EA58-51C1-4E75-8F7C-DFD8F563E907}"/>
  <bookViews>
    <workbookView xWindow="-108" yWindow="-108" windowWidth="23256" windowHeight="12456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1" i="21" l="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<sst xmlns="http://schemas.openxmlformats.org/spreadsheetml/2006/main" count="151" uniqueCount="110">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</sst>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">
      <c r="A16" s="34" t="s">
        <v>91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">
      <c r="A19" s="25" t="s">
        <v>92</v>
      </c>
      <c r="B19" s="33" t="s">
        <v>105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">
      <c r="A20" s="25" t="s">
        <v>93</v>
      </c>
      <c r="B20" s="33" t="s">
        <v>103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">
      <c r="A21" s="25" t="s">
        <v>94</v>
      </c>
      <c r="B21" s="28" t="s">
        <v>109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">
      <c r="A23" s="25" t="s">
        <v>95</v>
      </c>
      <c r="B23" s="33" t="s">
        <v>104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">
      <c r="A26" s="25" t="s">
        <v>96</v>
      </c>
      <c r="B26" s="33" t="s">
        <v>104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">
      <c r="A29" s="25" t="s">
        <v>97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">
      <c r="A30" s="25" t="s">
        <v>98</v>
      </c>
      <c r="B30" s="35" t="s">
        <v>99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">
      <c r="A31" s="25" t="s">
        <v>100</v>
      </c>
      <c r="B31" s="33" t="s">
        <v>101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">
      <c r="A32" s="31"/>
      <c r="B32" s="32" t="s">
        <v>102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35">
      <c r="A10" s="3" t="s">
        <v>32</v>
      </c>
      <c r="B10" s="3" t="s">
        <v>33</v>
      </c>
    </row>
    <row r="11" spans="1:30" x14ac:dyDescent="0.3">
      <c r="A11" s="4" t="s">
        <v>34</v>
      </c>
      <c r="B11" s="4" t="s">
        <v>26</v>
      </c>
    </row>
    <row r="12" spans="1:30" x14ac:dyDescent="0.3">
      <c r="A12" s="5" t="s">
        <v>35</v>
      </c>
      <c r="B12" s="5" t="s">
        <v>25</v>
      </c>
    </row>
    <row r="13" spans="1:30" x14ac:dyDescent="0.3">
      <c r="A13" s="5" t="s">
        <v>36</v>
      </c>
      <c r="B13" s="5" t="s">
        <v>24</v>
      </c>
    </row>
    <row r="14" spans="1:30" x14ac:dyDescent="0.3">
      <c r="A14" s="5" t="s">
        <v>37</v>
      </c>
      <c r="B14" s="5" t="s">
        <v>23</v>
      </c>
    </row>
    <row r="15" spans="1:30" x14ac:dyDescent="0.3">
      <c r="A15" s="5" t="s">
        <v>38</v>
      </c>
      <c r="B15" s="5" t="s">
        <v>22</v>
      </c>
    </row>
    <row r="16" spans="1:30" x14ac:dyDescent="0.3">
      <c r="A16" s="5" t="s">
        <v>39</v>
      </c>
      <c r="B16" s="5" t="s">
        <v>21</v>
      </c>
    </row>
    <row r="17" spans="1:2" x14ac:dyDescent="0.3">
      <c r="A17" s="5" t="s">
        <v>40</v>
      </c>
      <c r="B17" s="5" t="s">
        <v>20</v>
      </c>
    </row>
    <row r="18" spans="1:2" x14ac:dyDescent="0.3">
      <c r="A18" s="5" t="s">
        <v>41</v>
      </c>
      <c r="B18" s="5" t="s">
        <v>19</v>
      </c>
    </row>
    <row r="19" spans="1:2" x14ac:dyDescent="0.3">
      <c r="A19" s="5" t="s">
        <v>42</v>
      </c>
      <c r="B19" s="5" t="s">
        <v>18</v>
      </c>
    </row>
    <row r="20" spans="1:2" x14ac:dyDescent="0.3">
      <c r="A20" s="5" t="s">
        <v>43</v>
      </c>
      <c r="B20" s="5" t="s">
        <v>17</v>
      </c>
    </row>
    <row r="21" spans="1:2" x14ac:dyDescent="0.3">
      <c r="A21" s="5" t="s">
        <v>44</v>
      </c>
      <c r="B21" s="5" t="s">
        <v>16</v>
      </c>
    </row>
    <row r="22" spans="1:2" x14ac:dyDescent="0.3">
      <c r="A22" s="5" t="s">
        <v>45</v>
      </c>
      <c r="B22" s="5" t="s">
        <v>15</v>
      </c>
    </row>
    <row r="23" spans="1:2" x14ac:dyDescent="0.3">
      <c r="A23" s="5" t="s">
        <v>46</v>
      </c>
      <c r="B23" s="5" t="s">
        <v>14</v>
      </c>
    </row>
    <row r="24" spans="1:2" x14ac:dyDescent="0.3">
      <c r="A24" s="5" t="s">
        <v>47</v>
      </c>
      <c r="B24" s="5" t="s">
        <v>13</v>
      </c>
    </row>
    <row r="25" spans="1:2" x14ac:dyDescent="0.3">
      <c r="A25" s="5" t="s">
        <v>48</v>
      </c>
      <c r="B25" s="5" t="s">
        <v>12</v>
      </c>
    </row>
    <row r="26" spans="1:2" x14ac:dyDescent="0.3">
      <c r="A26" s="5" t="s">
        <v>49</v>
      </c>
      <c r="B26" s="5" t="s">
        <v>11</v>
      </c>
    </row>
    <row r="27" spans="1:2" x14ac:dyDescent="0.3">
      <c r="A27" s="5" t="s">
        <v>50</v>
      </c>
      <c r="B27" s="5" t="s">
        <v>10</v>
      </c>
    </row>
    <row r="28" spans="1:2" x14ac:dyDescent="0.3">
      <c r="A28" s="5" t="s">
        <v>51</v>
      </c>
      <c r="B28" s="5" t="s">
        <v>9</v>
      </c>
    </row>
    <row r="29" spans="1:2" x14ac:dyDescent="0.3">
      <c r="A29" s="5" t="s">
        <v>52</v>
      </c>
      <c r="B29" s="5" t="s">
        <v>8</v>
      </c>
    </row>
    <row r="30" spans="1:2" x14ac:dyDescent="0.3">
      <c r="A30" s="5" t="s">
        <v>53</v>
      </c>
      <c r="B30" s="5" t="s">
        <v>7</v>
      </c>
    </row>
    <row r="31" spans="1:2" x14ac:dyDescent="0.3">
      <c r="A31" s="5" t="s">
        <v>54</v>
      </c>
      <c r="B31" s="5" t="s">
        <v>6</v>
      </c>
    </row>
    <row r="32" spans="1:2" x14ac:dyDescent="0.3">
      <c r="A32" s="5" t="s">
        <v>55</v>
      </c>
      <c r="B32" s="5" t="s">
        <v>5</v>
      </c>
    </row>
    <row r="33" spans="1:2" x14ac:dyDescent="0.3">
      <c r="A33" s="5" t="s">
        <v>56</v>
      </c>
      <c r="B33" s="5" t="s">
        <v>4</v>
      </c>
    </row>
    <row r="34" spans="1:2" x14ac:dyDescent="0.3">
      <c r="A34" s="5" t="s">
        <v>57</v>
      </c>
      <c r="B34" s="5" t="s">
        <v>3</v>
      </c>
    </row>
    <row r="35" spans="1:2" x14ac:dyDescent="0.3">
      <c r="A35" s="5" t="s">
        <v>58</v>
      </c>
      <c r="B35" s="5" t="s">
        <v>2</v>
      </c>
    </row>
    <row r="36" spans="1:2" x14ac:dyDescent="0.3">
      <c r="A36" s="5" t="s">
        <v>59</v>
      </c>
      <c r="B36" s="5" t="s">
        <v>1</v>
      </c>
    </row>
    <row r="37" spans="1:2" x14ac:dyDescent="0.3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C7" sqref="C7"/>
    </sheetView>
  </sheetViews>
  <sheetFormatPr defaultColWidth="9.109375" defaultRowHeight="14.4" x14ac:dyDescent="0.3"/>
  <cols>
    <col min="2" max="2" width="14" bestFit="1" customWidth="1"/>
    <col min="3" max="3" width="30.109375" bestFit="1" customWidth="1"/>
    <col min="4" max="4" width="28" bestFit="1" customWidth="1"/>
    <col min="5" max="5" width="26" bestFit="1" customWidth="1"/>
    <col min="6" max="6" width="28" bestFit="1" customWidth="1"/>
    <col min="13" max="13" width="10.5546875" bestFit="1" customWidth="1"/>
    <col min="14" max="14" width="12" bestFit="1" customWidth="1"/>
  </cols>
  <sheetData>
    <row r="4" spans="2:6" x14ac:dyDescent="0.3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3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3">
      <c r="B6" t="s">
        <v>74</v>
      </c>
      <c r="C6" t="s">
        <v>106</v>
      </c>
      <c r="D6" t="s">
        <v>107</v>
      </c>
      <c r="E6" t="s">
        <v>108</v>
      </c>
      <c r="F6" t="s">
        <v>84</v>
      </c>
    </row>
    <row r="7" spans="2:6" x14ac:dyDescent="0.3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3">
      <c r="B8" t="s">
        <v>82</v>
      </c>
      <c r="C8" t="s">
        <v>83</v>
      </c>
      <c r="D8" t="s">
        <v>83</v>
      </c>
      <c r="E8" t="s">
        <v>83</v>
      </c>
      <c r="F8" t="s">
        <v>83</v>
      </c>
    </row>
    <row r="9" spans="2:6" x14ac:dyDescent="0.3">
      <c r="B9" t="s">
        <v>62</v>
      </c>
      <c r="C9" t="s">
        <v>80</v>
      </c>
      <c r="D9" t="s">
        <v>80</v>
      </c>
      <c r="E9" t="s">
        <v>80</v>
      </c>
      <c r="F9" t="s">
        <v>80</v>
      </c>
    </row>
    <row r="10" spans="2:6" x14ac:dyDescent="0.3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">
      <c r="B13" t="s">
        <v>81</v>
      </c>
      <c r="C13">
        <v>-1</v>
      </c>
      <c r="D13">
        <v>-1</v>
      </c>
      <c r="E13">
        <v>-1</v>
      </c>
      <c r="F13">
        <v>-1</v>
      </c>
    </row>
    <row r="14" spans="2:6" x14ac:dyDescent="0.3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K7" sqref="K7"/>
    </sheetView>
  </sheetViews>
  <sheetFormatPr defaultColWidth="9.109375" defaultRowHeight="14.4" x14ac:dyDescent="0.3"/>
  <cols>
    <col min="2" max="2" width="29.88671875" bestFit="1" customWidth="1"/>
    <col min="3" max="3" width="12" bestFit="1" customWidth="1"/>
    <col min="4" max="4" width="8.44140625" bestFit="1" customWidth="1"/>
    <col min="5" max="5" width="14.44140625" bestFit="1" customWidth="1"/>
    <col min="6" max="6" width="9.33203125" bestFit="1" customWidth="1"/>
    <col min="7" max="7" width="13.44140625" bestFit="1" customWidth="1"/>
    <col min="8" max="8" width="8.44140625" bestFit="1" customWidth="1"/>
    <col min="9" max="9" width="12.5546875" bestFit="1" customWidth="1"/>
    <col min="10" max="10" width="12.109375" bestFit="1" customWidth="1"/>
    <col min="11" max="11" width="9.44140625" bestFit="1" customWidth="1"/>
    <col min="12" max="12" width="34.33203125" bestFit="1" customWidth="1"/>
  </cols>
  <sheetData>
    <row r="1" spans="1:12" x14ac:dyDescent="0.3">
      <c r="A1" t="s">
        <v>64</v>
      </c>
    </row>
    <row r="2" spans="1:12" x14ac:dyDescent="0.3">
      <c r="B2" s="9" t="str">
        <f>"~UC_Sets: R_E: "  &amp; _xlfn.TEXTJOIN(",",TRUE,Regions!C3)</f>
        <v>~UC_Sets: R_E: IE</v>
      </c>
    </row>
    <row r="3" spans="1:12" x14ac:dyDescent="0.3">
      <c r="B3" s="9" t="s">
        <v>75</v>
      </c>
    </row>
    <row r="4" spans="1:12" x14ac:dyDescent="0.3">
      <c r="H4" t="str">
        <f>IF(RIGHT(B2,1)&lt;&gt;" ","~UC_T","")</f>
        <v>~UC_T</v>
      </c>
    </row>
    <row r="5" spans="1:12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2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">
      <c r="B7" t="str">
        <f>VLOOKUP($B$5, config!$B$4:$F$14,2,FALSE) &amp; "_Single"</f>
        <v>UC_CB_164_Mt_2021-2025_Single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VLOOKUP($L$5, config!$B$4:$F$14,2,FALSE) &amp; " - Single"</f>
        <v>Carbon budget 164 Mt 2021-2025 - Single</v>
      </c>
    </row>
    <row r="8" spans="1:12" x14ac:dyDescent="0.3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3">
      <c r="B9" t="str">
        <f>VLOOKUP($B$5, config!$B$4:$F$14,3,FALSE) &amp; "_Single"</f>
        <v>UC_CB_112_Mt_2026-2030_Single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VLOOKUP($L$5, config!$B$4:$F$14,3,FALSE) &amp; " - Single"</f>
        <v>Carbon budget 112 Mt 2026-2030 - Single</v>
      </c>
    </row>
    <row r="10" spans="1:12" x14ac:dyDescent="0.3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3">
      <c r="B11" t="str">
        <f>VLOOKUP($B$5, config!$B$4:$F$14,4,FALSE) &amp; "_Single"</f>
        <v>UC_CB_109_Mt_2031-2050_Single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VLOOKUP($L$5, config!$B$4:$F$14,4,FALSE) &amp; " - Single"</f>
        <v>Carbon budget 109 Mt 2031-2050 - Single</v>
      </c>
    </row>
    <row r="12" spans="1:12" x14ac:dyDescent="0.3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">
      <c r="B13" t="str">
        <f>VLOOKUP($B$5, config!$B$4:$F$14,5,FALSE) &amp; "_Single"</f>
        <v>UC_CB_0_Mt_2051-2100_Single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3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F28" sqref="F28"/>
    </sheetView>
  </sheetViews>
  <sheetFormatPr defaultColWidth="9.109375" defaultRowHeight="14.4" x14ac:dyDescent="0.3"/>
  <cols>
    <col min="2" max="2" width="28.33203125" customWidth="1"/>
    <col min="3" max="3" width="12" bestFit="1" customWidth="1"/>
    <col min="4" max="4" width="8.44140625" bestFit="1" customWidth="1"/>
    <col min="5" max="5" width="14.44140625" bestFit="1" customWidth="1"/>
    <col min="6" max="6" width="9.33203125" bestFit="1" customWidth="1"/>
    <col min="7" max="7" width="13.44140625" bestFit="1" customWidth="1"/>
    <col min="8" max="8" width="8.44140625" bestFit="1" customWidth="1"/>
    <col min="9" max="9" width="12.5546875" bestFit="1" customWidth="1"/>
    <col min="10" max="10" width="12.109375" bestFit="1" customWidth="1"/>
    <col min="11" max="11" width="8.44140625" bestFit="1" customWidth="1"/>
    <col min="12" max="12" width="33.88671875" bestFit="1" customWidth="1"/>
  </cols>
  <sheetData>
    <row r="1" spans="1:12" x14ac:dyDescent="0.3">
      <c r="A1" t="s">
        <v>66</v>
      </c>
    </row>
    <row r="2" spans="1:12" x14ac:dyDescent="0.3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9" t="s">
        <v>75</v>
      </c>
    </row>
    <row r="4" spans="1:12" x14ac:dyDescent="0.3">
      <c r="H4" t="str">
        <f>IF(RIGHT(B2,1)&lt;&gt;" ","~UC_T","")</f>
        <v>~UC_T</v>
      </c>
    </row>
    <row r="5" spans="1:12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">
      <c r="B7" t="str">
        <f>VLOOKUP(B$5, config!$B$4:$F$14,2,FALSE) &amp; "_Multi"</f>
        <v>UC_CB_164_Mt_2021-2025_Multi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VLOOKUP(L$5, config!$B$4:$F$14,2,FALSE) &amp; " - Multi"</f>
        <v>Carbon budget 164 Mt 2021-2025 - Multi</v>
      </c>
    </row>
    <row r="8" spans="1:12" x14ac:dyDescent="0.3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3">
      <c r="B9" t="str">
        <f>VLOOKUP(B$5, config!$B$4:$F$14,3,FALSE) &amp; "_Multi"</f>
        <v>UC_CB_112_Mt_2026-2030_Multi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VLOOKUP(L$5, config!$B$4:$F$14,3,FALSE) &amp; " - Multi"</f>
        <v>Carbon budget 112 Mt 2026-2030 - Multi</v>
      </c>
    </row>
    <row r="10" spans="1:12" x14ac:dyDescent="0.3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3">
      <c r="B11" t="str">
        <f>VLOOKUP(B$5, config!$B$4:$F$14,4,FALSE) &amp; "_Multi"</f>
        <v>UC_CB_109_Mt_2031-2050_Multi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VLOOKUP(L$5, config!$B$4:$F$14,4,FALSE) &amp; " - Multi"</f>
        <v>Carbon budget 109 Mt 2031-2050 - Multi</v>
      </c>
    </row>
    <row r="12" spans="1:12" x14ac:dyDescent="0.3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">
      <c r="B13" t="str">
        <f>VLOOKUP(B$5, config!$B$4:$F$14,5,FALSE) &amp; "_Multi"</f>
        <v>UC_CB_0_Mt_2051-2100_Multi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3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4" t="s">
        <v>85</v>
      </c>
    </row>
    <row r="3" spans="2:8" ht="15" thickBot="1" x14ac:dyDescent="0.35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2022-10-25T10:26:34Z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