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DAAACBCC-E17B-4726-BD0A-F1319F9300B3}" xr6:coauthVersionLast="45" xr6:coauthVersionMax="47" xr10:uidLastSave="{00000000-0000-0000-0000-000000000000}"/>
  <bookViews>
    <workbookView xWindow="-60" yWindow="-163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2" i="5" l="1"/>
  <c r="D61" i="5"/>
  <c r="D60" i="5"/>
  <c r="D59" i="5"/>
  <c r="D66" i="5" l="1" a="1"/>
  <c r="D66" i="5" s="1"/>
  <c r="D67" i="5" a="1"/>
  <c r="D67" i="5" s="1"/>
  <c r="D69" i="5" l="1" a="1"/>
  <c r="D69" i="5" s="1"/>
  <c r="D68" i="5" a="1"/>
  <c r="D68" i="5" s="1"/>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<sst xmlns="http://schemas.openxmlformats.org/spreadsheetml/2006/main" count="4635" uniqueCount="1328">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</sst>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1138</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1139</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1140</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1141</v>
      </c>
      <c r="B10" s="196" t="s">
        <v>1142</v>
      </c>
    </row>
    <row r="11" spans="1:30">
      <c r="A11" s="197" t="s">
        <v>433</v>
      </c>
      <c r="B11" s="197" t="s">
        <v>58</v>
      </c>
    </row>
    <row r="12" spans="1:30">
      <c r="A12" s="198" t="s">
        <v>456</v>
      </c>
      <c r="B12" s="198" t="s">
        <v>64</v>
      </c>
    </row>
    <row r="13" spans="1:30">
      <c r="A13" s="198" t="s">
        <v>445</v>
      </c>
      <c r="B13" s="198" t="s">
        <v>1143</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1144</v>
      </c>
    </row>
    <row r="19" spans="1:2">
      <c r="A19" s="198" t="s">
        <v>435</v>
      </c>
      <c r="B19" s="198" t="s">
        <v>198</v>
      </c>
    </row>
    <row r="20" spans="1:2">
      <c r="A20" s="198" t="s">
        <v>436</v>
      </c>
      <c r="B20" s="198" t="s">
        <v>220</v>
      </c>
    </row>
    <row r="21" spans="1:2">
      <c r="A21" s="198" t="s">
        <v>437</v>
      </c>
      <c r="B21" s="198" t="s">
        <v>1145</v>
      </c>
    </row>
    <row r="22" spans="1:2">
      <c r="A22" s="198" t="s">
        <v>452</v>
      </c>
      <c r="B22" s="198" t="s">
        <v>1146</v>
      </c>
    </row>
    <row r="23" spans="1:2">
      <c r="A23" s="198" t="s">
        <v>448</v>
      </c>
      <c r="B23" s="198" t="s">
        <v>431</v>
      </c>
    </row>
    <row r="24" spans="1:2">
      <c r="A24" s="198" t="s">
        <v>438</v>
      </c>
      <c r="B24" s="198" t="s">
        <v>267</v>
      </c>
    </row>
    <row r="25" spans="1:2">
      <c r="A25" s="198" t="s">
        <v>439</v>
      </c>
      <c r="B25" s="198" t="s">
        <v>1147</v>
      </c>
    </row>
    <row r="26" spans="1:2">
      <c r="A26" s="198" t="s">
        <v>453</v>
      </c>
      <c r="B26" s="198" t="s">
        <v>1148</v>
      </c>
    </row>
    <row r="27" spans="1:2">
      <c r="A27" s="198" t="s">
        <v>440</v>
      </c>
      <c r="B27" s="198" t="s">
        <v>1149</v>
      </c>
    </row>
    <row r="28" spans="1:2">
      <c r="A28" s="198" t="s">
        <v>458</v>
      </c>
      <c r="B28" s="198" t="s">
        <v>323</v>
      </c>
    </row>
    <row r="29" spans="1:2">
      <c r="A29" s="198" t="s">
        <v>441</v>
      </c>
      <c r="B29" s="198" t="s">
        <v>1150</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1151</v>
      </c>
    </row>
    <row r="35" spans="1:2">
      <c r="A35" s="198" t="s">
        <v>443</v>
      </c>
      <c r="B35" s="198" t="s">
        <v>396</v>
      </c>
    </row>
    <row r="36" spans="1:2">
      <c r="A36" s="198" t="s">
        <v>444</v>
      </c>
      <c r="B36" s="198" t="s">
        <v>413</v>
      </c>
    </row>
    <row r="37" spans="1:2" ht="15">
      <c r="A37" s="199" t="s">
        <v>1152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Q20" sqref="Q20"/>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1133</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536</v>
      </c>
      <c r="G3" s="28" t="s">
        <v>535</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513</v>
      </c>
      <c r="C6" s="42" t="s">
        <v>465</v>
      </c>
      <c r="D6" s="43" t="s">
        <v>485</v>
      </c>
      <c r="E6" s="42" t="s">
        <v>1046</v>
      </c>
      <c r="F6" s="42"/>
      <c r="G6" s="42"/>
      <c r="H6" s="44">
        <v>1</v>
      </c>
      <c r="J6" t="s">
        <v>508</v>
      </c>
      <c r="K6" s="42" t="s">
        <v>513</v>
      </c>
      <c r="L6" s="39" t="s">
        <v>465</v>
      </c>
      <c r="M6" s="40" t="s">
        <v>503</v>
      </c>
      <c r="N6" s="39" t="s">
        <v>484</v>
      </c>
      <c r="O6" s="39" t="s">
        <v>504</v>
      </c>
    </row>
    <row r="7" spans="2:18" ht="15" customHeight="1">
      <c r="B7" s="42" t="s">
        <v>513</v>
      </c>
      <c r="C7" s="42" t="s">
        <v>466</v>
      </c>
      <c r="D7" s="43" t="s">
        <v>485</v>
      </c>
      <c r="E7" s="42" t="s">
        <v>1046</v>
      </c>
      <c r="F7" s="42"/>
      <c r="G7" s="42"/>
      <c r="H7" s="44">
        <v>1</v>
      </c>
      <c r="J7" t="s">
        <v>508</v>
      </c>
      <c r="K7" s="42" t="s">
        <v>513</v>
      </c>
      <c r="L7" s="39" t="s">
        <v>466</v>
      </c>
      <c r="M7" s="40" t="s">
        <v>505</v>
      </c>
      <c r="N7" s="39" t="s">
        <v>484</v>
      </c>
      <c r="O7" s="39" t="s">
        <v>504</v>
      </c>
    </row>
    <row r="8" spans="2:18" ht="15" customHeight="1">
      <c r="B8" s="42" t="s">
        <v>513</v>
      </c>
      <c r="C8" s="42" t="s">
        <v>467</v>
      </c>
      <c r="D8" s="43" t="s">
        <v>485</v>
      </c>
      <c r="E8" s="42" t="s">
        <v>1046</v>
      </c>
      <c r="F8" s="42"/>
      <c r="G8" s="42"/>
      <c r="H8" s="44">
        <v>1</v>
      </c>
      <c r="J8" t="s">
        <v>508</v>
      </c>
      <c r="K8" s="42" t="s">
        <v>513</v>
      </c>
      <c r="L8" s="39" t="s">
        <v>467</v>
      </c>
      <c r="M8" s="40" t="s">
        <v>506</v>
      </c>
      <c r="N8" s="39" t="s">
        <v>484</v>
      </c>
      <c r="O8" s="39" t="s">
        <v>504</v>
      </c>
    </row>
    <row r="9" spans="2:18" ht="15" customHeight="1">
      <c r="B9" s="42" t="s">
        <v>513</v>
      </c>
      <c r="C9" s="42" t="s">
        <v>468</v>
      </c>
      <c r="D9" s="43" t="s">
        <v>485</v>
      </c>
      <c r="E9" s="42" t="s">
        <v>1046</v>
      </c>
      <c r="F9" s="42"/>
      <c r="G9" s="42"/>
      <c r="H9" s="44">
        <v>1</v>
      </c>
      <c r="J9" t="s">
        <v>508</v>
      </c>
      <c r="K9" s="42" t="s">
        <v>513</v>
      </c>
      <c r="L9" s="39" t="s">
        <v>468</v>
      </c>
      <c r="M9" s="40" t="s">
        <v>507</v>
      </c>
      <c r="N9" s="39" t="s">
        <v>484</v>
      </c>
      <c r="O9" s="39" t="s">
        <v>504</v>
      </c>
    </row>
    <row r="10" spans="2:18">
      <c r="B10" s="42" t="s">
        <v>513</v>
      </c>
      <c r="C10" s="32" t="s">
        <v>469</v>
      </c>
      <c r="D10" s="43" t="s">
        <v>485</v>
      </c>
      <c r="E10" s="41" t="s">
        <v>473</v>
      </c>
      <c r="F10" s="41"/>
      <c r="G10" s="41"/>
      <c r="H10" s="41">
        <v>1</v>
      </c>
      <c r="J10" s="32" t="s">
        <v>508</v>
      </c>
      <c r="K10" s="42" t="s">
        <v>513</v>
      </c>
      <c r="L10" s="32" t="s">
        <v>469</v>
      </c>
      <c r="M10" s="32" t="s">
        <v>509</v>
      </c>
      <c r="N10" s="32" t="s">
        <v>484</v>
      </c>
      <c r="O10" s="39" t="s">
        <v>504</v>
      </c>
    </row>
    <row r="11" spans="2:18">
      <c r="B11" s="42" t="s">
        <v>513</v>
      </c>
      <c r="C11" s="32" t="s">
        <v>470</v>
      </c>
      <c r="D11" s="43" t="s">
        <v>485</v>
      </c>
      <c r="E11" s="41" t="s">
        <v>473</v>
      </c>
      <c r="F11" s="41"/>
      <c r="G11" s="41"/>
      <c r="H11" s="41">
        <v>1</v>
      </c>
      <c r="J11" s="32" t="s">
        <v>508</v>
      </c>
      <c r="K11" s="42" t="s">
        <v>513</v>
      </c>
      <c r="L11" s="32" t="s">
        <v>470</v>
      </c>
      <c r="M11" s="32" t="s">
        <v>510</v>
      </c>
      <c r="N11" s="32" t="s">
        <v>484</v>
      </c>
      <c r="O11" s="39" t="s">
        <v>504</v>
      </c>
    </row>
    <row r="12" spans="2:18">
      <c r="B12" s="42" t="s">
        <v>513</v>
      </c>
      <c r="C12" s="32" t="s">
        <v>471</v>
      </c>
      <c r="D12" s="43" t="s">
        <v>485</v>
      </c>
      <c r="E12" s="41" t="s">
        <v>473</v>
      </c>
      <c r="F12" s="41"/>
      <c r="G12" s="41"/>
      <c r="H12" s="41">
        <v>1</v>
      </c>
      <c r="J12" s="32" t="s">
        <v>508</v>
      </c>
      <c r="K12" s="42" t="s">
        <v>513</v>
      </c>
      <c r="L12" s="32" t="s">
        <v>471</v>
      </c>
      <c r="M12" s="32" t="s">
        <v>511</v>
      </c>
      <c r="N12" s="32" t="s">
        <v>484</v>
      </c>
      <c r="O12" s="39" t="s">
        <v>504</v>
      </c>
    </row>
    <row r="13" spans="2:18">
      <c r="B13" s="42" t="s">
        <v>513</v>
      </c>
      <c r="C13" s="32" t="s">
        <v>472</v>
      </c>
      <c r="D13" s="43" t="s">
        <v>485</v>
      </c>
      <c r="E13" s="41" t="s">
        <v>473</v>
      </c>
      <c r="F13" s="41"/>
      <c r="G13" s="41"/>
      <c r="H13" s="41">
        <v>1</v>
      </c>
      <c r="J13" s="32" t="s">
        <v>508</v>
      </c>
      <c r="K13" s="42" t="s">
        <v>513</v>
      </c>
      <c r="L13" s="32" t="s">
        <v>472</v>
      </c>
      <c r="M13" s="32" t="s">
        <v>512</v>
      </c>
      <c r="N13" s="32" t="s">
        <v>484</v>
      </c>
      <c r="O13" s="39" t="s">
        <v>504</v>
      </c>
    </row>
    <row r="14" spans="2:18">
      <c r="B14" s="42" t="s">
        <v>513</v>
      </c>
      <c r="C14" s="50" t="s">
        <v>532</v>
      </c>
      <c r="D14" s="43" t="s">
        <v>534</v>
      </c>
      <c r="E14" s="43" t="s">
        <v>485</v>
      </c>
      <c r="F14" s="43"/>
      <c r="G14" s="41"/>
      <c r="H14" s="51">
        <v>0.88</v>
      </c>
      <c r="J14" s="32" t="s">
        <v>508</v>
      </c>
      <c r="K14" s="42" t="s">
        <v>513</v>
      </c>
      <c r="L14" s="50" t="s">
        <v>532</v>
      </c>
      <c r="M14" s="50" t="s">
        <v>533</v>
      </c>
      <c r="N14" s="32" t="s">
        <v>484</v>
      </c>
      <c r="O14" s="39" t="s">
        <v>504</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workbookViewId="0">
      <selection activeCell="S12" sqref="S12"/>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537</v>
      </c>
      <c r="C2" s="52"/>
      <c r="D2" s="52"/>
      <c r="E2" s="52"/>
      <c r="F2" s="53"/>
      <c r="G2" s="53"/>
      <c r="H2" s="53"/>
      <c r="I2" s="53"/>
      <c r="J2" s="53" t="s">
        <v>1136</v>
      </c>
      <c r="K2" s="53"/>
      <c r="L2" s="53"/>
      <c r="M2" s="83" t="s">
        <v>1135</v>
      </c>
      <c r="N2" s="53"/>
      <c r="O2" s="52"/>
      <c r="P2" s="52"/>
      <c r="Q2" s="52"/>
      <c r="R2" s="52"/>
      <c r="S2" s="52"/>
      <c r="T2" s="52"/>
      <c r="U2" s="52"/>
      <c r="V2" s="52"/>
      <c r="W2" s="52"/>
    </row>
    <row r="3" spans="2:32" ht="15">
      <c r="B3" s="189" t="s">
        <v>1132</v>
      </c>
      <c r="C3" s="52"/>
      <c r="D3" s="52"/>
      <c r="E3" s="52"/>
      <c r="F3" s="53"/>
      <c r="G3" s="53"/>
      <c r="H3" s="53"/>
      <c r="I3" s="53"/>
      <c r="J3" s="53"/>
      <c r="K3" s="53"/>
      <c r="L3" s="53"/>
      <c r="M3" s="83" t="s">
        <v>972</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1001</v>
      </c>
      <c r="F5" s="55" t="s">
        <v>476</v>
      </c>
      <c r="G5" s="55" t="s">
        <v>538</v>
      </c>
      <c r="H5" s="55" t="s">
        <v>952</v>
      </c>
      <c r="I5" s="55" t="s">
        <v>539</v>
      </c>
      <c r="J5" s="55" t="s">
        <v>477</v>
      </c>
      <c r="K5" s="192" t="s">
        <v>1319</v>
      </c>
      <c r="L5" s="192" t="s">
        <v>1320</v>
      </c>
      <c r="M5" s="55" t="s">
        <v>1003</v>
      </c>
      <c r="N5" s="55" t="s">
        <v>540</v>
      </c>
      <c r="O5" s="55" t="s">
        <v>541</v>
      </c>
      <c r="P5" s="55" t="s">
        <v>542</v>
      </c>
      <c r="Q5" s="55" t="s">
        <v>543</v>
      </c>
      <c r="R5" s="55" t="s">
        <v>544</v>
      </c>
      <c r="S5" s="55" t="s">
        <v>545</v>
      </c>
      <c r="T5" s="55" t="s">
        <v>1300</v>
      </c>
      <c r="U5" s="55" t="s">
        <v>1301</v>
      </c>
      <c r="V5" s="55" t="s">
        <v>546</v>
      </c>
      <c r="W5" s="52"/>
      <c r="Y5" s="85" t="s">
        <v>487</v>
      </c>
      <c r="Z5" s="85" t="s">
        <v>0</v>
      </c>
      <c r="AA5" s="85" t="s">
        <v>488</v>
      </c>
      <c r="AB5" s="85" t="s">
        <v>489</v>
      </c>
      <c r="AC5" s="85" t="s">
        <v>490</v>
      </c>
      <c r="AD5" s="85" t="s">
        <v>491</v>
      </c>
      <c r="AE5" s="85" t="s">
        <v>492</v>
      </c>
      <c r="AF5" s="85" t="s">
        <v>493</v>
      </c>
    </row>
    <row r="6" spans="2:32" ht="51.75" thickBot="1">
      <c r="B6" s="56" t="s">
        <v>547</v>
      </c>
      <c r="C6" s="56" t="s">
        <v>496</v>
      </c>
      <c r="D6" s="150" t="s">
        <v>480</v>
      </c>
      <c r="E6" s="56"/>
      <c r="F6" s="56" t="s">
        <v>481</v>
      </c>
      <c r="G6" s="56" t="s">
        <v>548</v>
      </c>
      <c r="H6" s="56" t="s">
        <v>549</v>
      </c>
      <c r="I6" s="56" t="s">
        <v>550</v>
      </c>
      <c r="J6" s="56" t="s">
        <v>482</v>
      </c>
      <c r="K6" s="56" t="s">
        <v>1137</v>
      </c>
      <c r="L6" s="56"/>
      <c r="M6" s="56" t="s">
        <v>484</v>
      </c>
      <c r="N6" s="56" t="s">
        <v>551</v>
      </c>
      <c r="O6" s="56" t="s">
        <v>552</v>
      </c>
      <c r="P6" s="56" t="s">
        <v>553</v>
      </c>
      <c r="Q6" s="56" t="s">
        <v>554</v>
      </c>
      <c r="R6" s="56" t="s">
        <v>1</v>
      </c>
      <c r="S6" s="56" t="s">
        <v>555</v>
      </c>
      <c r="T6" s="56" t="s">
        <v>1299</v>
      </c>
      <c r="U6" s="56" t="s">
        <v>1299</v>
      </c>
      <c r="V6" s="56" t="s">
        <v>556</v>
      </c>
      <c r="W6" s="52"/>
      <c r="Y6" s="86" t="s">
        <v>976</v>
      </c>
      <c r="Z6" s="86" t="s">
        <v>495</v>
      </c>
      <c r="AA6" s="86" t="s">
        <v>496</v>
      </c>
      <c r="AB6" s="86" t="s">
        <v>497</v>
      </c>
      <c r="AC6" s="86" t="s">
        <v>498</v>
      </c>
      <c r="AD6" s="86" t="s">
        <v>977</v>
      </c>
      <c r="AE6" s="86" t="s">
        <v>978</v>
      </c>
      <c r="AF6" s="86" t="s">
        <v>501</v>
      </c>
    </row>
    <row r="7" spans="2:32" ht="15.75" thickBot="1">
      <c r="B7" s="77" t="s">
        <v>483</v>
      </c>
      <c r="C7" s="77"/>
      <c r="D7" s="77"/>
      <c r="E7" s="77"/>
      <c r="F7" s="77"/>
      <c r="G7" s="77"/>
      <c r="H7" s="77" t="s">
        <v>557</v>
      </c>
      <c r="I7" s="77"/>
      <c r="J7" s="77"/>
      <c r="K7" s="77"/>
      <c r="L7" s="77"/>
      <c r="M7" s="77"/>
      <c r="N7" s="77" t="s">
        <v>559</v>
      </c>
      <c r="O7" s="77"/>
      <c r="P7" s="77" t="s">
        <v>973</v>
      </c>
      <c r="Q7" s="77" t="s">
        <v>974</v>
      </c>
      <c r="R7" s="77" t="s">
        <v>975</v>
      </c>
      <c r="S7" s="77" t="s">
        <v>558</v>
      </c>
      <c r="T7" s="77"/>
      <c r="U7" s="77"/>
      <c r="V7" s="77" t="s">
        <v>559</v>
      </c>
      <c r="W7" s="52"/>
      <c r="Y7" s="57" t="s">
        <v>483</v>
      </c>
      <c r="Z7" s="57"/>
      <c r="AA7" s="57"/>
      <c r="AB7" s="57"/>
      <c r="AC7" s="57"/>
      <c r="AD7" s="57"/>
      <c r="AE7" s="57"/>
      <c r="AF7" s="57"/>
    </row>
    <row r="8" spans="2:32" ht="15">
      <c r="B8" s="95" t="s">
        <v>1015</v>
      </c>
      <c r="C8" s="95" t="s">
        <v>1040</v>
      </c>
      <c r="D8" s="95" t="s">
        <v>560</v>
      </c>
      <c r="E8" s="95"/>
      <c r="F8" s="95" t="s">
        <v>534</v>
      </c>
      <c r="G8" s="95" t="s">
        <v>1058</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979</v>
      </c>
      <c r="Z8" s="65" t="str">
        <f t="shared" ref="Z8:AA10" si="1">B8</f>
        <v>DH_ELC_BLR_N1</v>
      </c>
      <c r="AA8" s="65" t="str">
        <f t="shared" si="1"/>
        <v>Electric Boiler for District Heating</v>
      </c>
      <c r="AB8" s="65" t="s">
        <v>484</v>
      </c>
      <c r="AC8" s="65" t="s">
        <v>561</v>
      </c>
      <c r="AD8" s="65" t="s">
        <v>1156</v>
      </c>
      <c r="AE8" s="65"/>
      <c r="AF8" s="65"/>
    </row>
    <row r="9" spans="2:32" ht="15">
      <c r="B9" s="88" t="s">
        <v>1016</v>
      </c>
      <c r="C9" s="88" t="s">
        <v>1039</v>
      </c>
      <c r="D9" s="88" t="s">
        <v>1006</v>
      </c>
      <c r="E9" s="88"/>
      <c r="F9" s="88" t="s">
        <v>534</v>
      </c>
      <c r="G9" s="88" t="s">
        <v>1058</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979</v>
      </c>
      <c r="Z9" s="58" t="str">
        <f t="shared" si="1"/>
        <v>DH_GAS_BLR_N1</v>
      </c>
      <c r="AA9" s="58" t="str">
        <f t="shared" si="1"/>
        <v>Gas Boiler for District Heating</v>
      </c>
      <c r="AB9" s="58" t="s">
        <v>484</v>
      </c>
      <c r="AC9" s="58" t="s">
        <v>561</v>
      </c>
      <c r="AD9" s="58" t="s">
        <v>1156</v>
      </c>
      <c r="AE9" s="58"/>
      <c r="AF9" s="58"/>
    </row>
    <row r="10" spans="2:32" ht="15">
      <c r="B10" s="59" t="s">
        <v>1014</v>
      </c>
      <c r="C10" s="59" t="s">
        <v>1008</v>
      </c>
      <c r="D10" s="59" t="s">
        <v>560</v>
      </c>
      <c r="E10" s="59"/>
      <c r="F10" s="59" t="s">
        <v>534</v>
      </c>
      <c r="G10" s="59" t="s">
        <v>1058</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979</v>
      </c>
      <c r="Z10" s="65" t="str">
        <f t="shared" si="1"/>
        <v>DH_ELC_GEO1200_N1</v>
      </c>
      <c r="AA10" s="65" t="str">
        <f t="shared" si="1"/>
        <v>Geothermal and electric HP 1200m</v>
      </c>
      <c r="AB10" s="65" t="s">
        <v>484</v>
      </c>
      <c r="AC10" s="65" t="s">
        <v>561</v>
      </c>
      <c r="AD10" s="65" t="s">
        <v>1156</v>
      </c>
      <c r="AE10" s="65"/>
      <c r="AF10" s="65"/>
    </row>
    <row r="11" spans="2:32" ht="15">
      <c r="B11" s="91"/>
      <c r="C11" s="91"/>
      <c r="D11" s="91"/>
      <c r="E11" s="91" t="s">
        <v>1002</v>
      </c>
      <c r="F11" s="91"/>
      <c r="G11" s="91"/>
      <c r="H11" s="91"/>
      <c r="I11" s="91"/>
      <c r="J11" s="91"/>
      <c r="K11" s="91"/>
      <c r="L11" s="91"/>
      <c r="M11" s="92">
        <f>1-(1/J10)</f>
        <v>0.81754981072617361</v>
      </c>
      <c r="N11" s="91"/>
      <c r="O11" s="91"/>
      <c r="P11" s="305"/>
      <c r="Q11" s="305"/>
      <c r="R11" s="305"/>
      <c r="S11" s="92"/>
      <c r="T11" s="91"/>
      <c r="U11" s="293"/>
      <c r="V11" s="91"/>
      <c r="W11" s="52"/>
      <c r="Y11" s="58" t="s">
        <v>979</v>
      </c>
      <c r="Z11" s="58" t="str">
        <f>B12</f>
        <v>DH_SOL_N1</v>
      </c>
      <c r="AA11" s="58" t="str">
        <f>C12</f>
        <v>Solar District Heating</v>
      </c>
      <c r="AB11" s="58" t="s">
        <v>484</v>
      </c>
      <c r="AC11" s="58" t="s">
        <v>561</v>
      </c>
      <c r="AD11" s="58" t="s">
        <v>1156</v>
      </c>
      <c r="AE11" s="58"/>
      <c r="AF11" s="58"/>
    </row>
    <row r="12" spans="2:32" ht="15">
      <c r="B12" s="66" t="s">
        <v>1012</v>
      </c>
      <c r="C12" s="66" t="s">
        <v>1004</v>
      </c>
      <c r="D12" s="66" t="s">
        <v>1005</v>
      </c>
      <c r="E12" s="66"/>
      <c r="F12" s="66" t="s">
        <v>534</v>
      </c>
      <c r="G12" s="88" t="s">
        <v>1058</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979</v>
      </c>
      <c r="Z12" s="65" t="str">
        <f>B13</f>
        <v>DH_AHP_GEO1200_N1</v>
      </c>
      <c r="AA12" s="65" t="str">
        <f>C13</f>
        <v>Geothermal and absorption HP 1200m</v>
      </c>
      <c r="AB12" s="65" t="s">
        <v>484</v>
      </c>
      <c r="AC12" s="65" t="s">
        <v>561</v>
      </c>
      <c r="AD12" s="65" t="s">
        <v>1156</v>
      </c>
      <c r="AE12" s="65"/>
      <c r="AF12" s="65"/>
    </row>
    <row r="13" spans="2:32" ht="15">
      <c r="B13" s="59" t="s">
        <v>1013</v>
      </c>
      <c r="C13" s="59" t="s">
        <v>1009</v>
      </c>
      <c r="D13" s="59" t="s">
        <v>1010</v>
      </c>
      <c r="E13" s="59"/>
      <c r="F13" s="59" t="s">
        <v>534</v>
      </c>
      <c r="G13" s="59" t="s">
        <v>1058</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979</v>
      </c>
      <c r="Z13" s="58" t="str">
        <f>B15</f>
        <v>DH_ASHP_ELC_N1</v>
      </c>
      <c r="AA13" s="58" t="str">
        <f>C15</f>
        <v>Air Source Heat Pump</v>
      </c>
      <c r="AB13" s="58" t="s">
        <v>484</v>
      </c>
      <c r="AC13" s="58" t="s">
        <v>561</v>
      </c>
      <c r="AD13" s="58" t="s">
        <v>1156</v>
      </c>
      <c r="AE13" s="58"/>
      <c r="AF13" s="58"/>
    </row>
    <row r="14" spans="2:32" ht="15">
      <c r="B14" s="91"/>
      <c r="C14" s="91"/>
      <c r="D14" s="91"/>
      <c r="E14" s="91" t="s">
        <v>1002</v>
      </c>
      <c r="F14" s="91"/>
      <c r="G14" s="91"/>
      <c r="H14" s="91"/>
      <c r="I14" s="91"/>
      <c r="J14" s="91"/>
      <c r="K14" s="91"/>
      <c r="L14" s="91"/>
      <c r="M14" s="92">
        <f>1-1/(J13)</f>
        <v>0.39443999021415022</v>
      </c>
      <c r="N14" s="91"/>
      <c r="O14" s="91"/>
      <c r="P14" s="305"/>
      <c r="Q14" s="305"/>
      <c r="R14" s="305"/>
      <c r="S14" s="92"/>
      <c r="T14" s="91"/>
      <c r="U14" s="293"/>
      <c r="V14" s="91"/>
      <c r="W14" s="66"/>
      <c r="Y14" s="65" t="s">
        <v>979</v>
      </c>
      <c r="Z14" s="65" t="str">
        <f>B17</f>
        <v>DH_BIO_BLR_N1</v>
      </c>
      <c r="AA14" s="65" t="str">
        <f>C17</f>
        <v>Biomass Boiler for District Heating</v>
      </c>
      <c r="AB14" s="65" t="s">
        <v>484</v>
      </c>
      <c r="AC14" s="65" t="s">
        <v>561</v>
      </c>
      <c r="AD14" s="65" t="s">
        <v>1156</v>
      </c>
      <c r="AE14" s="65"/>
      <c r="AF14" s="65"/>
    </row>
    <row r="15" spans="2:32" ht="15">
      <c r="B15" s="99" t="s">
        <v>1011</v>
      </c>
      <c r="C15" s="99" t="s">
        <v>1007</v>
      </c>
      <c r="D15" s="99" t="s">
        <v>560</v>
      </c>
      <c r="E15" s="99"/>
      <c r="F15" s="99" t="s">
        <v>534</v>
      </c>
      <c r="G15" s="99" t="s">
        <v>1058</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979</v>
      </c>
      <c r="Z15" s="58" t="str">
        <f>B19</f>
        <v>DH_PWR_SURPLUS_HEAT</v>
      </c>
      <c r="AA15" s="58" t="s">
        <v>1030</v>
      </c>
      <c r="AB15" s="58" t="s">
        <v>484</v>
      </c>
      <c r="AC15" s="58" t="s">
        <v>561</v>
      </c>
      <c r="AD15" s="58" t="s">
        <v>1156</v>
      </c>
      <c r="AE15" s="58"/>
      <c r="AF15" s="58"/>
    </row>
    <row r="16" spans="2:32" ht="15">
      <c r="B16" s="100"/>
      <c r="C16" s="100"/>
      <c r="D16" s="100"/>
      <c r="E16" s="100" t="s">
        <v>1002</v>
      </c>
      <c r="F16" s="100"/>
      <c r="G16" s="100"/>
      <c r="H16" s="100"/>
      <c r="I16" s="100"/>
      <c r="J16" s="100"/>
      <c r="K16" s="100"/>
      <c r="L16" s="100"/>
      <c r="M16" s="101">
        <f>1-1/(J15)</f>
        <v>0.7142857142857143</v>
      </c>
      <c r="N16" s="100"/>
      <c r="O16" s="100"/>
      <c r="P16" s="307"/>
      <c r="Q16" s="307"/>
      <c r="R16" s="307"/>
      <c r="S16" s="101"/>
      <c r="T16" s="100"/>
      <c r="U16" s="296"/>
      <c r="V16" s="100"/>
      <c r="W16" s="66"/>
      <c r="Y16" s="65" t="s">
        <v>979</v>
      </c>
      <c r="Z16" s="65" t="str">
        <f>B18</f>
        <v>DH_IND_SURPLUS_HEAT</v>
      </c>
      <c r="AA16" s="65" t="s">
        <v>1029</v>
      </c>
      <c r="AB16" s="65" t="s">
        <v>484</v>
      </c>
      <c r="AC16" s="65" t="s">
        <v>561</v>
      </c>
      <c r="AD16" s="65" t="s">
        <v>1156</v>
      </c>
      <c r="AE16" s="65"/>
      <c r="AF16" s="65"/>
    </row>
    <row r="17" spans="2:32" ht="15">
      <c r="B17" s="117" t="s">
        <v>1038</v>
      </c>
      <c r="C17" s="117" t="s">
        <v>1041</v>
      </c>
      <c r="D17" s="117" t="s">
        <v>1042</v>
      </c>
      <c r="E17" s="117"/>
      <c r="F17" s="117" t="s">
        <v>534</v>
      </c>
      <c r="G17" s="117" t="s">
        <v>1058</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1326</v>
      </c>
      <c r="Z17" s="58" t="s">
        <v>1134</v>
      </c>
      <c r="AA17" s="58" t="s">
        <v>1324</v>
      </c>
      <c r="AB17" s="58" t="s">
        <v>484</v>
      </c>
      <c r="AC17" s="58" t="s">
        <v>561</v>
      </c>
      <c r="AD17" s="58" t="s">
        <v>1156</v>
      </c>
      <c r="AE17" s="58" t="s">
        <v>1325</v>
      </c>
      <c r="AF17" s="58"/>
    </row>
    <row r="18" spans="2:32" ht="15">
      <c r="B18" s="100" t="s">
        <v>1031</v>
      </c>
      <c r="C18" s="124" t="str">
        <f>AA16</f>
        <v>Industrial Surplus Heat</v>
      </c>
      <c r="D18" s="124"/>
      <c r="E18" s="124"/>
      <c r="F18" s="100" t="s">
        <v>534</v>
      </c>
      <c r="G18" s="100" t="s">
        <v>1058</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979</v>
      </c>
      <c r="Z18" s="65" t="s">
        <v>1292</v>
      </c>
      <c r="AA18" s="65" t="s">
        <v>1155</v>
      </c>
      <c r="AB18" s="65" t="s">
        <v>484</v>
      </c>
      <c r="AC18" s="65" t="s">
        <v>561</v>
      </c>
      <c r="AD18" s="65" t="s">
        <v>1156</v>
      </c>
      <c r="AE18" s="65"/>
      <c r="AF18" s="65"/>
    </row>
    <row r="19" spans="2:32" ht="15">
      <c r="B19" s="117" t="s">
        <v>1032</v>
      </c>
      <c r="C19" s="118" t="str">
        <f>AA15</f>
        <v>Power Generation Surplus Heat</v>
      </c>
      <c r="D19" s="117"/>
      <c r="E19" s="117"/>
      <c r="F19" s="117" t="s">
        <v>534</v>
      </c>
      <c r="G19" s="117" t="s">
        <v>1058</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1326</v>
      </c>
      <c r="Z19" s="58" t="s">
        <v>1322</v>
      </c>
      <c r="AA19" s="58" t="s">
        <v>1323</v>
      </c>
      <c r="AB19" s="58" t="s">
        <v>484</v>
      </c>
      <c r="AC19" s="58" t="s">
        <v>561</v>
      </c>
      <c r="AD19" s="58" t="s">
        <v>1321</v>
      </c>
      <c r="AE19" s="58" t="s">
        <v>1325</v>
      </c>
      <c r="AF19" s="58"/>
    </row>
    <row r="20" spans="2:32" ht="15">
      <c r="B20" s="124" t="s">
        <v>1292</v>
      </c>
      <c r="C20" s="124" t="s">
        <v>1154</v>
      </c>
      <c r="D20" s="124" t="s">
        <v>1157</v>
      </c>
      <c r="E20" s="124"/>
      <c r="F20" s="124" t="s">
        <v>534</v>
      </c>
      <c r="G20" s="124" t="s">
        <v>1058</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1002</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1058</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534</v>
      </c>
      <c r="F23" s="302" t="s">
        <v>534</v>
      </c>
      <c r="G23" s="117" t="s">
        <v>1058</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1251</v>
      </c>
      <c r="C1" s="270"/>
      <c r="D1" s="270"/>
      <c r="E1" s="270"/>
      <c r="F1" s="270"/>
      <c r="G1" s="270"/>
      <c r="H1" s="270"/>
      <c r="I1" s="270"/>
      <c r="J1" s="270"/>
      <c r="K1" s="270"/>
      <c r="L1" s="270"/>
      <c r="M1" s="270"/>
    </row>
    <row r="3" spans="1:13" ht="22.5" customHeight="1">
      <c r="A3" s="316" t="s">
        <v>655</v>
      </c>
      <c r="B3" s="316"/>
      <c r="C3" s="317" t="s">
        <v>1252</v>
      </c>
      <c r="D3" s="318"/>
      <c r="E3" s="318"/>
      <c r="F3" s="318"/>
      <c r="G3" s="318"/>
      <c r="H3" s="318"/>
      <c r="I3" s="318"/>
      <c r="J3" s="318"/>
      <c r="K3" s="318"/>
      <c r="L3" s="318"/>
      <c r="M3" s="318"/>
    </row>
    <row r="4" spans="1:13" ht="12.75" customHeight="1">
      <c r="A4" s="319" t="s">
        <v>653</v>
      </c>
      <c r="B4" s="319"/>
      <c r="C4" s="273">
        <v>2020</v>
      </c>
      <c r="D4" s="273">
        <v>2025</v>
      </c>
      <c r="E4" s="273">
        <v>2030</v>
      </c>
      <c r="F4" s="273">
        <v>2040</v>
      </c>
      <c r="G4" s="273">
        <v>2050</v>
      </c>
      <c r="H4" s="273">
        <v>2025</v>
      </c>
      <c r="I4" s="273">
        <v>2025</v>
      </c>
      <c r="J4" s="273">
        <v>2050</v>
      </c>
      <c r="K4" s="273">
        <v>2050</v>
      </c>
      <c r="L4" s="273" t="s">
        <v>652</v>
      </c>
      <c r="M4" s="273" t="s">
        <v>652</v>
      </c>
    </row>
    <row r="5" spans="1:13">
      <c r="A5" s="320" t="s">
        <v>651</v>
      </c>
      <c r="B5" s="320"/>
      <c r="C5" s="274" t="s">
        <v>650</v>
      </c>
      <c r="D5" s="274" t="s">
        <v>650</v>
      </c>
      <c r="E5" s="274" t="s">
        <v>650</v>
      </c>
      <c r="F5" s="274" t="s">
        <v>650</v>
      </c>
      <c r="G5" s="274" t="s">
        <v>650</v>
      </c>
      <c r="H5" s="273" t="s">
        <v>649</v>
      </c>
      <c r="I5" s="273" t="s">
        <v>648</v>
      </c>
      <c r="J5" s="273" t="s">
        <v>649</v>
      </c>
      <c r="K5" s="273" t="s">
        <v>648</v>
      </c>
      <c r="L5" s="273" t="s">
        <v>647</v>
      </c>
      <c r="M5" s="273" t="s">
        <v>646</v>
      </c>
    </row>
    <row r="6" spans="1:13">
      <c r="A6" s="275" t="s">
        <v>645</v>
      </c>
      <c r="B6" s="275" t="s">
        <v>644</v>
      </c>
      <c r="C6" s="273"/>
      <c r="D6" s="273"/>
      <c r="E6" s="273"/>
      <c r="F6" s="273"/>
      <c r="G6" s="273"/>
      <c r="H6" s="273"/>
      <c r="I6" s="273"/>
      <c r="J6" s="273"/>
      <c r="K6" s="273"/>
      <c r="L6" s="273"/>
      <c r="M6" s="273"/>
    </row>
    <row r="7" spans="1:13">
      <c r="A7" s="276" t="s">
        <v>643</v>
      </c>
      <c r="B7" s="276"/>
      <c r="C7" s="277"/>
      <c r="D7" s="277"/>
      <c r="E7" s="277"/>
      <c r="F7" s="277"/>
      <c r="G7" s="277"/>
      <c r="H7" s="277"/>
      <c r="I7" s="277"/>
      <c r="J7" s="277"/>
      <c r="K7" s="277"/>
      <c r="L7" s="277"/>
      <c r="M7" s="277"/>
    </row>
    <row r="8" spans="1:13">
      <c r="A8" s="277"/>
      <c r="B8" s="278" t="s">
        <v>1253</v>
      </c>
      <c r="C8" s="279">
        <v>400</v>
      </c>
      <c r="D8" s="279">
        <v>400</v>
      </c>
      <c r="E8" s="279">
        <v>400</v>
      </c>
      <c r="F8" s="279">
        <v>400</v>
      </c>
      <c r="G8" s="279">
        <v>400</v>
      </c>
      <c r="H8" s="279">
        <v>150</v>
      </c>
      <c r="I8" s="279">
        <v>500</v>
      </c>
      <c r="J8" s="279">
        <v>150</v>
      </c>
      <c r="K8" s="279">
        <v>500</v>
      </c>
      <c r="L8" s="279" t="s">
        <v>1254</v>
      </c>
      <c r="M8" s="279"/>
    </row>
    <row r="9" spans="1:13">
      <c r="A9" s="277"/>
      <c r="B9" s="278" t="s">
        <v>1255</v>
      </c>
      <c r="C9" s="280">
        <v>1</v>
      </c>
      <c r="D9" s="280">
        <v>1</v>
      </c>
      <c r="E9" s="280">
        <v>1</v>
      </c>
      <c r="F9" s="280">
        <v>1</v>
      </c>
      <c r="G9" s="280">
        <v>1</v>
      </c>
      <c r="H9" s="280">
        <v>1</v>
      </c>
      <c r="I9" s="280">
        <v>1</v>
      </c>
      <c r="J9" s="280">
        <v>1</v>
      </c>
      <c r="K9" s="280">
        <v>1</v>
      </c>
      <c r="L9" s="279"/>
      <c r="M9" s="279"/>
    </row>
    <row r="10" spans="1:13">
      <c r="A10" s="277"/>
      <c r="B10" s="278" t="s">
        <v>1256</v>
      </c>
      <c r="C10" s="280">
        <v>1</v>
      </c>
      <c r="D10" s="280">
        <v>1</v>
      </c>
      <c r="E10" s="280">
        <v>1</v>
      </c>
      <c r="F10" s="280">
        <v>1</v>
      </c>
      <c r="G10" s="280">
        <v>1</v>
      </c>
      <c r="H10" s="280">
        <v>1</v>
      </c>
      <c r="I10" s="280">
        <v>1</v>
      </c>
      <c r="J10" s="280">
        <v>1</v>
      </c>
      <c r="K10" s="280">
        <v>1</v>
      </c>
      <c r="L10" s="279"/>
      <c r="M10" s="279"/>
    </row>
    <row r="11" spans="1:13">
      <c r="A11" s="277"/>
      <c r="B11" s="278" t="s">
        <v>1257</v>
      </c>
      <c r="C11" s="280">
        <v>1</v>
      </c>
      <c r="D11" s="280">
        <v>1</v>
      </c>
      <c r="E11" s="280">
        <v>1</v>
      </c>
      <c r="F11" s="280">
        <v>1</v>
      </c>
      <c r="G11" s="280">
        <v>1</v>
      </c>
      <c r="H11" s="280">
        <v>0.98</v>
      </c>
      <c r="I11" s="280">
        <v>1</v>
      </c>
      <c r="J11" s="280">
        <v>0.98</v>
      </c>
      <c r="K11" s="280">
        <v>1</v>
      </c>
      <c r="L11" s="279" t="s">
        <v>1258</v>
      </c>
      <c r="M11" s="279"/>
    </row>
    <row r="12" spans="1:13">
      <c r="A12" s="277"/>
      <c r="B12" s="278" t="s">
        <v>1259</v>
      </c>
      <c r="C12" s="279">
        <v>600</v>
      </c>
      <c r="D12" s="279">
        <v>550</v>
      </c>
      <c r="E12" s="279">
        <v>500</v>
      </c>
      <c r="F12" s="279">
        <v>450</v>
      </c>
      <c r="G12" s="279">
        <v>400</v>
      </c>
      <c r="H12" s="279">
        <v>400</v>
      </c>
      <c r="I12" s="279">
        <v>1000</v>
      </c>
      <c r="J12" s="279">
        <v>250</v>
      </c>
      <c r="K12" s="279">
        <v>800</v>
      </c>
      <c r="L12" s="279" t="s">
        <v>771</v>
      </c>
      <c r="M12" s="279"/>
    </row>
    <row r="13" spans="1:13">
      <c r="A13" s="270"/>
      <c r="B13" s="278" t="s">
        <v>1260</v>
      </c>
      <c r="C13" s="279">
        <v>25</v>
      </c>
      <c r="D13" s="279">
        <v>25</v>
      </c>
      <c r="E13" s="279">
        <v>25</v>
      </c>
      <c r="F13" s="279">
        <v>25</v>
      </c>
      <c r="G13" s="279">
        <v>25</v>
      </c>
      <c r="H13" s="279">
        <v>20</v>
      </c>
      <c r="I13" s="279">
        <v>30</v>
      </c>
      <c r="J13" s="279">
        <v>20</v>
      </c>
      <c r="K13" s="279">
        <v>30</v>
      </c>
      <c r="L13" s="279"/>
      <c r="M13" s="279">
        <v>8</v>
      </c>
    </row>
    <row r="14" spans="1:13">
      <c r="A14" s="276" t="s">
        <v>1261</v>
      </c>
      <c r="B14" s="276"/>
      <c r="C14" s="281"/>
      <c r="D14" s="282"/>
      <c r="E14" s="282"/>
      <c r="F14" s="282"/>
      <c r="G14" s="282"/>
      <c r="H14" s="282"/>
      <c r="I14" s="282"/>
      <c r="J14" s="282"/>
      <c r="K14" s="282"/>
      <c r="L14" s="282"/>
      <c r="M14" s="282"/>
    </row>
    <row r="15" spans="1:13">
      <c r="A15" s="277"/>
      <c r="B15" s="278" t="s">
        <v>1262</v>
      </c>
      <c r="C15" s="279"/>
      <c r="D15" s="279"/>
      <c r="E15" s="279"/>
      <c r="F15" s="279"/>
      <c r="G15" s="279"/>
      <c r="H15" s="279"/>
      <c r="I15" s="279"/>
      <c r="J15" s="279"/>
      <c r="K15" s="279"/>
      <c r="L15" s="279"/>
      <c r="M15" s="279"/>
    </row>
    <row r="16" spans="1:13">
      <c r="A16" s="277"/>
      <c r="B16" s="278" t="s">
        <v>1263</v>
      </c>
      <c r="C16" s="279"/>
      <c r="D16" s="279"/>
      <c r="E16" s="279"/>
      <c r="F16" s="279"/>
      <c r="G16" s="279"/>
      <c r="H16" s="279"/>
      <c r="I16" s="279"/>
      <c r="J16" s="279"/>
      <c r="K16" s="279"/>
      <c r="L16" s="279"/>
      <c r="M16" s="279"/>
    </row>
    <row r="17" spans="1:13">
      <c r="A17" s="277"/>
      <c r="B17" s="278" t="s">
        <v>1264</v>
      </c>
      <c r="C17" s="279"/>
      <c r="D17" s="279"/>
      <c r="E17" s="279"/>
      <c r="F17" s="279"/>
      <c r="G17" s="279"/>
      <c r="H17" s="279"/>
      <c r="I17" s="279"/>
      <c r="J17" s="279"/>
      <c r="K17" s="279"/>
      <c r="L17" s="279"/>
      <c r="M17" s="279"/>
    </row>
    <row r="18" spans="1:13">
      <c r="A18" s="277"/>
      <c r="B18" s="278" t="s">
        <v>626</v>
      </c>
      <c r="C18" s="279"/>
      <c r="D18" s="279"/>
      <c r="E18" s="279"/>
      <c r="F18" s="279"/>
      <c r="G18" s="279"/>
      <c r="H18" s="279"/>
      <c r="I18" s="279"/>
      <c r="J18" s="279"/>
      <c r="K18" s="279"/>
      <c r="L18" s="279"/>
      <c r="M18" s="279"/>
    </row>
    <row r="19" spans="1:13">
      <c r="A19" s="277"/>
      <c r="B19" s="278" t="s">
        <v>625</v>
      </c>
      <c r="C19" s="279"/>
      <c r="D19" s="279"/>
      <c r="E19" s="279"/>
      <c r="F19" s="279"/>
      <c r="G19" s="279"/>
      <c r="H19" s="279"/>
      <c r="I19" s="279"/>
      <c r="J19" s="279"/>
      <c r="K19" s="279"/>
      <c r="L19" s="279"/>
      <c r="M19" s="279"/>
    </row>
    <row r="20" spans="1:13">
      <c r="A20" s="276" t="s">
        <v>624</v>
      </c>
      <c r="B20" s="276"/>
      <c r="C20" s="281"/>
      <c r="D20" s="282"/>
      <c r="E20" s="282"/>
      <c r="F20" s="282"/>
      <c r="G20" s="282"/>
      <c r="H20" s="282"/>
      <c r="I20" s="282"/>
      <c r="J20" s="282"/>
      <c r="K20" s="282"/>
      <c r="L20" s="282"/>
      <c r="M20" s="282"/>
    </row>
    <row r="21" spans="1:13">
      <c r="A21" s="277"/>
      <c r="B21" s="278" t="s">
        <v>1265</v>
      </c>
      <c r="C21" s="279"/>
      <c r="D21" s="279"/>
      <c r="E21" s="279"/>
      <c r="F21" s="279"/>
      <c r="G21" s="279"/>
      <c r="H21" s="279"/>
      <c r="I21" s="279"/>
      <c r="J21" s="279"/>
      <c r="K21" s="279"/>
      <c r="L21" s="279"/>
      <c r="M21" s="279"/>
    </row>
    <row r="22" spans="1:13">
      <c r="A22" s="277"/>
      <c r="B22" s="283" t="s">
        <v>1266</v>
      </c>
      <c r="C22" s="279"/>
      <c r="D22" s="279"/>
      <c r="E22" s="279"/>
      <c r="F22" s="279"/>
      <c r="G22" s="279"/>
      <c r="H22" s="279"/>
      <c r="I22" s="279"/>
      <c r="J22" s="279"/>
      <c r="K22" s="279"/>
      <c r="L22" s="279"/>
      <c r="M22" s="279"/>
    </row>
    <row r="23" spans="1:13">
      <c r="A23" s="277"/>
      <c r="B23" s="283" t="s">
        <v>1267</v>
      </c>
      <c r="C23" s="279"/>
      <c r="D23" s="279"/>
      <c r="E23" s="279"/>
      <c r="F23" s="279"/>
      <c r="G23" s="279"/>
      <c r="H23" s="279"/>
      <c r="I23" s="279"/>
      <c r="J23" s="279"/>
      <c r="K23" s="279"/>
      <c r="L23" s="279"/>
      <c r="M23" s="279"/>
    </row>
    <row r="24" spans="1:13">
      <c r="A24" s="277"/>
      <c r="B24" s="283" t="s">
        <v>621</v>
      </c>
      <c r="C24" s="279"/>
      <c r="D24" s="279"/>
      <c r="E24" s="279"/>
      <c r="F24" s="279"/>
      <c r="G24" s="279"/>
      <c r="H24" s="279"/>
      <c r="I24" s="279"/>
      <c r="J24" s="279"/>
      <c r="K24" s="279"/>
      <c r="L24" s="279"/>
      <c r="M24" s="279"/>
    </row>
    <row r="25" spans="1:13">
      <c r="A25" s="277"/>
      <c r="B25" s="283" t="s">
        <v>620</v>
      </c>
      <c r="C25" s="279"/>
      <c r="D25" s="279"/>
      <c r="E25" s="279"/>
      <c r="F25" s="279"/>
      <c r="G25" s="279"/>
      <c r="H25" s="279"/>
      <c r="I25" s="279"/>
      <c r="J25" s="279"/>
      <c r="K25" s="279"/>
      <c r="L25" s="279"/>
      <c r="M25" s="279"/>
    </row>
    <row r="26" spans="1:13">
      <c r="A26" s="276" t="s">
        <v>619</v>
      </c>
      <c r="B26" s="276"/>
      <c r="C26" s="281"/>
      <c r="D26" s="282"/>
      <c r="E26" s="282"/>
      <c r="F26" s="282"/>
      <c r="G26" s="282"/>
      <c r="H26" s="282"/>
      <c r="I26" s="282"/>
      <c r="J26" s="282"/>
      <c r="K26" s="282"/>
      <c r="L26" s="282"/>
      <c r="M26" s="282"/>
    </row>
    <row r="27" spans="1:13">
      <c r="A27" s="270"/>
      <c r="B27" s="283" t="s">
        <v>1268</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627</v>
      </c>
      <c r="M27" s="279" t="s">
        <v>1269</v>
      </c>
    </row>
    <row r="28" spans="1:13">
      <c r="A28" s="270"/>
      <c r="B28" s="283" t="s">
        <v>1270</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1271</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1272</v>
      </c>
      <c r="C30" s="280">
        <v>4</v>
      </c>
      <c r="D30" s="280">
        <v>4</v>
      </c>
      <c r="E30" s="280">
        <v>4</v>
      </c>
      <c r="F30" s="280">
        <v>4</v>
      </c>
      <c r="G30" s="280">
        <v>4</v>
      </c>
      <c r="H30" s="280">
        <v>4</v>
      </c>
      <c r="I30" s="280">
        <v>4</v>
      </c>
      <c r="J30" s="280">
        <v>4</v>
      </c>
      <c r="K30" s="280">
        <v>4</v>
      </c>
      <c r="L30" s="279" t="s">
        <v>1273</v>
      </c>
      <c r="M30" s="280"/>
    </row>
    <row r="31" spans="1:13">
      <c r="A31" s="277"/>
      <c r="B31" s="278" t="s">
        <v>1274</v>
      </c>
      <c r="C31" s="285">
        <v>140.4</v>
      </c>
      <c r="D31" s="285">
        <v>143.25</v>
      </c>
      <c r="E31" s="285">
        <v>144.5</v>
      </c>
      <c r="F31" s="285">
        <v>138.55000000000001</v>
      </c>
      <c r="G31" s="285">
        <v>131.80000000000001</v>
      </c>
      <c r="H31" s="285">
        <v>110.5</v>
      </c>
      <c r="I31" s="285">
        <v>201.5</v>
      </c>
      <c r="J31" s="285">
        <v>94.25</v>
      </c>
      <c r="K31" s="285">
        <v>198.60000000000002</v>
      </c>
      <c r="L31" s="280" t="s">
        <v>703</v>
      </c>
      <c r="M31" s="279"/>
    </row>
    <row r="32" spans="1:13">
      <c r="A32" s="270"/>
      <c r="B32" s="278" t="s">
        <v>1275</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1276</v>
      </c>
      <c r="C33" s="287">
        <v>99</v>
      </c>
      <c r="D33" s="287">
        <v>96.5</v>
      </c>
      <c r="E33" s="287">
        <v>94</v>
      </c>
      <c r="F33" s="287">
        <v>89.5</v>
      </c>
      <c r="G33" s="287">
        <v>85</v>
      </c>
      <c r="H33" s="287">
        <v>76.5</v>
      </c>
      <c r="I33" s="287">
        <v>116.5</v>
      </c>
      <c r="J33" s="287">
        <v>65</v>
      </c>
      <c r="K33" s="287">
        <v>105</v>
      </c>
      <c r="L33" s="280"/>
      <c r="M33" s="280"/>
    </row>
    <row r="34" spans="1:13">
      <c r="A34" s="277"/>
      <c r="B34" s="278" t="s">
        <v>1277</v>
      </c>
      <c r="C34" s="285">
        <v>0</v>
      </c>
      <c r="D34" s="285">
        <v>0</v>
      </c>
      <c r="E34" s="285">
        <v>0</v>
      </c>
      <c r="F34" s="285">
        <v>0</v>
      </c>
      <c r="G34" s="285">
        <v>0</v>
      </c>
      <c r="H34" s="285">
        <v>0</v>
      </c>
      <c r="I34" s="285">
        <v>0</v>
      </c>
      <c r="J34" s="285">
        <v>0</v>
      </c>
      <c r="K34" s="285">
        <v>0</v>
      </c>
      <c r="L34" s="279"/>
      <c r="M34" s="279"/>
    </row>
    <row r="35" spans="1:13">
      <c r="A35" s="288" t="s">
        <v>1213</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566</v>
      </c>
      <c r="B38" s="270"/>
      <c r="C38" s="270"/>
      <c r="D38" s="270"/>
      <c r="E38" s="270"/>
      <c r="F38" s="270"/>
      <c r="G38" s="270"/>
      <c r="H38" s="270"/>
      <c r="I38" s="270"/>
      <c r="J38" s="270"/>
      <c r="K38" s="270"/>
      <c r="L38" s="280"/>
      <c r="M38" s="280"/>
    </row>
    <row r="39" spans="1:13">
      <c r="A39" s="280"/>
      <c r="B39" s="272" t="s">
        <v>1278</v>
      </c>
      <c r="C39" s="270"/>
      <c r="D39" s="270"/>
      <c r="E39" s="270"/>
      <c r="F39" s="270"/>
      <c r="G39" s="270"/>
      <c r="H39" s="270"/>
      <c r="I39" s="270"/>
      <c r="J39" s="270"/>
      <c r="K39" s="270"/>
      <c r="L39" s="270"/>
      <c r="M39" s="270"/>
    </row>
    <row r="40" spans="1:13">
      <c r="A40" s="280"/>
      <c r="B40" s="272" t="s">
        <v>1279</v>
      </c>
      <c r="C40" s="270"/>
      <c r="D40" s="270"/>
      <c r="E40" s="270"/>
      <c r="F40" s="270"/>
      <c r="G40" s="270"/>
      <c r="H40" s="270"/>
      <c r="I40" s="270"/>
      <c r="J40" s="270"/>
      <c r="K40" s="270"/>
      <c r="L40" s="270"/>
      <c r="M40" s="270"/>
    </row>
    <row r="41" spans="1:13">
      <c r="A41" s="280"/>
      <c r="B41" s="272" t="s">
        <v>1280</v>
      </c>
      <c r="C41" s="270"/>
      <c r="D41" s="270"/>
      <c r="E41" s="270"/>
      <c r="F41" s="270"/>
      <c r="G41" s="270"/>
      <c r="H41" s="270"/>
      <c r="I41" s="270"/>
      <c r="J41" s="270"/>
      <c r="K41" s="270"/>
      <c r="L41" s="270"/>
      <c r="M41" s="270"/>
    </row>
    <row r="42" spans="1:13">
      <c r="A42" s="280"/>
      <c r="B42" s="272" t="s">
        <v>1281</v>
      </c>
      <c r="C42" s="270"/>
      <c r="D42" s="270"/>
      <c r="E42" s="270"/>
      <c r="F42" s="270"/>
      <c r="G42" s="270"/>
      <c r="H42" s="270"/>
      <c r="I42" s="270"/>
      <c r="J42" s="270"/>
      <c r="K42" s="270"/>
      <c r="L42" s="270"/>
      <c r="M42" s="270"/>
    </row>
    <row r="43" spans="1:13">
      <c r="A43" s="280"/>
      <c r="B43" s="272" t="s">
        <v>1282</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588</v>
      </c>
      <c r="B45" s="270"/>
      <c r="C45" s="270"/>
      <c r="D45" s="270"/>
      <c r="E45" s="270"/>
      <c r="F45" s="270"/>
      <c r="G45" s="270"/>
      <c r="H45" s="270"/>
      <c r="I45" s="270"/>
      <c r="J45" s="270"/>
      <c r="K45" s="270"/>
      <c r="L45" s="270"/>
      <c r="M45" s="270"/>
    </row>
    <row r="46" spans="1:13">
      <c r="A46" s="280"/>
      <c r="B46" s="272" t="s">
        <v>1283</v>
      </c>
      <c r="C46" s="270"/>
      <c r="D46" s="270"/>
      <c r="E46" s="270"/>
      <c r="F46" s="270"/>
      <c r="G46" s="270"/>
      <c r="H46" s="270"/>
      <c r="I46" s="270"/>
      <c r="J46" s="270"/>
      <c r="K46" s="270"/>
      <c r="L46" s="270"/>
      <c r="M46" s="270"/>
    </row>
    <row r="47" spans="1:13">
      <c r="A47" s="280"/>
      <c r="B47" s="272" t="s">
        <v>1284</v>
      </c>
      <c r="C47" s="270"/>
      <c r="D47" s="270"/>
      <c r="E47" s="270"/>
      <c r="F47" s="270"/>
      <c r="G47" s="270"/>
      <c r="H47" s="270"/>
      <c r="I47" s="270"/>
      <c r="J47" s="270"/>
      <c r="K47" s="270"/>
      <c r="L47" s="270"/>
      <c r="M47" s="270"/>
    </row>
    <row r="48" spans="1:13">
      <c r="A48" s="280"/>
      <c r="B48" s="272" t="s">
        <v>1285</v>
      </c>
      <c r="C48" s="270"/>
      <c r="D48" s="270"/>
      <c r="E48" s="270"/>
      <c r="F48" s="270"/>
      <c r="G48" s="270"/>
      <c r="H48" s="270"/>
      <c r="I48" s="270"/>
      <c r="J48" s="270"/>
      <c r="K48" s="270"/>
      <c r="L48" s="270"/>
      <c r="M48" s="270"/>
    </row>
    <row r="49" spans="1:13">
      <c r="A49" s="280"/>
      <c r="B49" s="272" t="s">
        <v>1286</v>
      </c>
      <c r="C49" s="259"/>
      <c r="D49" s="259"/>
      <c r="E49" s="259"/>
      <c r="F49" s="259"/>
      <c r="G49" s="259"/>
      <c r="H49" s="259"/>
      <c r="I49" s="259"/>
      <c r="J49" s="259"/>
      <c r="K49" s="259"/>
      <c r="L49" s="259"/>
      <c r="M49" s="259"/>
    </row>
    <row r="50" spans="1:13">
      <c r="A50" s="280"/>
      <c r="B50" s="272" t="s">
        <v>1287</v>
      </c>
      <c r="C50" s="259"/>
      <c r="D50" s="259"/>
      <c r="E50" s="259"/>
      <c r="F50" s="259"/>
      <c r="G50" s="259"/>
      <c r="H50" s="259"/>
      <c r="I50" s="259"/>
      <c r="J50" s="259"/>
      <c r="K50" s="259"/>
      <c r="L50" s="259"/>
      <c r="M50" s="259"/>
    </row>
    <row r="51" spans="1:13">
      <c r="A51" s="280"/>
      <c r="B51" s="272" t="s">
        <v>1288</v>
      </c>
      <c r="C51" s="259"/>
      <c r="D51" s="259"/>
      <c r="E51" s="259"/>
      <c r="F51" s="259"/>
      <c r="G51" s="259"/>
      <c r="H51" s="259"/>
      <c r="I51" s="259"/>
      <c r="J51" s="259"/>
      <c r="K51" s="259"/>
      <c r="L51" s="259"/>
      <c r="M51" s="259"/>
    </row>
    <row r="52" spans="1:13">
      <c r="A52" s="280"/>
      <c r="B52" s="272" t="s">
        <v>1289</v>
      </c>
      <c r="C52" s="260"/>
      <c r="D52" s="260"/>
      <c r="E52" s="260"/>
      <c r="F52" s="260"/>
      <c r="G52" s="260"/>
      <c r="H52" s="260"/>
      <c r="I52" s="260"/>
      <c r="J52" s="260"/>
      <c r="K52" s="260"/>
      <c r="L52" s="260"/>
      <c r="M52" s="260"/>
    </row>
    <row r="53" spans="1:13">
      <c r="A53" s="280"/>
      <c r="B53" s="272" t="s">
        <v>1290</v>
      </c>
      <c r="C53" s="259"/>
      <c r="D53" s="259"/>
      <c r="E53" s="259"/>
      <c r="F53" s="259"/>
      <c r="G53" s="259"/>
      <c r="H53" s="259"/>
      <c r="I53" s="259"/>
      <c r="J53" s="259"/>
      <c r="K53" s="259"/>
      <c r="L53" s="259"/>
      <c r="M53" s="259"/>
    </row>
    <row r="54" spans="1:13">
      <c r="A54" s="280"/>
      <c r="B54" s="272" t="s">
        <v>1291</v>
      </c>
      <c r="C54" s="259"/>
      <c r="D54" s="259"/>
      <c r="E54" s="259"/>
      <c r="F54" s="259"/>
      <c r="G54" s="259"/>
      <c r="H54" s="259"/>
      <c r="I54" s="259"/>
      <c r="J54" s="259"/>
      <c r="K54" s="259"/>
      <c r="L54" s="259"/>
      <c r="M54" s="259"/>
    </row>
    <row r="55" spans="1:13">
      <c r="A55" s="259" t="s">
        <v>839</v>
      </c>
      <c r="B55" s="315" t="s">
        <v>1230</v>
      </c>
      <c r="C55" s="315"/>
      <c r="D55" s="315"/>
      <c r="E55" s="315"/>
      <c r="F55" s="315"/>
      <c r="G55" s="315"/>
      <c r="H55" s="315"/>
      <c r="I55" s="315"/>
      <c r="J55" s="315"/>
      <c r="K55" s="315"/>
      <c r="L55" s="315"/>
      <c r="M55" s="315"/>
    </row>
    <row r="56" spans="1:13">
      <c r="A56" s="256" t="s">
        <v>613</v>
      </c>
      <c r="B56" s="256" t="s">
        <v>1231</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1232</v>
      </c>
      <c r="B58" s="256"/>
      <c r="C58" s="262"/>
      <c r="D58" s="262"/>
      <c r="E58" s="262"/>
      <c r="F58" s="262"/>
      <c r="G58" s="262"/>
      <c r="H58" s="262"/>
      <c r="I58" s="262"/>
      <c r="J58" s="262"/>
      <c r="K58" s="262"/>
      <c r="L58" s="262"/>
      <c r="M58" s="262"/>
    </row>
    <row r="59" spans="1:13">
      <c r="A59" s="262">
        <v>1</v>
      </c>
      <c r="B59" s="262" t="s">
        <v>1233</v>
      </c>
      <c r="C59" s="262"/>
      <c r="D59" s="262"/>
      <c r="E59" s="262"/>
      <c r="F59" s="262"/>
      <c r="G59" s="262"/>
      <c r="H59" s="262"/>
      <c r="I59" s="262"/>
      <c r="J59" s="262"/>
      <c r="K59" s="262"/>
      <c r="L59" s="262"/>
      <c r="M59" s="262"/>
    </row>
    <row r="60" spans="1:13">
      <c r="A60" s="262">
        <v>2</v>
      </c>
      <c r="B60" s="263" t="s">
        <v>1234</v>
      </c>
      <c r="C60" s="262"/>
      <c r="D60" s="262"/>
      <c r="E60" s="262"/>
      <c r="F60" s="262"/>
      <c r="G60" s="262"/>
      <c r="H60" s="262"/>
      <c r="I60" s="262"/>
      <c r="J60" s="262"/>
      <c r="K60" s="262"/>
      <c r="L60" s="262"/>
      <c r="M60" s="262"/>
    </row>
    <row r="61" spans="1:13">
      <c r="A61" s="262">
        <v>3</v>
      </c>
      <c r="B61" s="262" t="s">
        <v>1235</v>
      </c>
      <c r="C61" s="264"/>
      <c r="D61" s="264"/>
      <c r="E61" s="264"/>
      <c r="F61" s="264"/>
      <c r="G61" s="264"/>
      <c r="H61" s="264"/>
      <c r="I61" s="264"/>
      <c r="J61" s="264"/>
      <c r="K61" s="264"/>
      <c r="L61" s="264"/>
      <c r="M61" s="264"/>
    </row>
    <row r="62" spans="1:13">
      <c r="A62" s="262">
        <v>4</v>
      </c>
      <c r="B62" s="262" t="s">
        <v>1236</v>
      </c>
      <c r="C62" s="264"/>
      <c r="D62" s="264"/>
      <c r="E62" s="264"/>
      <c r="F62" s="264"/>
      <c r="G62" s="264"/>
      <c r="H62" s="264"/>
      <c r="I62" s="264"/>
      <c r="J62" s="264"/>
      <c r="K62" s="264"/>
      <c r="L62" s="264"/>
      <c r="M62" s="264"/>
    </row>
    <row r="63" spans="1:13">
      <c r="A63" s="262">
        <v>5</v>
      </c>
      <c r="B63" s="262" t="s">
        <v>1237</v>
      </c>
      <c r="C63" s="264"/>
      <c r="D63" s="264"/>
      <c r="E63" s="264"/>
      <c r="F63" s="264"/>
      <c r="G63" s="264"/>
      <c r="H63" s="264"/>
      <c r="I63" s="264"/>
      <c r="J63" s="264"/>
      <c r="K63" s="264"/>
      <c r="L63" s="264"/>
      <c r="M63" s="264"/>
    </row>
    <row r="64" spans="1:13">
      <c r="A64" s="262">
        <v>6</v>
      </c>
      <c r="B64" s="265" t="s">
        <v>1238</v>
      </c>
      <c r="C64" s="257"/>
      <c r="D64" s="257"/>
      <c r="E64" s="257"/>
      <c r="F64" s="257"/>
      <c r="G64" s="257"/>
      <c r="H64" s="257"/>
      <c r="I64" s="257"/>
      <c r="J64" s="257"/>
      <c r="K64" s="257"/>
      <c r="L64" s="257"/>
      <c r="M64" s="257"/>
    </row>
    <row r="65" spans="1:13">
      <c r="A65" s="262">
        <v>7</v>
      </c>
      <c r="B65" s="257" t="s">
        <v>1239</v>
      </c>
      <c r="C65" s="257"/>
      <c r="D65" s="257"/>
      <c r="E65" s="257"/>
      <c r="F65" s="257"/>
      <c r="G65" s="257"/>
      <c r="H65" s="257"/>
      <c r="I65" s="257"/>
      <c r="J65" s="257"/>
      <c r="K65" s="257"/>
      <c r="L65" s="257"/>
      <c r="M65" s="257"/>
    </row>
    <row r="66" spans="1:13">
      <c r="A66" s="262">
        <v>8</v>
      </c>
      <c r="B66" s="257" t="s">
        <v>1240</v>
      </c>
      <c r="C66" s="257"/>
      <c r="D66" s="257"/>
      <c r="E66" s="257"/>
      <c r="F66" s="257"/>
      <c r="G66" s="257"/>
      <c r="H66" s="257"/>
      <c r="I66" s="257"/>
      <c r="J66" s="257"/>
      <c r="K66" s="257"/>
      <c r="L66" s="257"/>
      <c r="M66" s="257"/>
    </row>
    <row r="67" spans="1:13">
      <c r="A67" s="262">
        <v>9</v>
      </c>
      <c r="B67" s="257" t="s">
        <v>1241</v>
      </c>
      <c r="C67" s="257"/>
      <c r="D67" s="257"/>
      <c r="E67" s="257"/>
      <c r="F67" s="257"/>
      <c r="G67" s="257"/>
      <c r="H67" s="257"/>
      <c r="I67" s="257"/>
      <c r="J67" s="257"/>
      <c r="K67" s="257"/>
      <c r="L67" s="257"/>
      <c r="M67" s="257"/>
    </row>
    <row r="68" spans="1:13">
      <c r="A68" s="262">
        <v>10</v>
      </c>
      <c r="B68" s="257" t="s">
        <v>1242</v>
      </c>
      <c r="C68" s="257"/>
      <c r="D68" s="257"/>
      <c r="E68" s="257"/>
      <c r="F68" s="257"/>
      <c r="G68" s="257"/>
      <c r="H68" s="257"/>
      <c r="I68" s="257"/>
      <c r="J68" s="257"/>
      <c r="K68" s="257"/>
      <c r="L68" s="257"/>
      <c r="M68" s="257"/>
    </row>
    <row r="69" spans="1:13">
      <c r="A69" s="262">
        <v>11</v>
      </c>
      <c r="B69" s="257" t="s">
        <v>1243</v>
      </c>
      <c r="C69" s="254"/>
      <c r="D69" s="254"/>
      <c r="E69" s="254"/>
      <c r="F69" s="254"/>
      <c r="G69" s="254"/>
      <c r="H69" s="254"/>
      <c r="I69" s="254"/>
      <c r="J69" s="254"/>
      <c r="K69" s="254"/>
      <c r="L69" s="254"/>
      <c r="M69" s="254"/>
    </row>
    <row r="70" spans="1:13">
      <c r="A70" s="262">
        <v>12</v>
      </c>
      <c r="B70" s="255" t="s">
        <v>1244</v>
      </c>
      <c r="C70" s="254"/>
      <c r="D70" s="254"/>
      <c r="E70" s="254"/>
      <c r="F70" s="254"/>
      <c r="G70" s="254"/>
      <c r="H70" s="254"/>
      <c r="I70" s="254"/>
      <c r="J70" s="254"/>
      <c r="K70" s="254"/>
      <c r="L70" s="254"/>
      <c r="M70" s="254"/>
    </row>
    <row r="71" spans="1:13">
      <c r="A71" s="262">
        <v>13</v>
      </c>
      <c r="B71" s="255" t="s">
        <v>1245</v>
      </c>
      <c r="C71" s="254"/>
      <c r="D71" s="254"/>
      <c r="E71" s="254"/>
      <c r="F71" s="254"/>
      <c r="G71" s="254"/>
      <c r="H71" s="254"/>
      <c r="I71" s="254"/>
      <c r="J71" s="254"/>
      <c r="K71" s="254"/>
      <c r="L71" s="254"/>
      <c r="M71" s="254"/>
    </row>
    <row r="72" spans="1:13">
      <c r="A72" s="262">
        <v>14</v>
      </c>
      <c r="B72" s="255" t="s">
        <v>1246</v>
      </c>
      <c r="C72" s="254"/>
      <c r="D72" s="254"/>
      <c r="E72" s="254"/>
      <c r="F72" s="254"/>
      <c r="G72" s="254"/>
      <c r="H72" s="254"/>
      <c r="I72" s="254"/>
      <c r="J72" s="254"/>
      <c r="K72" s="254"/>
      <c r="L72" s="254"/>
      <c r="M72" s="254"/>
    </row>
    <row r="73" spans="1:13">
      <c r="A73" s="262">
        <v>15</v>
      </c>
      <c r="B73" s="255" t="s">
        <v>1247</v>
      </c>
      <c r="C73" s="254"/>
      <c r="D73" s="254"/>
      <c r="E73" s="254"/>
      <c r="F73" s="254"/>
      <c r="G73" s="254"/>
      <c r="H73" s="254"/>
      <c r="I73" s="254"/>
      <c r="J73" s="254"/>
      <c r="K73" s="254"/>
      <c r="L73" s="254"/>
      <c r="M73" s="254"/>
    </row>
    <row r="74" spans="1:13">
      <c r="A74" s="262">
        <v>16</v>
      </c>
      <c r="B74" s="255" t="s">
        <v>1248</v>
      </c>
      <c r="C74" s="254"/>
      <c r="D74" s="254"/>
      <c r="E74" s="254"/>
      <c r="F74" s="254"/>
      <c r="G74" s="254"/>
      <c r="H74" s="254"/>
      <c r="I74" s="254"/>
      <c r="J74" s="254"/>
      <c r="K74" s="254"/>
      <c r="L74" s="254"/>
      <c r="M74" s="254"/>
    </row>
    <row r="75" spans="1:13">
      <c r="A75" s="262">
        <v>17</v>
      </c>
      <c r="B75" s="255" t="s">
        <v>1249</v>
      </c>
      <c r="C75" s="254"/>
      <c r="D75" s="254"/>
      <c r="E75" s="254"/>
      <c r="F75" s="254"/>
      <c r="G75" s="254"/>
      <c r="H75" s="254"/>
      <c r="I75" s="254"/>
      <c r="J75" s="254"/>
      <c r="K75" s="254"/>
      <c r="L75" s="254"/>
      <c r="M75" s="254"/>
    </row>
    <row r="76" spans="1:13">
      <c r="A76" s="262">
        <v>18</v>
      </c>
      <c r="B76" s="255" t="s">
        <v>1250</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1158</v>
      </c>
      <c r="C1" s="204"/>
      <c r="D1" s="202"/>
      <c r="E1" s="202"/>
      <c r="F1" s="202"/>
      <c r="G1" s="202"/>
      <c r="H1" s="202"/>
      <c r="I1" s="202"/>
      <c r="J1" s="202"/>
      <c r="K1" s="202"/>
      <c r="L1" s="202"/>
      <c r="M1" s="202"/>
    </row>
    <row r="2" spans="1:13">
      <c r="A2" s="201"/>
    </row>
    <row r="3" spans="1:13" ht="72">
      <c r="A3" s="205"/>
      <c r="B3" s="206" t="s">
        <v>655</v>
      </c>
      <c r="C3" s="249" t="s">
        <v>1159</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1160</v>
      </c>
      <c r="I4" s="253"/>
      <c r="J4" s="252" t="s">
        <v>1161</v>
      </c>
      <c r="K4" s="253"/>
      <c r="L4" s="208" t="s">
        <v>1162</v>
      </c>
      <c r="M4" s="208" t="s">
        <v>1163</v>
      </c>
    </row>
    <row r="5" spans="1:13" ht="33.75">
      <c r="A5" s="205"/>
      <c r="B5" s="209" t="s">
        <v>643</v>
      </c>
      <c r="C5" s="210"/>
      <c r="D5" s="210"/>
      <c r="E5" s="210"/>
      <c r="F5" s="210"/>
      <c r="G5" s="210"/>
      <c r="H5" s="211" t="s">
        <v>1164</v>
      </c>
      <c r="I5" s="211" t="s">
        <v>1165</v>
      </c>
      <c r="J5" s="211" t="s">
        <v>1164</v>
      </c>
      <c r="K5" s="211" t="s">
        <v>1165</v>
      </c>
      <c r="L5" s="210"/>
      <c r="M5" s="212"/>
    </row>
    <row r="6" spans="1:13" ht="56.25">
      <c r="A6" s="205"/>
      <c r="B6" s="213" t="s">
        <v>1166</v>
      </c>
      <c r="C6" s="214">
        <v>3</v>
      </c>
      <c r="D6" s="214">
        <v>3</v>
      </c>
      <c r="E6" s="214">
        <v>3</v>
      </c>
      <c r="F6" s="214">
        <v>3</v>
      </c>
      <c r="G6" s="214">
        <v>3</v>
      </c>
      <c r="H6" s="214">
        <v>1.5</v>
      </c>
      <c r="I6" s="215">
        <v>5</v>
      </c>
      <c r="J6" s="216">
        <v>1.5</v>
      </c>
      <c r="K6" s="216">
        <v>5</v>
      </c>
      <c r="L6" s="217"/>
      <c r="M6" s="218"/>
    </row>
    <row r="7" spans="1:13" ht="45">
      <c r="A7" s="205"/>
      <c r="B7" s="213" t="s">
        <v>1167</v>
      </c>
      <c r="C7" s="219">
        <v>450</v>
      </c>
      <c r="D7" s="219">
        <v>460</v>
      </c>
      <c r="E7" s="219">
        <v>470</v>
      </c>
      <c r="F7" s="219">
        <v>480</v>
      </c>
      <c r="G7" s="219">
        <v>490</v>
      </c>
      <c r="H7" s="219">
        <v>440</v>
      </c>
      <c r="I7" s="219">
        <v>480</v>
      </c>
      <c r="J7" s="219">
        <v>450</v>
      </c>
      <c r="K7" s="219">
        <v>510</v>
      </c>
      <c r="L7" s="220" t="s">
        <v>1168</v>
      </c>
      <c r="M7" s="221" t="s">
        <v>1169</v>
      </c>
    </row>
    <row r="8" spans="1:13" ht="56.25">
      <c r="A8" s="205"/>
      <c r="B8" s="222" t="s">
        <v>1170</v>
      </c>
      <c r="C8" s="223">
        <v>460</v>
      </c>
      <c r="D8" s="223">
        <v>470</v>
      </c>
      <c r="E8" s="223">
        <v>480</v>
      </c>
      <c r="F8" s="223">
        <v>490</v>
      </c>
      <c r="G8" s="223">
        <v>500</v>
      </c>
      <c r="H8" s="223">
        <v>450</v>
      </c>
      <c r="I8" s="223">
        <v>490</v>
      </c>
      <c r="J8" s="223">
        <v>460</v>
      </c>
      <c r="K8" s="223">
        <v>520</v>
      </c>
      <c r="L8" s="224" t="s">
        <v>1171</v>
      </c>
      <c r="M8" s="221" t="s">
        <v>1169</v>
      </c>
    </row>
    <row r="9" spans="1:13" ht="56.25">
      <c r="A9" s="205"/>
      <c r="B9" s="213" t="s">
        <v>1172</v>
      </c>
      <c r="C9" s="225">
        <v>1</v>
      </c>
      <c r="D9" s="225">
        <v>1</v>
      </c>
      <c r="E9" s="225">
        <v>1</v>
      </c>
      <c r="F9" s="225">
        <v>1</v>
      </c>
      <c r="G9" s="223">
        <v>1</v>
      </c>
      <c r="H9" s="223">
        <v>1</v>
      </c>
      <c r="I9" s="223">
        <v>1</v>
      </c>
      <c r="J9" s="223">
        <v>1</v>
      </c>
      <c r="K9" s="223">
        <v>1</v>
      </c>
      <c r="L9" s="224" t="s">
        <v>703</v>
      </c>
      <c r="M9" s="221" t="s">
        <v>1169</v>
      </c>
    </row>
    <row r="10" spans="1:13" ht="22.5">
      <c r="A10" s="205"/>
      <c r="B10" s="213" t="s">
        <v>1173</v>
      </c>
      <c r="C10" s="223">
        <v>0</v>
      </c>
      <c r="D10" s="223">
        <v>0</v>
      </c>
      <c r="E10" s="223">
        <v>0</v>
      </c>
      <c r="F10" s="223">
        <v>0</v>
      </c>
      <c r="G10" s="223">
        <v>0</v>
      </c>
      <c r="H10" s="223">
        <v>0</v>
      </c>
      <c r="I10" s="223">
        <v>5</v>
      </c>
      <c r="J10" s="223">
        <v>0</v>
      </c>
      <c r="K10" s="223">
        <v>5</v>
      </c>
      <c r="L10" s="224"/>
      <c r="M10" s="221" t="s">
        <v>1169</v>
      </c>
    </row>
    <row r="11" spans="1:13" ht="45">
      <c r="A11" s="205"/>
      <c r="B11" s="207" t="s">
        <v>1174</v>
      </c>
      <c r="C11" s="218">
        <v>1</v>
      </c>
      <c r="D11" s="218">
        <v>1</v>
      </c>
      <c r="E11" s="218">
        <v>1</v>
      </c>
      <c r="F11" s="218">
        <v>1</v>
      </c>
      <c r="G11" s="218">
        <v>1</v>
      </c>
      <c r="H11" s="218" t="s">
        <v>1175</v>
      </c>
      <c r="I11" s="218">
        <v>2</v>
      </c>
      <c r="J11" s="218" t="s">
        <v>1175</v>
      </c>
      <c r="K11" s="218">
        <v>2</v>
      </c>
      <c r="L11" s="217"/>
      <c r="M11" s="221" t="s">
        <v>1169</v>
      </c>
    </row>
    <row r="12" spans="1:13" ht="33.75">
      <c r="A12" s="205"/>
      <c r="B12" s="207" t="s">
        <v>1176</v>
      </c>
      <c r="C12" s="218">
        <v>25</v>
      </c>
      <c r="D12" s="218">
        <v>25</v>
      </c>
      <c r="E12" s="218">
        <v>25</v>
      </c>
      <c r="F12" s="218">
        <v>25</v>
      </c>
      <c r="G12" s="218">
        <v>25</v>
      </c>
      <c r="H12" s="218">
        <v>15</v>
      </c>
      <c r="I12" s="218">
        <v>40</v>
      </c>
      <c r="J12" s="218">
        <v>15</v>
      </c>
      <c r="K12" s="218">
        <v>40</v>
      </c>
      <c r="L12" s="217"/>
      <c r="M12" s="221" t="s">
        <v>1177</v>
      </c>
    </row>
    <row r="13" spans="1:13" ht="33.75">
      <c r="A13" s="205"/>
      <c r="B13" s="207" t="s">
        <v>1178</v>
      </c>
      <c r="C13" s="218" t="s">
        <v>1175</v>
      </c>
      <c r="D13" s="218" t="s">
        <v>1175</v>
      </c>
      <c r="E13" s="218" t="s">
        <v>1175</v>
      </c>
      <c r="F13" s="218" t="s">
        <v>1175</v>
      </c>
      <c r="G13" s="218" t="s">
        <v>1175</v>
      </c>
      <c r="H13" s="218" t="s">
        <v>1179</v>
      </c>
      <c r="I13" s="218">
        <v>1</v>
      </c>
      <c r="J13" s="218" t="s">
        <v>1179</v>
      </c>
      <c r="K13" s="218">
        <v>1</v>
      </c>
      <c r="L13" s="217" t="s">
        <v>1180</v>
      </c>
      <c r="M13" s="221" t="s">
        <v>1181</v>
      </c>
    </row>
    <row r="14" spans="1:13" ht="45">
      <c r="A14" s="205"/>
      <c r="B14" s="226" t="s">
        <v>1182</v>
      </c>
      <c r="C14" s="223" t="s">
        <v>1183</v>
      </c>
      <c r="D14" s="223" t="s">
        <v>1183</v>
      </c>
      <c r="E14" s="223" t="s">
        <v>1183</v>
      </c>
      <c r="F14" s="223" t="s">
        <v>1183</v>
      </c>
      <c r="G14" s="223" t="s">
        <v>1183</v>
      </c>
      <c r="H14" s="223" t="s">
        <v>1184</v>
      </c>
      <c r="I14" s="223" t="s">
        <v>1185</v>
      </c>
      <c r="J14" s="223" t="s">
        <v>1184</v>
      </c>
      <c r="K14" s="223" t="s">
        <v>1185</v>
      </c>
      <c r="L14" s="224"/>
      <c r="M14" s="223" t="s">
        <v>1186</v>
      </c>
    </row>
    <row r="15" spans="1:13" ht="22.5">
      <c r="A15" s="205"/>
      <c r="B15" s="209" t="s">
        <v>631</v>
      </c>
      <c r="C15" s="210"/>
      <c r="D15" s="210"/>
      <c r="E15" s="210"/>
      <c r="F15" s="210"/>
      <c r="G15" s="210"/>
      <c r="H15" s="210"/>
      <c r="I15" s="210"/>
      <c r="J15" s="210"/>
      <c r="K15" s="210"/>
      <c r="L15" s="227"/>
      <c r="M15" s="212"/>
    </row>
    <row r="16" spans="1:13" ht="45">
      <c r="A16" s="205"/>
      <c r="B16" s="207" t="s">
        <v>1187</v>
      </c>
      <c r="C16" s="218">
        <v>5</v>
      </c>
      <c r="D16" s="218">
        <v>5</v>
      </c>
      <c r="E16" s="218">
        <v>5</v>
      </c>
      <c r="F16" s="218">
        <v>5</v>
      </c>
      <c r="G16" s="218">
        <v>5</v>
      </c>
      <c r="H16" s="218">
        <v>5</v>
      </c>
      <c r="I16" s="218">
        <v>50</v>
      </c>
      <c r="J16" s="218">
        <v>5</v>
      </c>
      <c r="K16" s="218">
        <v>50</v>
      </c>
      <c r="L16" s="217" t="s">
        <v>771</v>
      </c>
      <c r="M16" s="218" t="s">
        <v>1188</v>
      </c>
    </row>
    <row r="17" spans="1:13" ht="45">
      <c r="A17" s="205"/>
      <c r="B17" s="207" t="s">
        <v>1189</v>
      </c>
      <c r="C17" s="218">
        <v>10</v>
      </c>
      <c r="D17" s="218">
        <v>10</v>
      </c>
      <c r="E17" s="218">
        <v>10</v>
      </c>
      <c r="F17" s="218">
        <v>10</v>
      </c>
      <c r="G17" s="218">
        <v>10</v>
      </c>
      <c r="H17" s="218">
        <v>10</v>
      </c>
      <c r="I17" s="218">
        <v>100</v>
      </c>
      <c r="J17" s="218">
        <v>10</v>
      </c>
      <c r="K17" s="218">
        <v>100</v>
      </c>
      <c r="L17" s="217" t="s">
        <v>771</v>
      </c>
      <c r="M17" s="218" t="s">
        <v>1188</v>
      </c>
    </row>
    <row r="18" spans="1:13" ht="33.75">
      <c r="A18" s="205"/>
      <c r="B18" s="207" t="s">
        <v>1190</v>
      </c>
      <c r="C18" s="218">
        <v>25</v>
      </c>
      <c r="D18" s="218">
        <v>25</v>
      </c>
      <c r="E18" s="218">
        <v>25</v>
      </c>
      <c r="F18" s="218">
        <v>25</v>
      </c>
      <c r="G18" s="218">
        <v>25</v>
      </c>
      <c r="H18" s="218">
        <v>10</v>
      </c>
      <c r="I18" s="218">
        <v>50</v>
      </c>
      <c r="J18" s="218">
        <v>10</v>
      </c>
      <c r="K18" s="218">
        <v>50</v>
      </c>
      <c r="L18" s="217" t="s">
        <v>1191</v>
      </c>
      <c r="M18" s="218" t="s">
        <v>1188</v>
      </c>
    </row>
    <row r="19" spans="1:13" ht="33.75">
      <c r="A19" s="205"/>
      <c r="B19" s="207" t="s">
        <v>1192</v>
      </c>
      <c r="C19" s="218" t="s">
        <v>1185</v>
      </c>
      <c r="D19" s="218" t="s">
        <v>1185</v>
      </c>
      <c r="E19" s="218" t="s">
        <v>1185</v>
      </c>
      <c r="F19" s="218" t="s">
        <v>1185</v>
      </c>
      <c r="G19" s="218" t="s">
        <v>1185</v>
      </c>
      <c r="H19" s="218" t="s">
        <v>1185</v>
      </c>
      <c r="I19" s="218" t="s">
        <v>1193</v>
      </c>
      <c r="J19" s="218" t="s">
        <v>1185</v>
      </c>
      <c r="K19" s="218" t="s">
        <v>1193</v>
      </c>
      <c r="L19" s="217" t="s">
        <v>771</v>
      </c>
      <c r="M19" s="221" t="s">
        <v>1181</v>
      </c>
    </row>
    <row r="20" spans="1:13" ht="33.75">
      <c r="A20" s="205"/>
      <c r="B20" s="207" t="s">
        <v>1194</v>
      </c>
      <c r="C20" s="218">
        <v>1</v>
      </c>
      <c r="D20" s="218">
        <v>1</v>
      </c>
      <c r="E20" s="218">
        <v>1</v>
      </c>
      <c r="F20" s="218">
        <v>1</v>
      </c>
      <c r="G20" s="218">
        <v>1</v>
      </c>
      <c r="H20" s="218" t="s">
        <v>1193</v>
      </c>
      <c r="I20" s="218">
        <v>1</v>
      </c>
      <c r="J20" s="218" t="s">
        <v>1193</v>
      </c>
      <c r="K20" s="218">
        <v>1</v>
      </c>
      <c r="L20" s="217" t="s">
        <v>1195</v>
      </c>
      <c r="M20" s="221" t="s">
        <v>1181</v>
      </c>
    </row>
    <row r="21" spans="1:13" ht="22.5">
      <c r="A21" s="205"/>
      <c r="B21" s="209" t="s">
        <v>624</v>
      </c>
      <c r="C21" s="210"/>
      <c r="D21" s="210"/>
      <c r="E21" s="210"/>
      <c r="F21" s="210"/>
      <c r="G21" s="210"/>
      <c r="H21" s="210"/>
      <c r="I21" s="210"/>
      <c r="J21" s="210"/>
      <c r="K21" s="210"/>
      <c r="L21" s="227"/>
      <c r="M21" s="212"/>
    </row>
    <row r="22" spans="1:13" ht="45">
      <c r="A22" s="205"/>
      <c r="B22" s="207" t="s">
        <v>1196</v>
      </c>
      <c r="C22" s="218"/>
      <c r="D22" s="218"/>
      <c r="E22" s="218"/>
      <c r="F22" s="218"/>
      <c r="G22" s="218"/>
      <c r="H22" s="218"/>
      <c r="I22" s="218"/>
      <c r="J22" s="218"/>
      <c r="K22" s="218"/>
      <c r="L22" s="224"/>
      <c r="M22" s="219"/>
    </row>
    <row r="23" spans="1:13" ht="22.5">
      <c r="A23" s="205"/>
      <c r="B23" s="207" t="s">
        <v>1197</v>
      </c>
      <c r="C23" s="218"/>
      <c r="D23" s="218"/>
      <c r="E23" s="218"/>
      <c r="F23" s="218"/>
      <c r="G23" s="218"/>
      <c r="H23" s="218"/>
      <c r="I23" s="218"/>
      <c r="J23" s="218"/>
      <c r="K23" s="218"/>
      <c r="L23" s="217"/>
      <c r="M23" s="223"/>
    </row>
    <row r="24" spans="1:13" ht="22.5">
      <c r="A24" s="205"/>
      <c r="B24" s="207" t="s">
        <v>1198</v>
      </c>
      <c r="C24" s="228"/>
      <c r="D24" s="228"/>
      <c r="E24" s="228"/>
      <c r="F24" s="228"/>
      <c r="G24" s="228"/>
      <c r="H24" s="228"/>
      <c r="I24" s="228"/>
      <c r="J24" s="228"/>
      <c r="K24" s="228"/>
      <c r="L24" s="217"/>
      <c r="M24" s="223"/>
    </row>
    <row r="25" spans="1:13" ht="22.5">
      <c r="A25" s="205"/>
      <c r="B25" s="207" t="s">
        <v>1199</v>
      </c>
      <c r="C25" s="229"/>
      <c r="D25" s="229"/>
      <c r="E25" s="229"/>
      <c r="F25" s="229"/>
      <c r="G25" s="229"/>
      <c r="H25" s="229"/>
      <c r="I25" s="229"/>
      <c r="J25" s="229"/>
      <c r="K25" s="229"/>
      <c r="L25" s="230"/>
      <c r="M25" s="223"/>
    </row>
    <row r="26" spans="1:13" ht="22.5">
      <c r="A26" s="205"/>
      <c r="B26" s="207" t="s">
        <v>1200</v>
      </c>
      <c r="C26" s="229"/>
      <c r="D26" s="229"/>
      <c r="E26" s="229"/>
      <c r="F26" s="229"/>
      <c r="G26" s="229"/>
      <c r="H26" s="229"/>
      <c r="I26" s="229"/>
      <c r="J26" s="229"/>
      <c r="K26" s="229"/>
      <c r="L26" s="230"/>
      <c r="M26" s="223"/>
    </row>
    <row r="27" spans="1:13" ht="22.5">
      <c r="A27" s="205"/>
      <c r="B27" s="209" t="s">
        <v>1201</v>
      </c>
      <c r="C27" s="210"/>
      <c r="D27" s="210"/>
      <c r="E27" s="210"/>
      <c r="F27" s="210"/>
      <c r="G27" s="210"/>
      <c r="H27" s="210"/>
      <c r="I27" s="210"/>
      <c r="J27" s="210"/>
      <c r="K27" s="210"/>
      <c r="L27" s="227"/>
      <c r="M27" s="212"/>
    </row>
    <row r="28" spans="1:13" ht="45">
      <c r="A28" s="205"/>
      <c r="B28" s="207" t="s">
        <v>1202</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1203</v>
      </c>
      <c r="M28" s="221" t="s">
        <v>1169</v>
      </c>
    </row>
    <row r="29" spans="1:13" ht="22.5">
      <c r="A29" s="205"/>
      <c r="B29" s="207" t="s">
        <v>1204</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590</v>
      </c>
      <c r="M29" s="221" t="s">
        <v>1169</v>
      </c>
    </row>
    <row r="30" spans="1:13" ht="22.5">
      <c r="A30" s="205"/>
      <c r="B30" s="207" t="s">
        <v>1205</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590</v>
      </c>
      <c r="M30" s="221" t="s">
        <v>1169</v>
      </c>
    </row>
    <row r="31" spans="1:13" ht="33.75">
      <c r="A31" s="205"/>
      <c r="B31" s="207" t="s">
        <v>1206</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632</v>
      </c>
      <c r="M31" s="221" t="s">
        <v>1169</v>
      </c>
    </row>
    <row r="32" spans="1:13" ht="33.75">
      <c r="A32" s="205"/>
      <c r="B32" s="207" t="s">
        <v>1207</v>
      </c>
      <c r="C32" s="218">
        <v>2000</v>
      </c>
      <c r="D32" s="218">
        <v>2000</v>
      </c>
      <c r="E32" s="218">
        <v>2000</v>
      </c>
      <c r="F32" s="218">
        <v>2000</v>
      </c>
      <c r="G32" s="218">
        <v>2000</v>
      </c>
      <c r="H32" s="218">
        <v>1000</v>
      </c>
      <c r="I32" s="218">
        <v>3000</v>
      </c>
      <c r="J32" s="218">
        <v>1000</v>
      </c>
      <c r="K32" s="218">
        <v>5000</v>
      </c>
      <c r="L32" s="217" t="s">
        <v>594</v>
      </c>
      <c r="M32" s="221" t="s">
        <v>1169</v>
      </c>
    </row>
    <row r="33" spans="1:13" ht="33.75">
      <c r="A33" s="205"/>
      <c r="B33" s="207" t="s">
        <v>1208</v>
      </c>
      <c r="C33" s="229">
        <v>2.19</v>
      </c>
      <c r="D33" s="229">
        <v>2.19</v>
      </c>
      <c r="E33" s="229">
        <v>2.5099999999999998</v>
      </c>
      <c r="F33" s="229">
        <v>2.19</v>
      </c>
      <c r="G33" s="229">
        <v>2.67</v>
      </c>
      <c r="H33" s="229">
        <v>2.19</v>
      </c>
      <c r="I33" s="229">
        <v>2.19</v>
      </c>
      <c r="J33" s="229">
        <v>2.17</v>
      </c>
      <c r="K33" s="229">
        <v>2.19</v>
      </c>
      <c r="L33" s="217"/>
      <c r="M33" s="221" t="s">
        <v>1169</v>
      </c>
    </row>
    <row r="34" spans="1:13" ht="45">
      <c r="A34" s="205"/>
      <c r="B34" s="232" t="s">
        <v>1209</v>
      </c>
      <c r="C34" s="229">
        <v>0</v>
      </c>
      <c r="D34" s="229">
        <v>0</v>
      </c>
      <c r="E34" s="229">
        <v>0</v>
      </c>
      <c r="F34" s="229">
        <v>0</v>
      </c>
      <c r="G34" s="229">
        <v>0</v>
      </c>
      <c r="H34" s="229">
        <v>0</v>
      </c>
      <c r="I34" s="229">
        <v>0</v>
      </c>
      <c r="J34" s="229">
        <v>0</v>
      </c>
      <c r="K34" s="229">
        <v>0</v>
      </c>
      <c r="L34" s="217" t="s">
        <v>1210</v>
      </c>
      <c r="M34" s="221" t="s">
        <v>1169</v>
      </c>
    </row>
    <row r="35" spans="1:13" ht="45">
      <c r="A35" s="205"/>
      <c r="B35" s="232" t="s">
        <v>1211</v>
      </c>
      <c r="C35" s="218">
        <v>2.19</v>
      </c>
      <c r="D35" s="218">
        <v>2.19</v>
      </c>
      <c r="E35" s="218">
        <v>2.5099999999999998</v>
      </c>
      <c r="F35" s="218">
        <v>2.19</v>
      </c>
      <c r="G35" s="218">
        <v>2.67</v>
      </c>
      <c r="H35" s="218">
        <v>2.19</v>
      </c>
      <c r="I35" s="218">
        <v>2.19</v>
      </c>
      <c r="J35" s="218">
        <v>2.17</v>
      </c>
      <c r="K35" s="218">
        <v>2.19</v>
      </c>
      <c r="L35" s="217" t="s">
        <v>594</v>
      </c>
      <c r="M35" s="221" t="s">
        <v>1169</v>
      </c>
    </row>
    <row r="36" spans="1:13" ht="45">
      <c r="A36" s="205"/>
      <c r="B36" s="207" t="s">
        <v>1212</v>
      </c>
      <c r="C36" s="218">
        <v>10</v>
      </c>
      <c r="D36" s="218">
        <v>10</v>
      </c>
      <c r="E36" s="218">
        <v>10</v>
      </c>
      <c r="F36" s="218">
        <v>10</v>
      </c>
      <c r="G36" s="218">
        <v>10</v>
      </c>
      <c r="H36" s="218">
        <v>5</v>
      </c>
      <c r="I36" s="218">
        <v>20</v>
      </c>
      <c r="J36" s="218">
        <v>2</v>
      </c>
      <c r="K36" s="218">
        <v>20</v>
      </c>
      <c r="L36" s="217" t="s">
        <v>839</v>
      </c>
      <c r="M36" s="218">
        <v>15</v>
      </c>
    </row>
    <row r="37" spans="1:13" ht="45">
      <c r="A37" s="205"/>
      <c r="B37" s="209" t="s">
        <v>1213</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1214</v>
      </c>
      <c r="B40" s="205"/>
      <c r="C40" s="205"/>
      <c r="D40" s="205"/>
      <c r="E40" s="205"/>
      <c r="F40" s="205"/>
      <c r="G40" s="205"/>
      <c r="H40" s="205"/>
      <c r="I40" s="205"/>
      <c r="J40" s="205"/>
      <c r="K40" s="205"/>
      <c r="L40" s="205"/>
      <c r="M40" s="205"/>
    </row>
    <row r="41" spans="1:13">
      <c r="A41" s="237" t="s">
        <v>590</v>
      </c>
      <c r="B41" s="237" t="s">
        <v>1215</v>
      </c>
      <c r="C41" s="237"/>
      <c r="D41" s="237"/>
      <c r="E41" s="237"/>
      <c r="F41" s="237"/>
      <c r="G41" s="237"/>
      <c r="H41" s="237"/>
      <c r="I41" s="237"/>
      <c r="J41" s="237"/>
      <c r="K41" s="237"/>
      <c r="L41" s="237"/>
      <c r="M41" s="237"/>
    </row>
    <row r="42" spans="1:13">
      <c r="A42" s="237" t="s">
        <v>1216</v>
      </c>
      <c r="B42" s="237" t="s">
        <v>1217</v>
      </c>
      <c r="C42" s="237"/>
      <c r="D42" s="237"/>
      <c r="E42" s="237"/>
      <c r="F42" s="237"/>
      <c r="G42" s="237"/>
      <c r="H42" s="237"/>
      <c r="I42" s="237"/>
      <c r="J42" s="237"/>
      <c r="K42" s="237"/>
      <c r="L42" s="237"/>
      <c r="M42" s="237"/>
    </row>
    <row r="43" spans="1:13">
      <c r="A43" s="237" t="s">
        <v>596</v>
      </c>
      <c r="B43" s="237" t="s">
        <v>1218</v>
      </c>
      <c r="C43" s="237"/>
      <c r="D43" s="237"/>
      <c r="E43" s="237"/>
      <c r="F43" s="237"/>
      <c r="G43" s="237"/>
      <c r="H43" s="237"/>
      <c r="I43" s="237"/>
      <c r="J43" s="237"/>
      <c r="K43" s="237"/>
      <c r="L43" s="237"/>
      <c r="M43" s="237"/>
    </row>
    <row r="44" spans="1:13">
      <c r="A44" s="237" t="s">
        <v>738</v>
      </c>
      <c r="B44" s="237" t="s">
        <v>1219</v>
      </c>
      <c r="C44" s="237"/>
      <c r="D44" s="237"/>
      <c r="E44" s="237"/>
      <c r="F44" s="237"/>
      <c r="G44" s="237"/>
      <c r="H44" s="237"/>
      <c r="I44" s="237"/>
      <c r="J44" s="237"/>
      <c r="K44" s="237"/>
      <c r="L44" s="237"/>
      <c r="M44" s="237"/>
    </row>
    <row r="45" spans="1:13">
      <c r="A45" s="237" t="s">
        <v>703</v>
      </c>
      <c r="B45" s="237" t="s">
        <v>1220</v>
      </c>
      <c r="C45" s="237"/>
      <c r="D45" s="237"/>
      <c r="E45" s="237"/>
      <c r="F45" s="237"/>
      <c r="G45" s="237"/>
      <c r="H45" s="237"/>
      <c r="I45" s="237"/>
      <c r="J45" s="237"/>
      <c r="K45" s="237"/>
      <c r="L45" s="237"/>
      <c r="M45" s="237"/>
    </row>
    <row r="46" spans="1:13">
      <c r="A46" s="237" t="s">
        <v>739</v>
      </c>
      <c r="B46" s="238" t="s">
        <v>1221</v>
      </c>
      <c r="C46" s="238"/>
      <c r="D46" s="238"/>
      <c r="E46" s="238"/>
      <c r="F46" s="238"/>
      <c r="G46" s="238"/>
      <c r="H46" s="238"/>
      <c r="I46" s="238"/>
      <c r="J46" s="238"/>
      <c r="K46" s="238"/>
      <c r="L46" s="238"/>
      <c r="M46" s="238"/>
    </row>
    <row r="47" spans="1:13">
      <c r="A47" s="237" t="s">
        <v>627</v>
      </c>
      <c r="B47" s="237" t="s">
        <v>1222</v>
      </c>
      <c r="C47" s="237"/>
      <c r="D47" s="237"/>
      <c r="E47" s="237"/>
      <c r="F47" s="237"/>
      <c r="G47" s="237"/>
      <c r="H47" s="237"/>
      <c r="I47" s="237"/>
      <c r="J47" s="237"/>
      <c r="K47" s="237"/>
      <c r="L47" s="237"/>
      <c r="M47" s="237"/>
    </row>
    <row r="48" spans="1:13">
      <c r="A48" s="237" t="s">
        <v>771</v>
      </c>
      <c r="B48" s="237" t="s">
        <v>1223</v>
      </c>
      <c r="C48" s="237"/>
      <c r="D48" s="237"/>
      <c r="E48" s="237"/>
      <c r="F48" s="237"/>
      <c r="G48" s="237"/>
      <c r="H48" s="237"/>
      <c r="I48" s="237"/>
      <c r="J48" s="237"/>
      <c r="K48" s="237"/>
      <c r="L48" s="237"/>
      <c r="M48" s="237"/>
    </row>
    <row r="49" spans="1:13">
      <c r="A49" s="237" t="s">
        <v>701</v>
      </c>
      <c r="B49" s="237" t="s">
        <v>1224</v>
      </c>
      <c r="C49" s="237"/>
      <c r="D49" s="237"/>
      <c r="E49" s="237"/>
      <c r="F49" s="237"/>
      <c r="G49" s="237"/>
      <c r="H49" s="237"/>
      <c r="I49" s="237"/>
      <c r="J49" s="237"/>
      <c r="K49" s="237"/>
      <c r="L49" s="237"/>
      <c r="M49" s="237"/>
    </row>
    <row r="50" spans="1:13">
      <c r="A50" s="237" t="s">
        <v>636</v>
      </c>
      <c r="B50" s="237" t="s">
        <v>1225</v>
      </c>
      <c r="C50" s="237"/>
      <c r="D50" s="237"/>
      <c r="E50" s="237"/>
      <c r="F50" s="237"/>
      <c r="G50" s="237"/>
      <c r="H50" s="237"/>
      <c r="I50" s="237"/>
      <c r="J50" s="237"/>
      <c r="K50" s="237"/>
      <c r="L50" s="237"/>
      <c r="M50" s="237"/>
    </row>
    <row r="51" spans="1:13">
      <c r="A51" s="237" t="s">
        <v>632</v>
      </c>
      <c r="B51" s="237" t="s">
        <v>1226</v>
      </c>
      <c r="C51" s="237"/>
      <c r="D51" s="237"/>
      <c r="E51" s="237"/>
      <c r="F51" s="237"/>
      <c r="G51" s="237"/>
      <c r="H51" s="237"/>
      <c r="I51" s="237"/>
      <c r="J51" s="237"/>
      <c r="K51" s="237"/>
      <c r="L51" s="237"/>
      <c r="M51" s="237"/>
    </row>
    <row r="52" spans="1:13">
      <c r="A52" s="237" t="s">
        <v>638</v>
      </c>
      <c r="B52" s="239" t="s">
        <v>1227</v>
      </c>
      <c r="C52" s="239"/>
      <c r="D52" s="239"/>
      <c r="E52" s="239"/>
      <c r="F52" s="239"/>
      <c r="G52" s="239"/>
      <c r="H52" s="239"/>
      <c r="I52" s="239"/>
      <c r="J52" s="239"/>
      <c r="K52" s="239"/>
      <c r="L52" s="239"/>
      <c r="M52" s="239"/>
    </row>
    <row r="53" spans="1:13">
      <c r="A53" s="237" t="s">
        <v>594</v>
      </c>
      <c r="B53" s="237" t="s">
        <v>1228</v>
      </c>
      <c r="C53" s="237"/>
      <c r="D53" s="237"/>
      <c r="E53" s="237"/>
      <c r="F53" s="237"/>
      <c r="G53" s="237"/>
      <c r="H53" s="237"/>
      <c r="I53" s="237"/>
      <c r="J53" s="237"/>
      <c r="K53" s="237"/>
      <c r="L53" s="237"/>
      <c r="M53" s="237"/>
    </row>
    <row r="54" spans="1:13">
      <c r="A54" s="237" t="s">
        <v>689</v>
      </c>
      <c r="B54" s="237" t="s">
        <v>1229</v>
      </c>
      <c r="C54" s="237"/>
      <c r="D54" s="237"/>
      <c r="E54" s="237"/>
      <c r="F54" s="237"/>
      <c r="G54" s="237"/>
      <c r="H54" s="237"/>
      <c r="I54" s="237"/>
      <c r="J54" s="237"/>
      <c r="K54" s="237"/>
      <c r="L54" s="237"/>
      <c r="M54" s="237"/>
    </row>
    <row r="55" spans="1:13">
      <c r="A55" s="237" t="s">
        <v>839</v>
      </c>
      <c r="B55" s="237" t="s">
        <v>1230</v>
      </c>
      <c r="C55" s="237"/>
      <c r="D55" s="237"/>
      <c r="E55" s="237"/>
      <c r="F55" s="237"/>
      <c r="G55" s="237"/>
      <c r="H55" s="237"/>
      <c r="I55" s="237"/>
      <c r="J55" s="237"/>
      <c r="K55" s="237"/>
      <c r="L55" s="237"/>
      <c r="M55" s="237"/>
    </row>
    <row r="56" spans="1:13">
      <c r="A56" s="205" t="s">
        <v>613</v>
      </c>
      <c r="B56" s="205" t="s">
        <v>1231</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1232</v>
      </c>
      <c r="B58" s="205"/>
      <c r="C58" s="241"/>
      <c r="D58" s="241"/>
      <c r="E58" s="241"/>
      <c r="F58" s="241"/>
      <c r="G58" s="241"/>
      <c r="H58" s="241"/>
      <c r="I58" s="241"/>
      <c r="J58" s="241"/>
      <c r="K58" s="241"/>
      <c r="L58" s="241"/>
      <c r="M58" s="241"/>
    </row>
    <row r="59" spans="1:13">
      <c r="A59" s="241">
        <v>1</v>
      </c>
      <c r="B59" s="241" t="s">
        <v>1233</v>
      </c>
      <c r="C59" s="241"/>
      <c r="D59" s="241"/>
      <c r="E59" s="241"/>
      <c r="F59" s="241"/>
      <c r="G59" s="241"/>
      <c r="H59" s="241"/>
      <c r="I59" s="241"/>
      <c r="J59" s="241"/>
      <c r="K59" s="241"/>
      <c r="L59" s="241"/>
      <c r="M59" s="241"/>
    </row>
    <row r="60" spans="1:13">
      <c r="A60" s="241">
        <v>2</v>
      </c>
      <c r="B60" s="242" t="s">
        <v>1234</v>
      </c>
      <c r="C60" s="241"/>
      <c r="D60" s="241"/>
      <c r="E60" s="241"/>
      <c r="F60" s="241"/>
      <c r="G60" s="241"/>
      <c r="H60" s="241"/>
      <c r="I60" s="241"/>
      <c r="J60" s="241"/>
      <c r="K60" s="241"/>
      <c r="L60" s="241"/>
      <c r="M60" s="241"/>
    </row>
    <row r="61" spans="1:13">
      <c r="A61" s="241">
        <v>3</v>
      </c>
      <c r="B61" s="241" t="s">
        <v>1235</v>
      </c>
      <c r="C61" s="243"/>
      <c r="D61" s="243"/>
      <c r="E61" s="243"/>
      <c r="F61" s="243"/>
      <c r="G61" s="243"/>
      <c r="H61" s="243"/>
      <c r="I61" s="243"/>
      <c r="J61" s="243"/>
      <c r="K61" s="243"/>
      <c r="L61" s="243"/>
      <c r="M61" s="243"/>
    </row>
    <row r="62" spans="1:13">
      <c r="A62" s="241">
        <v>4</v>
      </c>
      <c r="B62" s="241" t="s">
        <v>1236</v>
      </c>
      <c r="C62" s="243"/>
      <c r="D62" s="243"/>
      <c r="E62" s="243"/>
      <c r="F62" s="243"/>
      <c r="G62" s="243"/>
      <c r="H62" s="243"/>
      <c r="I62" s="243"/>
      <c r="J62" s="243"/>
      <c r="K62" s="243"/>
      <c r="L62" s="243"/>
      <c r="M62" s="243"/>
    </row>
    <row r="63" spans="1:13">
      <c r="A63" s="241">
        <v>5</v>
      </c>
      <c r="B63" s="241" t="s">
        <v>1237</v>
      </c>
      <c r="C63" s="243"/>
      <c r="D63" s="243"/>
      <c r="E63" s="243"/>
      <c r="F63" s="243"/>
      <c r="G63" s="243"/>
      <c r="H63" s="243"/>
      <c r="I63" s="243"/>
      <c r="J63" s="243"/>
      <c r="K63" s="243"/>
      <c r="L63" s="243"/>
      <c r="M63" s="243"/>
    </row>
    <row r="64" spans="1:13" ht="56.25">
      <c r="A64" s="241">
        <v>6</v>
      </c>
      <c r="B64" s="244" t="s">
        <v>1238</v>
      </c>
      <c r="C64" s="233"/>
      <c r="D64" s="233"/>
      <c r="E64" s="233"/>
      <c r="F64" s="233"/>
      <c r="G64" s="233"/>
      <c r="H64" s="233"/>
      <c r="I64" s="233"/>
      <c r="J64" s="233"/>
      <c r="K64" s="233"/>
      <c r="L64" s="233"/>
      <c r="M64" s="233"/>
    </row>
    <row r="65" spans="1:13" ht="45">
      <c r="A65" s="241">
        <v>7</v>
      </c>
      <c r="B65" s="233" t="s">
        <v>1239</v>
      </c>
      <c r="C65" s="233"/>
      <c r="D65" s="233"/>
      <c r="E65" s="233"/>
      <c r="F65" s="233"/>
      <c r="G65" s="233"/>
      <c r="H65" s="233"/>
      <c r="I65" s="233"/>
      <c r="J65" s="233"/>
      <c r="K65" s="233"/>
      <c r="L65" s="233"/>
      <c r="M65" s="233"/>
    </row>
    <row r="66" spans="1:13" ht="45">
      <c r="A66" s="241">
        <v>8</v>
      </c>
      <c r="B66" s="233" t="s">
        <v>1240</v>
      </c>
      <c r="C66" s="233"/>
      <c r="D66" s="233"/>
      <c r="E66" s="233"/>
      <c r="F66" s="233"/>
      <c r="G66" s="233"/>
      <c r="H66" s="233"/>
      <c r="I66" s="233"/>
      <c r="J66" s="233"/>
      <c r="K66" s="233"/>
      <c r="L66" s="233"/>
      <c r="M66" s="233"/>
    </row>
    <row r="67" spans="1:13" ht="56.25">
      <c r="A67" s="241">
        <v>9</v>
      </c>
      <c r="B67" s="233" t="s">
        <v>1241</v>
      </c>
      <c r="C67" s="233"/>
      <c r="D67" s="233"/>
      <c r="E67" s="233"/>
      <c r="F67" s="233"/>
      <c r="G67" s="233"/>
      <c r="H67" s="233"/>
      <c r="I67" s="233"/>
      <c r="J67" s="233"/>
      <c r="K67" s="233"/>
      <c r="L67" s="233"/>
      <c r="M67" s="233"/>
    </row>
    <row r="68" spans="1:13" ht="56.25">
      <c r="A68" s="241">
        <v>10</v>
      </c>
      <c r="B68" s="233" t="s">
        <v>1242</v>
      </c>
      <c r="C68" s="233"/>
      <c r="D68" s="233"/>
      <c r="E68" s="233"/>
      <c r="F68" s="233"/>
      <c r="G68" s="233"/>
      <c r="H68" s="233"/>
      <c r="I68" s="233"/>
      <c r="J68" s="233"/>
      <c r="K68" s="233"/>
      <c r="L68" s="233"/>
      <c r="M68" s="233"/>
    </row>
    <row r="69" spans="1:13" ht="45">
      <c r="A69" s="241">
        <v>11</v>
      </c>
      <c r="B69" s="233" t="s">
        <v>1243</v>
      </c>
      <c r="C69" s="202"/>
      <c r="D69" s="202"/>
      <c r="E69" s="202"/>
      <c r="F69" s="202"/>
      <c r="G69" s="202"/>
      <c r="H69" s="202"/>
      <c r="I69" s="202"/>
      <c r="J69" s="202"/>
      <c r="K69" s="202"/>
      <c r="L69" s="202"/>
      <c r="M69" s="202"/>
    </row>
    <row r="70" spans="1:13">
      <c r="A70" s="241">
        <v>12</v>
      </c>
      <c r="B70" s="203" t="s">
        <v>1244</v>
      </c>
      <c r="C70" s="202"/>
      <c r="D70" s="202"/>
      <c r="E70" s="202"/>
      <c r="F70" s="202"/>
      <c r="G70" s="202"/>
      <c r="H70" s="202"/>
      <c r="I70" s="202"/>
      <c r="J70" s="202"/>
      <c r="K70" s="202"/>
      <c r="L70" s="202"/>
      <c r="M70" s="202"/>
    </row>
    <row r="71" spans="1:13">
      <c r="A71" s="241">
        <v>13</v>
      </c>
      <c r="B71" s="203" t="s">
        <v>1245</v>
      </c>
      <c r="C71" s="202"/>
      <c r="D71" s="202"/>
      <c r="E71" s="202"/>
      <c r="F71" s="202"/>
      <c r="G71" s="202"/>
      <c r="H71" s="202"/>
      <c r="I71" s="202"/>
      <c r="J71" s="202"/>
      <c r="K71" s="202"/>
      <c r="L71" s="202"/>
      <c r="M71" s="202"/>
    </row>
    <row r="72" spans="1:13">
      <c r="A72" s="241">
        <v>14</v>
      </c>
      <c r="B72" s="203" t="s">
        <v>1246</v>
      </c>
      <c r="C72" s="202"/>
      <c r="D72" s="202"/>
      <c r="E72" s="202"/>
      <c r="F72" s="202"/>
      <c r="G72" s="202"/>
      <c r="H72" s="202"/>
      <c r="I72" s="202"/>
      <c r="J72" s="202"/>
      <c r="K72" s="202"/>
      <c r="L72" s="202"/>
      <c r="M72" s="202"/>
    </row>
    <row r="73" spans="1:13">
      <c r="A73" s="241">
        <v>15</v>
      </c>
      <c r="B73" s="203" t="s">
        <v>1247</v>
      </c>
      <c r="C73" s="202"/>
      <c r="D73" s="202"/>
      <c r="E73" s="202"/>
      <c r="F73" s="202"/>
      <c r="G73" s="202"/>
      <c r="H73" s="202"/>
      <c r="I73" s="202"/>
      <c r="J73" s="202"/>
      <c r="K73" s="202"/>
      <c r="L73" s="202"/>
      <c r="M73" s="202"/>
    </row>
    <row r="74" spans="1:13">
      <c r="A74" s="241">
        <v>16</v>
      </c>
      <c r="B74" s="203" t="s">
        <v>1248</v>
      </c>
      <c r="C74" s="202"/>
      <c r="D74" s="202"/>
      <c r="E74" s="202"/>
      <c r="F74" s="202"/>
      <c r="G74" s="202"/>
      <c r="H74" s="202"/>
      <c r="I74" s="202"/>
      <c r="J74" s="202"/>
      <c r="K74" s="202"/>
      <c r="L74" s="202"/>
      <c r="M74" s="202"/>
    </row>
    <row r="75" spans="1:13">
      <c r="A75" s="241">
        <v>17</v>
      </c>
      <c r="B75" s="203" t="s">
        <v>1249</v>
      </c>
      <c r="C75" s="202"/>
      <c r="D75" s="202"/>
      <c r="E75" s="202"/>
      <c r="F75" s="202"/>
      <c r="G75" s="202"/>
      <c r="H75" s="202"/>
      <c r="I75" s="202"/>
      <c r="J75" s="202"/>
      <c r="K75" s="202"/>
      <c r="L75" s="202"/>
      <c r="M75" s="202"/>
    </row>
    <row r="76" spans="1:13">
      <c r="A76" s="241">
        <v>18</v>
      </c>
      <c r="B76" s="203" t="s">
        <v>1250</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1034</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1032</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1031</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1025</v>
      </c>
    </row>
    <row r="11" spans="2:30" ht="60">
      <c r="B11" s="103" t="s">
        <v>1028</v>
      </c>
      <c r="C11" s="103" t="s">
        <v>971</v>
      </c>
      <c r="D11" s="103" t="s">
        <v>970</v>
      </c>
      <c r="E11" s="81" t="s">
        <v>1315</v>
      </c>
      <c r="F11" s="81" t="s">
        <v>969</v>
      </c>
      <c r="G11" s="81" t="s">
        <v>1036</v>
      </c>
      <c r="H11" s="81" t="s">
        <v>1037</v>
      </c>
      <c r="I11" s="300" t="s">
        <v>1316</v>
      </c>
      <c r="J11" s="299" t="s">
        <v>1314</v>
      </c>
    </row>
    <row r="12" spans="2:30" ht="15">
      <c r="B12" s="109" t="s">
        <v>982</v>
      </c>
      <c r="C12" s="104" t="s">
        <v>968</v>
      </c>
      <c r="D12" s="104" t="s">
        <v>957</v>
      </c>
      <c r="E12" s="80">
        <v>266.57523809523798</v>
      </c>
      <c r="F12" s="80">
        <v>5468.1085769142855</v>
      </c>
      <c r="G12" s="105" t="s">
        <v>434</v>
      </c>
      <c r="I12">
        <v>810</v>
      </c>
    </row>
    <row r="13" spans="2:30" ht="16.5" customHeight="1">
      <c r="B13" s="109" t="s">
        <v>983</v>
      </c>
      <c r="C13" s="104" t="s">
        <v>967</v>
      </c>
      <c r="D13" s="104" t="s">
        <v>957</v>
      </c>
      <c r="E13" s="80">
        <v>210.45841269841262</v>
      </c>
      <c r="F13" s="80">
        <v>4317.0155629714272</v>
      </c>
      <c r="G13" s="105" t="s">
        <v>450</v>
      </c>
      <c r="I13" s="301">
        <v>810</v>
      </c>
      <c r="J13">
        <v>24908</v>
      </c>
    </row>
    <row r="14" spans="2:30" ht="15">
      <c r="B14" s="109"/>
      <c r="C14" s="104" t="s">
        <v>966</v>
      </c>
      <c r="D14" s="104" t="s">
        <v>957</v>
      </c>
      <c r="E14" s="80">
        <v>1162.3579591836751</v>
      </c>
      <c r="F14" s="80">
        <v>23842.797896277589</v>
      </c>
      <c r="G14" s="106" t="s">
        <v>1026</v>
      </c>
      <c r="H14" s="87" t="s">
        <v>445</v>
      </c>
    </row>
    <row r="15" spans="2:30" ht="15" customHeight="1">
      <c r="B15" s="321" t="s">
        <v>993</v>
      </c>
      <c r="C15" s="104" t="s">
        <v>965</v>
      </c>
      <c r="D15" s="104" t="s">
        <v>957</v>
      </c>
      <c r="E15" s="80">
        <v>377</v>
      </c>
      <c r="F15" s="80">
        <f>3865.58537571818+4239.85897298597</f>
        <v>8105.4443487041499</v>
      </c>
      <c r="G15" s="107" t="s">
        <v>434</v>
      </c>
      <c r="I15" s="301">
        <v>1270</v>
      </c>
      <c r="J15">
        <v>5162</v>
      </c>
    </row>
    <row r="16" spans="2:30" ht="15">
      <c r="B16" s="322"/>
      <c r="C16" s="104" t="s">
        <v>964</v>
      </c>
      <c r="D16" s="104" t="s">
        <v>957</v>
      </c>
      <c r="E16" s="80"/>
      <c r="F16" s="80"/>
      <c r="G16" s="105" t="s">
        <v>434</v>
      </c>
    </row>
    <row r="17" spans="2:18" ht="15">
      <c r="B17" s="109"/>
      <c r="C17" s="104" t="s">
        <v>963</v>
      </c>
      <c r="D17" s="104" t="s">
        <v>957</v>
      </c>
      <c r="E17" s="128">
        <v>217.18108995210142</v>
      </c>
      <c r="F17" s="128">
        <v>4454.9140767770832</v>
      </c>
      <c r="G17" s="106" t="s">
        <v>1026</v>
      </c>
      <c r="H17" s="87" t="s">
        <v>451</v>
      </c>
    </row>
    <row r="18" spans="2:18" ht="48" customHeight="1">
      <c r="B18" s="109" t="s">
        <v>981</v>
      </c>
      <c r="C18" s="104" t="s">
        <v>962</v>
      </c>
      <c r="D18" s="104" t="s">
        <v>957</v>
      </c>
      <c r="E18" s="128">
        <v>342.34666666666601</v>
      </c>
      <c r="F18" s="128">
        <v>7022.3654591999866</v>
      </c>
      <c r="G18" s="105" t="s">
        <v>434</v>
      </c>
      <c r="I18" s="301">
        <v>1623</v>
      </c>
      <c r="J18">
        <v>27042</v>
      </c>
    </row>
    <row r="19" spans="2:18" ht="15" customHeight="1">
      <c r="B19" s="321" t="s">
        <v>987</v>
      </c>
      <c r="C19" s="104" t="s">
        <v>961</v>
      </c>
      <c r="D19" s="104" t="s">
        <v>957</v>
      </c>
      <c r="E19" s="128">
        <v>187</v>
      </c>
      <c r="F19" s="128">
        <f>3827.00918674286+8801.47775520002</f>
        <v>12628.48694194288</v>
      </c>
      <c r="G19" s="105" t="s">
        <v>446</v>
      </c>
      <c r="I19" s="301">
        <v>754</v>
      </c>
      <c r="J19">
        <v>32806</v>
      </c>
    </row>
    <row r="20" spans="2:18" ht="16.5" customHeight="1">
      <c r="B20" s="322"/>
      <c r="C20" s="104" t="s">
        <v>960</v>
      </c>
      <c r="D20" s="104" t="s">
        <v>957</v>
      </c>
      <c r="E20" s="128"/>
      <c r="F20" s="128"/>
      <c r="G20" s="106" t="s">
        <v>1026</v>
      </c>
      <c r="H20" s="87" t="s">
        <v>446</v>
      </c>
      <c r="N20" s="83" t="s">
        <v>1303</v>
      </c>
    </row>
    <row r="21" spans="2:18" ht="15">
      <c r="B21" s="109" t="s">
        <v>986</v>
      </c>
      <c r="C21" s="104" t="s">
        <v>959</v>
      </c>
      <c r="D21" s="104" t="s">
        <v>957</v>
      </c>
      <c r="E21" s="128">
        <v>188.66894409937888</v>
      </c>
      <c r="F21" s="128">
        <v>3870.0603957018634</v>
      </c>
      <c r="G21" s="105" t="s">
        <v>446</v>
      </c>
      <c r="I21" s="301">
        <v>763</v>
      </c>
      <c r="J21">
        <v>24068</v>
      </c>
      <c r="N21" s="301"/>
      <c r="O21" s="301"/>
      <c r="P21" s="301"/>
      <c r="Q21" s="323" t="s">
        <v>1308</v>
      </c>
      <c r="R21" s="323"/>
    </row>
    <row r="22" spans="2:18" ht="15" customHeight="1">
      <c r="B22" s="109"/>
      <c r="C22" s="104" t="s">
        <v>958</v>
      </c>
      <c r="D22" s="104" t="s">
        <v>957</v>
      </c>
      <c r="E22" s="128">
        <v>196.99111111111114</v>
      </c>
      <c r="F22" s="128">
        <v>4040.7683472000003</v>
      </c>
      <c r="G22" s="106" t="s">
        <v>1026</v>
      </c>
      <c r="H22" s="87" t="s">
        <v>434</v>
      </c>
      <c r="N22" s="301"/>
      <c r="O22" s="301"/>
      <c r="P22" s="301"/>
      <c r="Q22" s="301" t="s">
        <v>1311</v>
      </c>
      <c r="R22" s="301" t="s">
        <v>1312</v>
      </c>
    </row>
    <row r="23" spans="2:18" ht="15">
      <c r="B23" s="110" t="s">
        <v>1018</v>
      </c>
      <c r="C23" s="104" t="s">
        <v>995</v>
      </c>
      <c r="D23" s="104" t="s">
        <v>957</v>
      </c>
      <c r="E23" s="128"/>
      <c r="F23" s="128">
        <v>822</v>
      </c>
      <c r="G23" s="109" t="s">
        <v>434</v>
      </c>
      <c r="N23" s="301"/>
      <c r="O23" s="301" t="s">
        <v>1306</v>
      </c>
      <c r="P23" s="301" t="s">
        <v>1027</v>
      </c>
      <c r="Q23" s="301" t="s">
        <v>1309</v>
      </c>
      <c r="R23" s="301" t="s">
        <v>1310</v>
      </c>
    </row>
    <row r="24" spans="2:18" ht="15">
      <c r="B24" s="110" t="s">
        <v>1023</v>
      </c>
      <c r="C24" s="104" t="s">
        <v>1000</v>
      </c>
      <c r="D24" s="104" t="s">
        <v>957</v>
      </c>
      <c r="E24" s="128"/>
      <c r="F24" s="128">
        <v>7227</v>
      </c>
      <c r="G24" s="109" t="s">
        <v>434</v>
      </c>
      <c r="N24" t="s">
        <v>955</v>
      </c>
      <c r="O24">
        <v>173</v>
      </c>
      <c r="P24">
        <v>67</v>
      </c>
      <c r="Q24">
        <v>2152970</v>
      </c>
      <c r="R24">
        <v>22864</v>
      </c>
    </row>
    <row r="25" spans="2:18" ht="15" customHeight="1">
      <c r="B25" s="127" t="s">
        <v>985</v>
      </c>
      <c r="C25" s="130" t="s">
        <v>994</v>
      </c>
      <c r="D25" s="130" t="s">
        <v>953</v>
      </c>
      <c r="E25" s="129"/>
      <c r="F25" s="129">
        <v>2430</v>
      </c>
      <c r="G25" s="109" t="s">
        <v>440</v>
      </c>
      <c r="H25" s="87"/>
      <c r="N25" t="s">
        <v>1304</v>
      </c>
      <c r="O25">
        <v>358</v>
      </c>
      <c r="P25">
        <v>77</v>
      </c>
      <c r="Q25">
        <v>6334609</v>
      </c>
      <c r="R25">
        <v>64415</v>
      </c>
    </row>
    <row r="26" spans="2:18" ht="15">
      <c r="B26" s="109" t="s">
        <v>984</v>
      </c>
      <c r="C26" s="130" t="s">
        <v>954</v>
      </c>
      <c r="D26" s="130" t="s">
        <v>953</v>
      </c>
      <c r="E26" s="78">
        <v>34.791517018356608</v>
      </c>
      <c r="F26" s="78">
        <v>1097.1852806908939</v>
      </c>
      <c r="G26" s="105" t="s">
        <v>434</v>
      </c>
      <c r="N26" t="s">
        <v>1305</v>
      </c>
      <c r="O26">
        <v>22</v>
      </c>
      <c r="P26">
        <v>3</v>
      </c>
      <c r="Q26">
        <v>6012730</v>
      </c>
      <c r="R26">
        <v>87673</v>
      </c>
    </row>
    <row r="27" spans="2:18" ht="15">
      <c r="B27" s="127" t="s">
        <v>1045</v>
      </c>
      <c r="C27" s="130" t="s">
        <v>1017</v>
      </c>
      <c r="D27" s="130" t="s">
        <v>953</v>
      </c>
      <c r="E27" s="129">
        <v>14</v>
      </c>
      <c r="F27" s="129">
        <f>(E27/E26)*F26</f>
        <v>441.50399999999996</v>
      </c>
      <c r="G27" s="109" t="s">
        <v>440</v>
      </c>
      <c r="H27" s="116"/>
      <c r="I27" s="1" t="s">
        <v>1028</v>
      </c>
      <c r="J27" s="1" t="s">
        <v>1027</v>
      </c>
      <c r="N27" t="s">
        <v>1307</v>
      </c>
      <c r="O27">
        <v>437</v>
      </c>
      <c r="P27">
        <v>45</v>
      </c>
      <c r="Q27">
        <v>241289</v>
      </c>
      <c r="R27">
        <v>12672</v>
      </c>
    </row>
    <row r="28" spans="2:18" ht="15">
      <c r="B28" s="109" t="s">
        <v>980</v>
      </c>
      <c r="C28" s="111" t="s">
        <v>989</v>
      </c>
      <c r="D28" s="112" t="s">
        <v>1033</v>
      </c>
      <c r="E28" s="113">
        <f>I28*$J$28</f>
        <v>63</v>
      </c>
      <c r="F28" s="114">
        <f>108*I28</f>
        <v>1944</v>
      </c>
      <c r="G28" s="106" t="s">
        <v>434</v>
      </c>
      <c r="H28" s="1"/>
      <c r="I28">
        <v>18</v>
      </c>
      <c r="J28">
        <v>3.5</v>
      </c>
      <c r="Q28" s="301" t="s">
        <v>1309</v>
      </c>
      <c r="R28" s="301" t="s">
        <v>1310</v>
      </c>
    </row>
    <row r="29" spans="2:18" ht="15">
      <c r="B29" s="109" t="s">
        <v>988</v>
      </c>
      <c r="C29" s="111" t="s">
        <v>991</v>
      </c>
      <c r="D29" s="112" t="s">
        <v>1033</v>
      </c>
      <c r="E29" s="113">
        <f t="shared" ref="E29:E30" si="3">I29*$J$28</f>
        <v>3.5</v>
      </c>
      <c r="F29" s="114">
        <f t="shared" ref="F29:F30" si="4">108*I29</f>
        <v>108</v>
      </c>
      <c r="G29" s="106" t="s">
        <v>1035</v>
      </c>
      <c r="H29" s="1"/>
      <c r="I29">
        <v>1</v>
      </c>
      <c r="N29" s="301" t="s">
        <v>1313</v>
      </c>
      <c r="Q29">
        <f>SUMPRODUCT(Q24:Q27,P24:P27)/SUM(P24:P27)</f>
        <v>3442239.9895833335</v>
      </c>
      <c r="R29">
        <f>SUMPRODUCT(R24:R27,P24:P27)/SUM(P24:P27)</f>
        <v>38151.572916666664</v>
      </c>
    </row>
    <row r="30" spans="2:18" ht="15">
      <c r="B30" s="109" t="s">
        <v>990</v>
      </c>
      <c r="C30" s="111" t="s">
        <v>992</v>
      </c>
      <c r="D30" s="112" t="s">
        <v>1033</v>
      </c>
      <c r="E30" s="113">
        <f t="shared" si="3"/>
        <v>3.5</v>
      </c>
      <c r="F30" s="114">
        <f t="shared" si="4"/>
        <v>108</v>
      </c>
      <c r="G30" s="106" t="s">
        <v>451</v>
      </c>
      <c r="H30" s="1"/>
      <c r="I30">
        <v>1</v>
      </c>
      <c r="Q30" s="301" t="s">
        <v>1317</v>
      </c>
      <c r="R30" s="301" t="s">
        <v>1318</v>
      </c>
    </row>
    <row r="31" spans="2:18" ht="15">
      <c r="B31" s="109" t="s">
        <v>1019</v>
      </c>
      <c r="C31" s="115" t="s">
        <v>996</v>
      </c>
      <c r="D31" s="126" t="s">
        <v>1043</v>
      </c>
      <c r="E31" s="115"/>
      <c r="F31" s="115">
        <v>612</v>
      </c>
      <c r="G31" s="109" t="s">
        <v>439</v>
      </c>
      <c r="N31" s="301" t="s">
        <v>1327</v>
      </c>
      <c r="Q31">
        <f>Q29/(SUM(O24:O27)/SUM(P24:P27))</f>
        <v>667585.93737373746</v>
      </c>
      <c r="R31">
        <f>R29/(SUM(O24:O27)/SUM(P24:P27))</f>
        <v>7399.0929292929286</v>
      </c>
    </row>
    <row r="32" spans="2:18" ht="15">
      <c r="B32" s="110" t="s">
        <v>1020</v>
      </c>
      <c r="C32" s="115" t="s">
        <v>997</v>
      </c>
      <c r="D32" s="126" t="s">
        <v>1044</v>
      </c>
      <c r="E32" s="115"/>
      <c r="F32" s="115">
        <v>1776</v>
      </c>
      <c r="G32" s="109" t="s">
        <v>456</v>
      </c>
    </row>
    <row r="33" spans="2:7" ht="15">
      <c r="B33" s="109" t="s">
        <v>1021</v>
      </c>
      <c r="C33" s="115" t="s">
        <v>998</v>
      </c>
      <c r="D33" s="126" t="s">
        <v>1044</v>
      </c>
      <c r="E33" s="115"/>
      <c r="F33" s="115">
        <v>1225</v>
      </c>
      <c r="G33" s="109" t="s">
        <v>448</v>
      </c>
    </row>
    <row r="34" spans="2:7" ht="15">
      <c r="B34" s="110" t="s">
        <v>1022</v>
      </c>
      <c r="C34" s="115" t="s">
        <v>999</v>
      </c>
      <c r="D34" s="126" t="s">
        <v>1044</v>
      </c>
      <c r="E34" s="115"/>
      <c r="F34" s="115">
        <v>2465</v>
      </c>
      <c r="G34" s="109" t="s">
        <v>439</v>
      </c>
    </row>
    <row r="35" spans="2:7" ht="15">
      <c r="B35" s="109" t="s">
        <v>1024</v>
      </c>
      <c r="C35" s="108" t="s">
        <v>956</v>
      </c>
      <c r="D35" s="108" t="s">
        <v>955</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25" zoomScale="70" zoomScaleNormal="70" workbookViewId="0">
      <selection activeCell="D63" sqref="D63"/>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5" t="s">
        <v>1295</v>
      </c>
      <c r="H3" s="325"/>
      <c r="I3" s="325"/>
      <c r="J3" s="325"/>
    </row>
    <row r="4" spans="1:63" ht="36" customHeight="1" thickBot="1">
      <c r="A4" s="2" t="s">
        <v>1</v>
      </c>
      <c r="C4" s="2" t="s">
        <v>464</v>
      </c>
      <c r="E4" s="2" t="s">
        <v>1293</v>
      </c>
      <c r="G4" s="2" t="s">
        <v>1294</v>
      </c>
      <c r="H4" s="2" t="s">
        <v>1296</v>
      </c>
      <c r="I4" s="2" t="s">
        <v>1297</v>
      </c>
      <c r="J4" s="2" t="s">
        <v>1298</v>
      </c>
    </row>
    <row r="5" spans="1:63">
      <c r="A5" s="22">
        <v>0.01</v>
      </c>
      <c r="C5" s="22">
        <v>0.6</v>
      </c>
      <c r="E5" s="22">
        <v>0.9</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1057</v>
      </c>
      <c r="E10" s="324"/>
      <c r="AI10" s="324" t="s">
        <v>1056</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1047</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1047</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1048</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1048</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1049</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1049</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1047</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1047</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1048</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1048</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1049</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1049</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1047</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1047</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1048</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1048</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1049</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1049</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1047</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1047</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1048</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1048</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1049</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1049</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1054</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557</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1051</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1052</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1050</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1051</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1052</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1050</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1053</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1055</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1047</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1048</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1049</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1047</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1048</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1049</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1047</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1048</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1049</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1047</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1048</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1049</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1153</v>
      </c>
      <c r="AG50" s="23" t="s">
        <v>1302</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17.219455200000002</v>
      </c>
      <c r="E52" s="26">
        <f>SUMIFS(Table1[SumHD_TJ],Table1[Region],$E$51,Table1[Group],A52)/1000*E5*$C$5</f>
        <v>0</v>
      </c>
      <c r="F52" s="26">
        <f>SUMIFS(Table1[SumHD_TJ],Table1[Region],$F$51,Table1[Group],A52)/1000*E5*$C$5</f>
        <v>11.334729599999999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2.4792534000000002</v>
      </c>
      <c r="S52">
        <f>SUMIFS(Table1[SumHD_TJ],Table1[Region],$S$51,Table1[Group],A52)/1000*E5*$C$5</f>
        <v>0</v>
      </c>
      <c r="T52">
        <f>SUMIFS(Table1[SumHD_TJ],Table1[Region],$T$51,Table1[Group],A52)/1000*E5*$C$5</f>
        <v>1.2621852</v>
      </c>
      <c r="U52">
        <f>SUMIFS(Table1[SumHD_TJ],Table1[Region],$U$51,Table1[Group],A52)/1000*E5*$C$5</f>
        <v>0</v>
      </c>
      <c r="V52">
        <f>SUMIFS(Table1[SumHD_TJ],Table1[Region],$V$51,Table1[Group],A52)/1000*E5*$C$5</f>
        <v>0.74873159999999983</v>
      </c>
      <c r="W52">
        <f>SUMIFS(Table1[SumHD_TJ],Table1[Region],$W$51,Table1[Group],A52)/1000*E5*$C$5</f>
        <v>1.3945554</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17.219455200000002</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12.988517399999997</v>
      </c>
      <c r="E53" s="26">
        <f>SUMIFS(Table1[SumHD_TJ],Table1[Region],$E$51,Table1[Group],A53)/1000*E5*$C$5</f>
        <v>0</v>
      </c>
      <c r="F53" s="26">
        <f>SUMIFS(Table1[SumHD_TJ],Table1[Region],$F$51,Table1[Group],A53)/1000*E5*$C$5</f>
        <v>1.5170706</v>
      </c>
      <c r="G53" s="26">
        <f>SUMIFS(Table1[SumHD_TJ],Table1[Region],$G$51,Table1[Group],A53)/1000*E5*$C$5</f>
        <v>1.4414004000000002</v>
      </c>
      <c r="H53" s="26">
        <f>SUMIFS(Table1[SumHD_TJ],Table1[Region],$H$51,Table1[Group],A53)/1000*E5*$C$5</f>
        <v>0.70716239999999997</v>
      </c>
      <c r="I53" s="26">
        <f>SUMIFS(Table1[SumHD_TJ],Table1[Region],$I$51,Table1[Group],A53)/1000*E5*$C$5</f>
        <v>0.40115519999999999</v>
      </c>
      <c r="J53" s="26">
        <f>SUMIFS(Table1[SumHD_TJ],Table1[Region],$J$51,Table1[Group],A53)/1000*E5*$C$5</f>
        <v>0.22465619999999997</v>
      </c>
      <c r="K53" s="26">
        <f>SUMIFS(Table1[SumHD_TJ],Table1[Region],$K$51,Table1[Group],A53)/1000*E5*$C$5</f>
        <v>0.87242400000000009</v>
      </c>
      <c r="L53" s="26">
        <f>SUMIFS(Table1[SumHD_TJ],Table1[Region],$L$51,Table1[Group],A53)/1000*E5*$C$5</f>
        <v>0.99106200000000011</v>
      </c>
      <c r="M53" s="26">
        <f>SUMIFS(Table1[SumHD_TJ],Table1[Region],$M$51,Table1[Group],A53)/1000*E5*$C$5</f>
        <v>0.39943800000000002</v>
      </c>
      <c r="N53">
        <f>SUMIFS(Table1[SumHD_TJ],Table1[Region],$N$51,Table1[Group],A53)/1000*E5*$C$5</f>
        <v>0.27295379999999997</v>
      </c>
      <c r="O53">
        <f>SUMIFS(Table1[SumHD_TJ],Table1[Region],$O$51,Table1[Group],A53)/1000*E5*$C$5</f>
        <v>0.69422399999999984</v>
      </c>
      <c r="P53">
        <f>SUMIFS(Table1[SumHD_TJ],Table1[Region],$P$51,Table1[Group],A53)/1000*E5*$C$5</f>
        <v>0.63577439999999996</v>
      </c>
      <c r="Q53">
        <f>SUMIFS(Table1[SumHD_TJ],Table1[Region],$Q$51,Table1[Group],A53)/1000*E5*$C$5</f>
        <v>0.52138079999999998</v>
      </c>
      <c r="R53">
        <f>SUMIFS(Table1[SumHD_TJ],Table1[Region],$R$51,Table1[Group],A53)/1000*E5*$C$5</f>
        <v>0.90543419999999986</v>
      </c>
      <c r="S53">
        <f>SUMIFS(Table1[SumHD_TJ],Table1[Region],$S$51,Table1[Group],A53)/1000*E5*$C$5</f>
        <v>0</v>
      </c>
      <c r="T53">
        <f>SUMIFS(Table1[SumHD_TJ],Table1[Region],$T$51,Table1[Group],A53)/1000*E5*$C$5</f>
        <v>2.8754999999999999E-2</v>
      </c>
      <c r="U53">
        <f>SUMIFS(Table1[SumHD_TJ],Table1[Region],$U$51,Table1[Group],A53)/1000*E5*$C$5</f>
        <v>0.62762040000000008</v>
      </c>
      <c r="V53">
        <f>SUMIFS(Table1[SumHD_TJ],Table1[Region],$V$51,Table1[Group],A53)/1000*E5*$C$5</f>
        <v>0.17126639999999999</v>
      </c>
      <c r="W53">
        <f>SUMIFS(Table1[SumHD_TJ],Table1[Region],$W$51,Table1[Group],A53)/1000*E5*$C$5</f>
        <v>0.17315639999999996</v>
      </c>
      <c r="X53">
        <f>SUMIFS(Table1[SumHD_TJ],Table1[Region],$X$51,Table1[Group],A53)/1000*E5*$C$5</f>
        <v>0.114507</v>
      </c>
      <c r="Y53">
        <f>SUMIFS(Table1[SumHD_TJ],Table1[Region],$Y$51,Table1[Group],A53)/1000*E5*$C$5</f>
        <v>0.31711499999999998</v>
      </c>
      <c r="Z53">
        <f>SUMIFS(Table1[SumHD_TJ],Table1[Region],$Z$51,Table1[Group],A53)/1000*E5*$C$5</f>
        <v>0.52484219999999993</v>
      </c>
      <c r="AA53">
        <f>SUMIFS(Table1[SumHD_TJ],Table1[Region],$AA$51,Table1[Group],A53)/1000*E5*$C$5</f>
        <v>0.41642100000000004</v>
      </c>
      <c r="AB53">
        <f>SUMIFS(Table1[SumHD_TJ],Table1[Region],$AB$51,Table1[Group],A53)/1000*E5*$C$5</f>
        <v>0.274509</v>
      </c>
      <c r="AC53">
        <f>SUMIFS(Table1[SumHD_TJ],Table1[Region],$AC$51,Table1[Group],A53)/1000*E5*$C$5</f>
        <v>0.62634059999999991</v>
      </c>
      <c r="AD53">
        <f>SUMIFS(Table1[SumHD_TJ],Table1[Region],$AD$51,Table1[Group],A53)/1000*E5*$C$5</f>
        <v>0.1298484</v>
      </c>
      <c r="AE53" s="26">
        <f t="shared" ref="AE53:AE55" si="19">D53</f>
        <v>12.988517399999997</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5.5573613999999987</v>
      </c>
      <c r="E54" s="26">
        <f>SUMIFS(Table1[SumHD_TJ],Table1[Region],$E$51,Table1[Group],A54)/1000*E5*$C$5</f>
        <v>0.30286440000000003</v>
      </c>
      <c r="F54" s="26">
        <f>SUMIFS(Table1[SumHD_TJ],Table1[Region],$F$51,Table1[Group],A54)/1000*E5*$C$5</f>
        <v>0.42239339999999997</v>
      </c>
      <c r="G54" s="26">
        <f>SUMIFS(Table1[SumHD_TJ],Table1[Region],$G$51,Table1[Group],A54)/1000*E5*$C$5</f>
        <v>0.40736520000000004</v>
      </c>
      <c r="H54" s="26">
        <f>SUMIFS(Table1[SumHD_TJ],Table1[Region],$H$51,Table1[Group],A54)/1000*E5*$C$5</f>
        <v>7.7630400000000002E-2</v>
      </c>
      <c r="I54" s="26">
        <f>SUMIFS(Table1[SumHD_TJ],Table1[Region],$I$51,Table1[Group],A54)/1000*E5*$C$5</f>
        <v>2.24748E-2</v>
      </c>
      <c r="J54" s="26">
        <f>SUMIFS(Table1[SumHD_TJ],Table1[Region],$J$51,Table1[Group],A54)/1000*E5*$C$5</f>
        <v>4.3443000000000002E-2</v>
      </c>
      <c r="K54" s="26">
        <f>SUMIFS(Table1[SumHD_TJ],Table1[Region],$K$51,Table1[Group],A54)/1000*E5*$C$5</f>
        <v>3.4462799999999995E-2</v>
      </c>
      <c r="L54" s="26">
        <f>SUMIFS(Table1[SumHD_TJ],Table1[Region],$L$51,Table1[Group],A54)/1000*E5*$C$5</f>
        <v>0.77218379999999975</v>
      </c>
      <c r="M54" s="26">
        <f>SUMIFS(Table1[SumHD_TJ],Table1[Region],$M$51,Table1[Group],A54)/1000*E5*$C$5</f>
        <v>0.1123794</v>
      </c>
      <c r="N54">
        <f>SUMIFS(Table1[SumHD_TJ],Table1[Region],$N$51,Table1[Group],A54)/1000*E5*$C$5</f>
        <v>0</v>
      </c>
      <c r="O54">
        <f>SUMIFS(Table1[SumHD_TJ],Table1[Region],$O$51,Table1[Group],A54)/1000*E5*$C$5</f>
        <v>0.1399572</v>
      </c>
      <c r="P54">
        <f>SUMIFS(Table1[SumHD_TJ],Table1[Region],$P$51,Table1[Group],A54)/1000*E5*$C$5</f>
        <v>0.36135179999999995</v>
      </c>
      <c r="Q54">
        <f>SUMIFS(Table1[SumHD_TJ],Table1[Region],$Q$51,Table1[Group],A54)/1000*E5*$C$5</f>
        <v>6.3622799999999993E-2</v>
      </c>
      <c r="R54">
        <f>SUMIFS(Table1[SumHD_TJ],Table1[Region],$R$51,Table1[Group],A54)/1000*E5*$C$5</f>
        <v>0.6017652</v>
      </c>
      <c r="S54">
        <f>SUMIFS(Table1[SumHD_TJ],Table1[Region],$S$51,Table1[Group],A54)/1000*E5*$C$5</f>
        <v>0.48642660000000004</v>
      </c>
      <c r="T54">
        <f>SUMIFS(Table1[SumHD_TJ],Table1[Region],$T$51,Table1[Group],A54)/1000*E5*$C$5</f>
        <v>0.28236600000000006</v>
      </c>
      <c r="U54">
        <f>SUMIFS(Table1[SumHD_TJ],Table1[Region],$U$51,Table1[Group],A54)/1000*E5*$C$5</f>
        <v>0.1430082</v>
      </c>
      <c r="V54">
        <f>SUMIFS(Table1[SumHD_TJ],Table1[Region],$V$51,Table1[Group],A54)/1000*E5*$C$5</f>
        <v>0.16747559999999997</v>
      </c>
      <c r="W54">
        <f>SUMIFS(Table1[SumHD_TJ],Table1[Region],$W$51,Table1[Group],A54)/1000*E5*$C$5</f>
        <v>0.34534619999999999</v>
      </c>
      <c r="X54">
        <f>SUMIFS(Table1[SumHD_TJ],Table1[Region],$X$51,Table1[Group],A54)/1000*E5*$C$5</f>
        <v>2.1178799999999998E-2</v>
      </c>
      <c r="Y54">
        <f>SUMIFS(Table1[SumHD_TJ],Table1[Region],$Y$51,Table1[Group],A54)/1000*E5*$C$5</f>
        <v>0.26751599999999998</v>
      </c>
      <c r="Z54">
        <f>SUMIFS(Table1[SumHD_TJ],Table1[Region],$Z$51,Table1[Group],A54)/1000*E5*$C$5</f>
        <v>5.4324000000000004E-2</v>
      </c>
      <c r="AA54">
        <f>SUMIFS(Table1[SumHD_TJ],Table1[Region],$AA$51,Table1[Group],A54)/1000*E5*$C$5</f>
        <v>6.5604599999999999E-2</v>
      </c>
      <c r="AB54">
        <f>SUMIFS(Table1[SumHD_TJ],Table1[Region],$AB$51,Table1[Group],A54)/1000*E5*$C$5</f>
        <v>0.11455560000000001</v>
      </c>
      <c r="AC54">
        <f>SUMIFS(Table1[SumHD_TJ],Table1[Region],$AC$51,Table1[Group],A54)/1000*E5*$C$5</f>
        <v>6.6911399999999996E-2</v>
      </c>
      <c r="AD54">
        <f>SUMIFS(Table1[SumHD_TJ],Table1[Region],$AD$51,Table1[Group],A54)/1000*E5*$C$5</f>
        <v>0.18075420000000003</v>
      </c>
      <c r="AE54" s="26">
        <f t="shared" si="19"/>
        <v>5.5573613999999987</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1.3696074000000005</v>
      </c>
      <c r="E55" s="26">
        <f>SUMIFS(Table1[SumHD_TJ],Table1[Region],$E$51,Table1[Group],A55)/1000*E5*$C$5</f>
        <v>4.1812200000000001E-2</v>
      </c>
      <c r="F55" s="26">
        <f>SUMIFS(Table1[SumHD_TJ],Table1[Region],$F$51,Table1[Group],A55)/1000*E5*$C$5</f>
        <v>6.8256000000000002E-3</v>
      </c>
      <c r="G55" s="26">
        <f>SUMIFS(Table1[SumHD_TJ],Table1[Region],$G$51,Table1[Group],A55)/1000*E5*$C$5</f>
        <v>5.4820800000000017E-2</v>
      </c>
      <c r="H55" s="26">
        <f>SUMIFS(Table1[SumHD_TJ],Table1[Region],$H$51,Table1[Group],A55)/1000*E5*$C$5</f>
        <v>2.81718E-2</v>
      </c>
      <c r="I55" s="26">
        <f>SUMIFS(Table1[SumHD_TJ],Table1[Region],$I$51,Table1[Group],A55)/1000*E5*$C$5</f>
        <v>3.8804399999999989E-2</v>
      </c>
      <c r="J55" s="26">
        <f>SUMIFS(Table1[SumHD_TJ],Table1[Region],$J$51,Table1[Group],A55)/1000*E5*$C$5</f>
        <v>1.31004E-2</v>
      </c>
      <c r="K55" s="26">
        <f>SUMIFS(Table1[SumHD_TJ],Table1[Region],$K$51,Table1[Group],A55)/1000*E5*$C$5</f>
        <v>5.2936199999999996E-2</v>
      </c>
      <c r="L55" s="26">
        <f>SUMIFS(Table1[SumHD_TJ],Table1[Region],$L$51,Table1[Group],A55)/1000*E5*$C$5</f>
        <v>1.8511199999999998E-2</v>
      </c>
      <c r="M55" s="26">
        <f>SUMIFS(Table1[SumHD_TJ],Table1[Region],$M$51,Table1[Group],A55)/1000*E5*$C$5</f>
        <v>4.1207399999999998E-2</v>
      </c>
      <c r="N55">
        <f>SUMIFS(Table1[SumHD_TJ],Table1[Region],$N$51,Table1[Group],A55)/1000*E5*$C$5</f>
        <v>1.84788E-2</v>
      </c>
      <c r="O55">
        <f>SUMIFS(Table1[SumHD_TJ],Table1[Region],$O$51,Table1[Group],A55)/1000*E5*$C$5</f>
        <v>6.7267799999999989E-2</v>
      </c>
      <c r="P55">
        <f>SUMIFS(Table1[SumHD_TJ],Table1[Region],$P$51,Table1[Group],A55)/1000*E5*$C$5</f>
        <v>7.7165999999999998E-2</v>
      </c>
      <c r="Q55">
        <f>SUMIFS(Table1[SumHD_TJ],Table1[Region],$Q$51,Table1[Group],A55)/1000*E5*$C$5</f>
        <v>4.8610800000000003E-2</v>
      </c>
      <c r="R55">
        <f>SUMIFS(Table1[SumHD_TJ],Table1[Region],$R$51,Table1[Group],A55)/1000*E5*$C$5</f>
        <v>0.15073020000000001</v>
      </c>
      <c r="S55">
        <f>SUMIFS(Table1[SumHD_TJ],Table1[Region],$S$51,Table1[Group],A55)/1000*E5*$C$5</f>
        <v>9.6903000000000003E-2</v>
      </c>
      <c r="T55">
        <f>SUMIFS(Table1[SumHD_TJ],Table1[Region],$T$51,Table1[Group],A55)/1000*E5*$C$5</f>
        <v>0.11762279999999997</v>
      </c>
      <c r="U55">
        <f>SUMIFS(Table1[SumHD_TJ],Table1[Region],$U$51,Table1[Group],A55)/1000*E5*$C$5</f>
        <v>2.3824800000000004E-2</v>
      </c>
      <c r="V55">
        <f>SUMIFS(Table1[SumHD_TJ],Table1[Region],$V$51,Table1[Group],A55)/1000*E5*$C$5</f>
        <v>4.1455799999999994E-2</v>
      </c>
      <c r="W55">
        <f>SUMIFS(Table1[SumHD_TJ],Table1[Region],$W$51,Table1[Group],A55)/1000*E5*$C$5</f>
        <v>6.5820599999999993E-2</v>
      </c>
      <c r="X55">
        <f>SUMIFS(Table1[SumHD_TJ],Table1[Region],$X$51,Table1[Group],A55)/1000*E5*$C$5</f>
        <v>3.0304799999999996E-2</v>
      </c>
      <c r="Y55">
        <f>SUMIFS(Table1[SumHD_TJ],Table1[Region],$Y$51,Table1[Group],A55)/1000*E5*$C$5</f>
        <v>5.6003399999999995E-2</v>
      </c>
      <c r="Z55">
        <f>SUMIFS(Table1[SumHD_TJ],Table1[Region],$Z$51,Table1[Group],A55)/1000*E5*$C$5</f>
        <v>2.4904799999999998E-2</v>
      </c>
      <c r="AA55">
        <f>SUMIFS(Table1[SumHD_TJ],Table1[Region],$AA$51,Table1[Group],A55)/1000*E5*$C$5</f>
        <v>5.3071199999999999E-2</v>
      </c>
      <c r="AB55">
        <f>SUMIFS(Table1[SumHD_TJ],Table1[Region],$AB$51,Table1[Group],A55)/1000*E5*$C$5</f>
        <v>2.5920000000000002E-2</v>
      </c>
      <c r="AC55">
        <f>SUMIFS(Table1[SumHD_TJ],Table1[Region],$AC$51,Table1[Group],A55)/1000*E5*$C$5</f>
        <v>0.15492600000000004</v>
      </c>
      <c r="AD55">
        <f>SUMIFS(Table1[SumHD_TJ],Table1[Region],$AD$51,Table1[Group],A55)/1000*E5*$C$5</f>
        <v>2.04066E-2</v>
      </c>
      <c r="AE55" s="26">
        <f t="shared" si="19"/>
        <v>1.3696074000000005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1153</v>
      </c>
      <c r="AG57" s="23" t="s">
        <v>1302</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SUMIFS(Table1[SumHD_TJ],Table1[Group],A59)/1000*E5*(1-$C$5)*100</f>
        <v>1147.9636800000003</v>
      </c>
      <c r="E59" s="26">
        <f>SUMIFS(Table1[SumHD_TJ],Table1[Region],$E$51,Table1[Group],A59)/1000*E5*(1-$C$5)</f>
        <v>0</v>
      </c>
      <c r="F59" s="26">
        <f>SUMIFS(Table1[SumHD_TJ],Table1[Region],$F$51,Table1[Group],A59)/1000*E5*(1-$C$5)</f>
        <v>7.5564864000000007</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1.6528356000000004</v>
      </c>
      <c r="S59">
        <f>SUMIFS(Table1[SumHD_TJ],Table1[Region],$S$51,Table1[Group],A59)/1000*E5*(1-$C$5)</f>
        <v>0</v>
      </c>
      <c r="T59">
        <f>SUMIFS(Table1[SumHD_TJ],Table1[Region],$T$51,Table1[Group],A59)/1000*E5*(1-$C$5)</f>
        <v>0.84145680000000012</v>
      </c>
      <c r="U59">
        <f>SUMIFS(Table1[SumHD_TJ],Table1[Region],$U$51,Table1[Group],A59)/1000*E5*(1-$C$5)</f>
        <v>0</v>
      </c>
      <c r="V59">
        <f>SUMIFS(Table1[SumHD_TJ],Table1[Region],$V$51,Table1[Group],A59)/1000*E5*(1-$C$5)</f>
        <v>0.49915439999999994</v>
      </c>
      <c r="W59">
        <f>SUMIFS(Table1[SumHD_TJ],Table1[Region],$W$51,Table1[Group],A59)/1000*E5*(1-$C$5)</f>
        <v>0.92970360000000007</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1147.9636800000003</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SUMIFS(Table1[SumHD_TJ],Table1[Group],A60)/1000*E5*(1-$C$5)*100</f>
        <v>865.90115999999978</v>
      </c>
      <c r="E60" s="26">
        <f>SUMIFS(Table1[SumHD_TJ],Table1[Region],$E$51,Table1[Group],A60)/1000*E5*(1-$C$5)</f>
        <v>0</v>
      </c>
      <c r="F60" s="26">
        <f>SUMIFS(Table1[SumHD_TJ],Table1[Region],$F$51,Table1[Group],A60)/1000*E5*(1-$C$5)</f>
        <v>1.0113804</v>
      </c>
      <c r="G60" s="26">
        <f>SUMIFS(Table1[SumHD_TJ],Table1[Region],$G$51,Table1[Group],A60)/1000*E5*(1-$C$5)</f>
        <v>0.96093360000000028</v>
      </c>
      <c r="H60" s="26">
        <f>SUMIFS(Table1[SumHD_TJ],Table1[Region],$H$51,Table1[Group],A60)/1000*E5*(1-$C$5)</f>
        <v>0.47144160000000002</v>
      </c>
      <c r="I60" s="26">
        <f>SUMIFS(Table1[SumHD_TJ],Table1[Region],$I$51,Table1[Group],A60)/1000*E5*(1-$C$5)</f>
        <v>0.26743679999999997</v>
      </c>
      <c r="J60" s="26">
        <f>SUMIFS(Table1[SumHD_TJ],Table1[Region],$J$51,Table1[Group],A60)/1000*E5*(1-$C$5)</f>
        <v>0.14977079999999998</v>
      </c>
      <c r="K60" s="26">
        <f>SUMIFS(Table1[SumHD_TJ],Table1[Region],$K$51,Table1[Group],A60)/1000*E5*(1-$C$5)</f>
        <v>0.58161600000000013</v>
      </c>
      <c r="L60" s="26">
        <f>SUMIFS(Table1[SumHD_TJ],Table1[Region],$L$51,Table1[Group],A60)/1000*E5*(1-$C$5)</f>
        <v>0.66070800000000007</v>
      </c>
      <c r="M60" s="26">
        <f>SUMIFS(Table1[SumHD_TJ],Table1[Region],$M$51,Table1[Group],A60)/1000*E5*(1-$C$5)</f>
        <v>0.26629200000000003</v>
      </c>
      <c r="N60">
        <f>SUMIFS(Table1[SumHD_TJ],Table1[Region],$N$51,Table1[Group],A60)/1000*E5*(1-$C$5)</f>
        <v>0.1819692</v>
      </c>
      <c r="O60">
        <f>SUMIFS(Table1[SumHD_TJ],Table1[Region],$O$51,Table1[Group],A60)/1000*E5*(1-$C$5)</f>
        <v>0.46281599999999995</v>
      </c>
      <c r="P60">
        <f>SUMIFS(Table1[SumHD_TJ],Table1[Region],$P$51,Table1[Group],A60)/1000*E5*(1-$C$5)</f>
        <v>0.42384959999999999</v>
      </c>
      <c r="Q60">
        <f>SUMIFS(Table1[SumHD_TJ],Table1[Region],$Q$51,Table1[Group],A60)/1000*E5*(1-$C$5)</f>
        <v>0.34758720000000004</v>
      </c>
      <c r="R60">
        <f>SUMIFS(Table1[SumHD_TJ],Table1[Region],$R$51,Table1[Group],A60)/1000*E5*(1-$C$5)</f>
        <v>0.60362280000000001</v>
      </c>
      <c r="S60">
        <f>SUMIFS(Table1[SumHD_TJ],Table1[Region],$S$51,Table1[Group],A60)/1000*E5*(1-$C$5)</f>
        <v>0</v>
      </c>
      <c r="T60">
        <f>SUMIFS(Table1[SumHD_TJ],Table1[Region],$T$51,Table1[Group],A60)/1000*E5*(1-$C$5)</f>
        <v>1.9170000000000003E-2</v>
      </c>
      <c r="U60">
        <f>SUMIFS(Table1[SumHD_TJ],Table1[Region],$U$51,Table1[Group],A60)/1000*E5*(1-$C$5)</f>
        <v>0.41841360000000005</v>
      </c>
      <c r="V60">
        <f>SUMIFS(Table1[SumHD_TJ],Table1[Region],$V$51,Table1[Group],A60)/1000*E5*(1-$C$5)</f>
        <v>0.11417759999999999</v>
      </c>
      <c r="W60">
        <f>SUMIFS(Table1[SumHD_TJ],Table1[Region],$W$51,Table1[Group],A60)/1000*E5*(1-$C$5)</f>
        <v>0.11543759999999999</v>
      </c>
      <c r="X60">
        <f>SUMIFS(Table1[SumHD_TJ],Table1[Region],$X$51,Table1[Group],A60)/1000*E5*(1-$C$5)</f>
        <v>7.6338000000000017E-2</v>
      </c>
      <c r="Y60">
        <f>SUMIFS(Table1[SumHD_TJ],Table1[Region],$Y$51,Table1[Group],A60)/1000*E5*(1-$C$5)</f>
        <v>0.21141000000000001</v>
      </c>
      <c r="Z60">
        <f>SUMIFS(Table1[SumHD_TJ],Table1[Region],$Z$51,Table1[Group],A60)/1000*E5*(1-$C$5)</f>
        <v>0.34989480000000001</v>
      </c>
      <c r="AA60">
        <f>SUMIFS(Table1[SumHD_TJ],Table1[Region],$AA$51,Table1[Group],A60)/1000*E5*(1-$C$5)</f>
        <v>0.27761400000000003</v>
      </c>
      <c r="AB60">
        <f>SUMIFS(Table1[SumHD_TJ],Table1[Region],$AB$51,Table1[Group],A60)/1000*E5*(1-$C$5)</f>
        <v>0.183006</v>
      </c>
      <c r="AC60">
        <f>SUMIFS(Table1[SumHD_TJ],Table1[Region],$AC$51,Table1[Group],A60)/1000*E5*(1-$C$5)</f>
        <v>0.4175604</v>
      </c>
      <c r="AD60">
        <f>SUMIFS(Table1[SumHD_TJ],Table1[Region],$AD$51,Table1[Group],A60)/1000*E5*(1-$C$5)</f>
        <v>8.6565600000000006E-2</v>
      </c>
      <c r="AE60" s="26">
        <f t="shared" ref="AE60:AE62" si="20">D60</f>
        <v>865.90115999999978</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SUMIFS(Table1[SumHD_TJ],Table1[Group],A61)/1000*E5*(1-$C$5)*100</f>
        <v>370.49075999999997</v>
      </c>
      <c r="E61" s="26">
        <f>SUMIFS(Table1[SumHD_TJ],Table1[Region],$E$51,Table1[Group],A61)/1000*E5*(1-$C$5)</f>
        <v>0.20190960000000002</v>
      </c>
      <c r="F61" s="26">
        <f>SUMIFS(Table1[SumHD_TJ],Table1[Region],$F$51,Table1[Group],A61)/1000*E5*(1-$C$5)</f>
        <v>0.2815956</v>
      </c>
      <c r="G61" s="26">
        <f>SUMIFS(Table1[SumHD_TJ],Table1[Region],$G$51,Table1[Group],A61)/1000*E5*(1-$C$5)</f>
        <v>0.27157680000000001</v>
      </c>
      <c r="H61" s="26">
        <f>SUMIFS(Table1[SumHD_TJ],Table1[Region],$H$51,Table1[Group],A61)/1000*E5*(1-$C$5)</f>
        <v>5.1753600000000004E-2</v>
      </c>
      <c r="I61" s="26">
        <f>SUMIFS(Table1[SumHD_TJ],Table1[Region],$I$51,Table1[Group],A61)/1000*E5*(1-$C$5)</f>
        <v>1.49832E-2</v>
      </c>
      <c r="J61" s="26">
        <f>SUMIFS(Table1[SumHD_TJ],Table1[Region],$J$51,Table1[Group],A61)/1000*E5*(1-$C$5)</f>
        <v>2.8962000000000005E-2</v>
      </c>
      <c r="K61" s="26">
        <f>SUMIFS(Table1[SumHD_TJ],Table1[Region],$K$51,Table1[Group],A61)/1000*E5*(1-$C$5)</f>
        <v>2.2975199999999998E-2</v>
      </c>
      <c r="L61" s="26">
        <f>SUMIFS(Table1[SumHD_TJ],Table1[Region],$L$51,Table1[Group],A61)/1000*E5*(1-$C$5)</f>
        <v>0.51478919999999995</v>
      </c>
      <c r="M61" s="26">
        <f>SUMIFS(Table1[SumHD_TJ],Table1[Region],$M$51,Table1[Group],A61)/1000*E5*(1-$C$5)</f>
        <v>7.4919600000000017E-2</v>
      </c>
      <c r="N61">
        <f>SUMIFS(Table1[SumHD_TJ],Table1[Region],$N$51,Table1[Group],A61)/1000*E5*(1-$C$5)</f>
        <v>0</v>
      </c>
      <c r="O61">
        <f>SUMIFS(Table1[SumHD_TJ],Table1[Region],$O$51,Table1[Group],A61)/1000*E5*(1-$C$5)</f>
        <v>9.3304800000000021E-2</v>
      </c>
      <c r="P61">
        <f>SUMIFS(Table1[SumHD_TJ],Table1[Region],$P$51,Table1[Group],A61)/1000*E5*(1-$C$5)</f>
        <v>0.24090119999999998</v>
      </c>
      <c r="Q61">
        <f>SUMIFS(Table1[SumHD_TJ],Table1[Region],$Q$51,Table1[Group],A61)/1000*E5*(1-$C$5)</f>
        <v>4.24152E-2</v>
      </c>
      <c r="R61">
        <f>SUMIFS(Table1[SumHD_TJ],Table1[Region],$R$51,Table1[Group],A61)/1000*E5*(1-$C$5)</f>
        <v>0.4011768</v>
      </c>
      <c r="S61">
        <f>SUMIFS(Table1[SumHD_TJ],Table1[Region],$S$51,Table1[Group],A61)/1000*E5*(1-$C$5)</f>
        <v>0.32428440000000003</v>
      </c>
      <c r="T61">
        <f>SUMIFS(Table1[SumHD_TJ],Table1[Region],$T$51,Table1[Group],A61)/1000*E5*(1-$C$5)</f>
        <v>0.18824400000000008</v>
      </c>
      <c r="U61">
        <f>SUMIFS(Table1[SumHD_TJ],Table1[Region],$U$51,Table1[Group],A61)/1000*E5*(1-$C$5)</f>
        <v>9.5338800000000001E-2</v>
      </c>
      <c r="V61">
        <f>SUMIFS(Table1[SumHD_TJ],Table1[Region],$V$51,Table1[Group],A61)/1000*E5*(1-$C$5)</f>
        <v>0.1116504</v>
      </c>
      <c r="W61">
        <f>SUMIFS(Table1[SumHD_TJ],Table1[Region],$W$51,Table1[Group],A61)/1000*E5*(1-$C$5)</f>
        <v>0.23023080000000001</v>
      </c>
      <c r="X61">
        <f>SUMIFS(Table1[SumHD_TJ],Table1[Region],$X$51,Table1[Group],A61)/1000*E5*(1-$C$5)</f>
        <v>1.4119199999999998E-2</v>
      </c>
      <c r="Y61">
        <f>SUMIFS(Table1[SumHD_TJ],Table1[Region],$Y$51,Table1[Group],A61)/1000*E5*(1-$C$5)</f>
        <v>0.178344</v>
      </c>
      <c r="Z61">
        <f>SUMIFS(Table1[SumHD_TJ],Table1[Region],$Z$51,Table1[Group],A61)/1000*E5*(1-$C$5)</f>
        <v>3.6216000000000005E-2</v>
      </c>
      <c r="AA61">
        <f>SUMIFS(Table1[SumHD_TJ],Table1[Region],$AA$51,Table1[Group],A61)/1000*E5*(1-$C$5)</f>
        <v>4.3736400000000002E-2</v>
      </c>
      <c r="AB61">
        <f>SUMIFS(Table1[SumHD_TJ],Table1[Region],$AB$51,Table1[Group],A61)/1000*E5*(1-$C$5)</f>
        <v>7.6370400000000005E-2</v>
      </c>
      <c r="AC61">
        <f>SUMIFS(Table1[SumHD_TJ],Table1[Region],$AC$51,Table1[Group],A61)/1000*E5*(1-$C$5)</f>
        <v>4.4607599999999997E-2</v>
      </c>
      <c r="AD61">
        <f>SUMIFS(Table1[SumHD_TJ],Table1[Region],$AD$51,Table1[Group],A61)/1000*E5*(1-$C$5)</f>
        <v>0.12050280000000002</v>
      </c>
      <c r="AE61" s="26">
        <f t="shared" si="20"/>
        <v>370.49075999999997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SUMIFS(Table1[SumHD_TJ],Table1[Group],A62)/1000*E5*(1-$C$5)*100</f>
        <v>91.307160000000039</v>
      </c>
      <c r="E62" s="26">
        <f>SUMIFS(Table1[SumHD_TJ],Table1[Region],$E$51,Table1[Group],A62)/1000*E5*(1-$C$5)</f>
        <v>2.7874800000000002E-2</v>
      </c>
      <c r="F62" s="26">
        <f>SUMIFS(Table1[SumHD_TJ],Table1[Region],$F$51,Table1[Group],A62)/1000*E5*(1-$C$5)</f>
        <v>4.5504000000000005E-3</v>
      </c>
      <c r="G62" s="26">
        <f>SUMIFS(Table1[SumHD_TJ],Table1[Region],$G$51,Table1[Group],A62)/1000*E5*(1-$C$5)</f>
        <v>3.6547200000000016E-2</v>
      </c>
      <c r="H62" s="26">
        <f>SUMIFS(Table1[SumHD_TJ],Table1[Region],$H$51,Table1[Group],A62)/1000*E5*(1-$C$5)</f>
        <v>1.8781200000000001E-2</v>
      </c>
      <c r="I62" s="26">
        <f>SUMIFS(Table1[SumHD_TJ],Table1[Region],$I$51,Table1[Group],A62)/1000*E5*(1-$C$5)</f>
        <v>2.5869599999999993E-2</v>
      </c>
      <c r="J62" s="26">
        <f>SUMIFS(Table1[SumHD_TJ],Table1[Region],$J$51,Table1[Group],A62)/1000*E5*(1-$C$5)</f>
        <v>8.7335999999999993E-3</v>
      </c>
      <c r="K62" s="26">
        <f>SUMIFS(Table1[SumHD_TJ],Table1[Region],$K$51,Table1[Group],A62)/1000*E5*(1-$C$5)</f>
        <v>3.5290800000000004E-2</v>
      </c>
      <c r="L62" s="26">
        <f>SUMIFS(Table1[SumHD_TJ],Table1[Region],$L$51,Table1[Group],A62)/1000*E5*(1-$C$5)</f>
        <v>1.2340799999999999E-2</v>
      </c>
      <c r="M62" s="26">
        <f>SUMIFS(Table1[SumHD_TJ],Table1[Region],$M$51,Table1[Group],A62)/1000*E5*(1-$C$5)</f>
        <v>2.7471600000000002E-2</v>
      </c>
      <c r="N62">
        <f>SUMIFS(Table1[SumHD_TJ],Table1[Region],$N$51,Table1[Group],A62)/1000*E5*(1-$C$5)</f>
        <v>1.2319200000000002E-2</v>
      </c>
      <c r="O62">
        <f>SUMIFS(Table1[SumHD_TJ],Table1[Region],$O$51,Table1[Group],A62)/1000*E5*(1-$C$5)</f>
        <v>4.4845200000000002E-2</v>
      </c>
      <c r="P62">
        <f>SUMIFS(Table1[SumHD_TJ],Table1[Region],$P$51,Table1[Group],A62)/1000*E5*(1-$C$5)</f>
        <v>5.1444000000000004E-2</v>
      </c>
      <c r="Q62">
        <f>SUMIFS(Table1[SumHD_TJ],Table1[Region],$Q$51,Table1[Group],A62)/1000*E5*(1-$C$5)</f>
        <v>3.2407200000000004E-2</v>
      </c>
      <c r="R62">
        <f>SUMIFS(Table1[SumHD_TJ],Table1[Region],$R$51,Table1[Group],A62)/1000*E5*(1-$C$5)</f>
        <v>0.10048680000000001</v>
      </c>
      <c r="S62">
        <f>SUMIFS(Table1[SumHD_TJ],Table1[Region],$S$51,Table1[Group],A62)/1000*E5*(1-$C$5)</f>
        <v>6.4602000000000007E-2</v>
      </c>
      <c r="T62">
        <f>SUMIFS(Table1[SumHD_TJ],Table1[Region],$T$51,Table1[Group],A62)/1000*E5*(1-$C$5)</f>
        <v>7.841519999999999E-2</v>
      </c>
      <c r="U62">
        <f>SUMIFS(Table1[SumHD_TJ],Table1[Region],$U$51,Table1[Group],A62)/1000*E5*(1-$C$5)</f>
        <v>1.5883200000000004E-2</v>
      </c>
      <c r="V62">
        <f>SUMIFS(Table1[SumHD_TJ],Table1[Region],$V$51,Table1[Group],A62)/1000*E5*(1-$C$5)</f>
        <v>2.7637199999999997E-2</v>
      </c>
      <c r="W62">
        <f>SUMIFS(Table1[SumHD_TJ],Table1[Region],$W$51,Table1[Group],A62)/1000*E5*(1-$C$5)</f>
        <v>4.38804E-2</v>
      </c>
      <c r="X62">
        <f>SUMIFS(Table1[SumHD_TJ],Table1[Region],$X$51,Table1[Group],A62)/1000*E5*(1-$C$5)</f>
        <v>2.0203200000000001E-2</v>
      </c>
      <c r="Y62">
        <f>SUMIFS(Table1[SumHD_TJ],Table1[Region],$Y$51,Table1[Group],A62)/1000*E5*(1-$C$5)</f>
        <v>3.7335599999999997E-2</v>
      </c>
      <c r="Z62">
        <f>SUMIFS(Table1[SumHD_TJ],Table1[Region],$Z$51,Table1[Group],A62)/1000*E5*(1-$C$5)</f>
        <v>1.6603199999999999E-2</v>
      </c>
      <c r="AA62">
        <f>SUMIFS(Table1[SumHD_TJ],Table1[Region],$AA$51,Table1[Group],A62)/1000*E5*(1-$C$5)</f>
        <v>3.5380800000000004E-2</v>
      </c>
      <c r="AB62">
        <f>SUMIFS(Table1[SumHD_TJ],Table1[Region],$AB$51,Table1[Group],A62)/1000*E5*(1-$C$5)</f>
        <v>1.728E-2</v>
      </c>
      <c r="AC62">
        <f>SUMIFS(Table1[SumHD_TJ],Table1[Region],$AC$51,Table1[Group],A62)/1000*E5*(1-$C$5)</f>
        <v>0.10328400000000003</v>
      </c>
      <c r="AD62">
        <f>SUMIFS(Table1[SumHD_TJ],Table1[Region],$AD$51,Table1[Group],A62)/1000*E5*(1-$C$5)</f>
        <v>1.3604400000000001E-2</v>
      </c>
      <c r="AE62" s="26">
        <f t="shared" si="20"/>
        <v>91.307160000000039</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3.4777777777777779</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3.2666666666666662</v>
      </c>
      <c r="S66" s="26" cm="1">
        <f t="array" ref="S66">IFERROR(SUMPRODUCT((Table1[Region]=S$65)*(Table1[Group]=$A66)*(Table1[Avg_DCCH_50percDH])*(Table1[SumHD_TJ]/((S52+S59)*1000))),0)</f>
        <v>0</v>
      </c>
      <c r="T66" s="26" cm="1">
        <f t="array" ref="T66">IFERROR(SUMPRODUCT((Table1[Region]=T$65)*(Table1[Group]=$A66)*(Table1[Avg_DCCH_50percDH])*(Table1[SumHD_TJ]/((T52+T59)*1000))),0)</f>
        <v>3.5888888888888881</v>
      </c>
      <c r="U66" s="26" cm="1">
        <f t="array" ref="U66">IFERROR(SUMPRODUCT((Table1[Region]=U$65)*(Table1[Group]=$A66)*(Table1[Avg_DCCH_50percDH])*(Table1[SumHD_TJ]/((U52+U59)*1000))),0)</f>
        <v>0</v>
      </c>
      <c r="V66" s="26" cm="1">
        <f t="array" ref="V66">IFERROR(SUMPRODUCT((Table1[Region]=V$65)*(Table1[Group]=$A66)*(Table1[Avg_DCCH_50percDH])*(Table1[SumHD_TJ]/((V52+V59)*1000))),0)</f>
        <v>2.7222222222222232</v>
      </c>
      <c r="W66" s="26" cm="1">
        <f t="array" ref="W66">IFERROR(SUMPRODUCT((Table1[Region]=W$65)*(Table1[Group]=$A66)*(Table1[Avg_DCCH_50percDH])*(Table1[SumHD_TJ]/((W52+W59)*1000))),0)</f>
        <v>2.9333333333333336</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4.8464035886002934</v>
      </c>
      <c r="G67" s="26" cm="1">
        <f t="array" ref="G67">IFERROR(SUMPRODUCT((Table1[Region]=G$65)*(Table1[Group]=$A67)*(Table1[Avg_DCCH_50percDH])*(Table1[SumHD_TJ]/((G53+G60)*1000))),0)</f>
        <v>2.7226342382033466</v>
      </c>
      <c r="H67" s="26" cm="1">
        <f t="array" ref="H67">IFERROR(SUMPRODUCT((Table1[Region]=H$65)*(Table1[Group]=$A67)*(Table1[Avg_DCCH_50percDH])*(Table1[SumHD_TJ]/((H53+H60)*1000))),0)</f>
        <v>2.827280409705041</v>
      </c>
      <c r="I67" s="26" cm="1">
        <f t="array" ref="I67">IFERROR(SUMPRODUCT((Table1[Region]=I$65)*(Table1[Group]=$A67)*(Table1[Avg_DCCH_50percDH])*(Table1[SumHD_TJ]/((I53+I60)*1000))),0)</f>
        <v>2.8612479658745542</v>
      </c>
      <c r="J67" s="26" cm="1">
        <f t="array" ref="J67">IFERROR(SUMPRODUCT((Table1[Region]=J$65)*(Table1[Group]=$A67)*(Table1[Avg_DCCH_50percDH])*(Table1[SumHD_TJ]/((J53+J60)*1000))),0)</f>
        <v>3.7473122931839855</v>
      </c>
      <c r="K67" s="26" cm="1">
        <f t="array" ref="K67">IFERROR(SUMPRODUCT((Table1[Region]=K$65)*(Table1[Group]=$A67)*(Table1[Avg_DCCH_50percDH])*(Table1[SumHD_TJ]/((K53+K60)*1000))),0)</f>
        <v>3.0623086022392778</v>
      </c>
      <c r="L67" s="26" cm="1">
        <f t="array" ref="L67">IFERROR(SUMPRODUCT((Table1[Region]=L$65)*(Table1[Group]=$A67)*(Table1[Avg_DCCH_50percDH])*(Table1[SumHD_TJ]/((L53+L60)*1000))),0)</f>
        <v>2.989942667562675</v>
      </c>
      <c r="M67" s="26" cm="1">
        <f t="array" ref="M67">IFERROR(SUMPRODUCT((Table1[Region]=M$65)*(Table1[Group]=$A67)*(Table1[Avg_DCCH_50percDH])*(Table1[SumHD_TJ]/((M53+M60)*1000))),0)</f>
        <v>3.2212174605320469</v>
      </c>
      <c r="N67" s="26" cm="1">
        <f t="array" ref="N67">IFERROR(SUMPRODUCT((Table1[Region]=N$65)*(Table1[Group]=$A67)*(Table1[Avg_DCCH_50percDH])*(Table1[SumHD_TJ]/((N53+N60)*1000))),0)</f>
        <v>3.1185418191650016</v>
      </c>
      <c r="O67" s="26" cm="1">
        <f t="array" ref="O67">IFERROR(SUMPRODUCT((Table1[Region]=O$65)*(Table1[Group]=$A67)*(Table1[Avg_DCCH_50percDH])*(Table1[SumHD_TJ]/((O53+O60)*1000))),0)</f>
        <v>3.6333882147548926</v>
      </c>
      <c r="P67" s="26" cm="1">
        <f t="array" ref="P67">IFERROR(SUMPRODUCT((Table1[Region]=P$65)*(Table1[Group]=$A67)*(Table1[Avg_DCCH_50percDH])*(Table1[SumHD_TJ]/((P53+P60)*1000))),0)</f>
        <v>3.7205632375257647</v>
      </c>
      <c r="Q67" s="26" cm="1">
        <f t="array" ref="Q67">IFERROR(SUMPRODUCT((Table1[Region]=Q$65)*(Table1[Group]=$A67)*(Table1[Avg_DCCH_50percDH])*(Table1[SumHD_TJ]/((Q53+Q60)*1000))),0)</f>
        <v>4.863821222415555</v>
      </c>
      <c r="R67" s="26" cm="1">
        <f t="array" ref="R67">IFERROR(SUMPRODUCT((Table1[Region]=R$65)*(Table1[Group]=$A67)*(Table1[Avg_DCCH_50percDH])*(Table1[SumHD_TJ]/((R53+R60)*1000))),0)</f>
        <v>3.586229280935048</v>
      </c>
      <c r="S67" s="26" cm="1">
        <f t="array" ref="S67">IFERROR(SUMPRODUCT((Table1[Region]=S$65)*(Table1[Group]=$A67)*(Table1[Avg_DCCH_50percDH])*(Table1[SumHD_TJ]/((S53+S60)*1000))),0)</f>
        <v>0</v>
      </c>
      <c r="T67" s="26" cm="1">
        <f t="array" ref="T67">IFERROR(SUMPRODUCT((Table1[Region]=T$65)*(Table1[Group]=$A67)*(Table1[Avg_DCCH_50percDH])*(Table1[SumHD_TJ]/((T53+T60)*1000))),0)</f>
        <v>1.3889869587897756</v>
      </c>
      <c r="U67" s="26" cm="1">
        <f t="array" ref="U67">IFERROR(SUMPRODUCT((Table1[Region]=U$65)*(Table1[Group]=$A67)*(Table1[Avg_DCCH_50percDH])*(Table1[SumHD_TJ]/((U53+U60)*1000))),0)</f>
        <v>4.7711619316389324</v>
      </c>
      <c r="V67" s="26" cm="1">
        <f t="array" ref="V67">IFERROR(SUMPRODUCT((Table1[Region]=V$65)*(Table1[Group]=$A67)*(Table1[Avg_DCCH_50percDH])*(Table1[SumHD_TJ]/((V53+V60)*1000))),0)</f>
        <v>3.3415745295049124</v>
      </c>
      <c r="W67" s="26" cm="1">
        <f t="array" ref="W67">IFERROR(SUMPRODUCT((Table1[Region]=W$65)*(Table1[Group]=$A67)*(Table1[Avg_DCCH_50percDH])*(Table1[SumHD_TJ]/((W53+W60)*1000))),0)</f>
        <v>4.0115421665038093</v>
      </c>
      <c r="X67" s="26" cm="1">
        <f t="array" ref="X67">IFERROR(SUMPRODUCT((Table1[Region]=X$65)*(Table1[Group]=$A67)*(Table1[Avg_DCCH_50percDH])*(Table1[SumHD_TJ]/((X53+X60)*1000))),0)</f>
        <v>3.9999999999999996</v>
      </c>
      <c r="Y67" s="26" cm="1">
        <f t="array" ref="Y67">IFERROR(SUMPRODUCT((Table1[Region]=Y$65)*(Table1[Group]=$A67)*(Table1[Avg_DCCH_50percDH])*(Table1[SumHD_TJ]/((Y53+Y60)*1000))),0)</f>
        <v>3.2878336880942247</v>
      </c>
      <c r="Z67" s="26" cm="1">
        <f t="array" ref="Z67">IFERROR(SUMPRODUCT((Table1[Region]=Z$65)*(Table1[Group]=$A67)*(Table1[Avg_DCCH_50percDH])*(Table1[SumHD_TJ]/((Z53+Z60)*1000))),0)</f>
        <v>4.1952218781187947</v>
      </c>
      <c r="AA67" s="26" cm="1">
        <f t="array" ref="AA67">IFERROR(SUMPRODUCT((Table1[Region]=AA$65)*(Table1[Group]=$A67)*(Table1[Avg_DCCH_50percDH])*(Table1[SumHD_TJ]/((AA53+AA60)*1000))),0)</f>
        <v>3.241901345033031</v>
      </c>
      <c r="AB67" s="26" cm="1">
        <f t="array" ref="AB67">IFERROR(SUMPRODUCT((Table1[Region]=AB$65)*(Table1[Group]=$A67)*(Table1[Avg_DCCH_50percDH])*(Table1[SumHD_TJ]/((AB53+AB60)*1000))),0)</f>
        <v>2.7648063997901704</v>
      </c>
      <c r="AC67" s="26" cm="1">
        <f t="array" ref="AC67">IFERROR(SUMPRODUCT((Table1[Region]=AC$65)*(Table1[Group]=$A67)*(Table1[Avg_DCCH_50percDH])*(Table1[SumHD_TJ]/((AC53+AC60)*1000))),0)</f>
        <v>3.6501639523288132</v>
      </c>
      <c r="AD67" s="26" cm="1">
        <f t="array" ref="AD67">IFERROR(SUMPRODUCT((Table1[Region]=AD$65)*(Table1[Group]=$A67)*(Table1[Avg_DCCH_50percDH])*(Table1[SumHD_TJ]/((AD53+AD60)*1000))),0)</f>
        <v>4.0065189867568645</v>
      </c>
      <c r="AE67" s="26">
        <f t="shared" ref="AE67:AE69" si="21">D67</f>
        <v>3.2309610776202544</v>
      </c>
    </row>
    <row r="68" spans="1:31">
      <c r="A68">
        <v>2</v>
      </c>
      <c r="C68" s="25" t="s">
        <v>467</v>
      </c>
      <c r="D68" s="26" cm="1">
        <f t="array" ref="D68">IFERROR(SUMPRODUCT((Table1[Group]=A68)*(Table1[Avg_DCCH_90percDH])*(Table1[SumHD_TJ]/((I5)))),0)</f>
        <v>10.147570313866483</v>
      </c>
      <c r="E68" s="26" cm="1">
        <f t="array" ref="E68">IFERROR(SUMPRODUCT((Table1[Region]=E$65)*(Table1[Group]=$A68)*(Table1[Avg_DCCH_50percDH])*(Table1[SumHD_TJ]/((E54+E61)*1000))),0)</f>
        <v>4.5326078601512751</v>
      </c>
      <c r="F68" s="26" cm="1">
        <f t="array" ref="F68">IFERROR(SUMPRODUCT((Table1[Region]=F$65)*(Table1[Group]=$A68)*(Table1[Avg_DCCH_50percDH])*(Table1[SumHD_TJ]/((F54+F61)*1000))),0)</f>
        <v>7.3992786819112224</v>
      </c>
      <c r="G68" s="26" cm="1">
        <f t="array" ref="G68">IFERROR(SUMPRODUCT((Table1[Region]=G$65)*(Table1[Group]=$A68)*(Table1[Avg_DCCH_50percDH])*(Table1[SumHD_TJ]/((G54+G61)*1000))),0)</f>
        <v>6.6190954455608875</v>
      </c>
      <c r="H68" s="26" cm="1">
        <f t="array" ref="H68">IFERROR(SUMPRODUCT((Table1[Region]=H$65)*(Table1[Group]=$A68)*(Table1[Avg_DCCH_50percDH])*(Table1[SumHD_TJ]/((H54+H61)*1000))),0)</f>
        <v>9.9085767946577636</v>
      </c>
      <c r="I68" s="26" cm="1">
        <f t="array" ref="I68">IFERROR(SUMPRODUCT((Table1[Region]=I$65)*(Table1[Group]=$A68)*(Table1[Avg_DCCH_50percDH])*(Table1[SumHD_TJ]/((I54+I61)*1000))),0)</f>
        <v>5.7916546532115962</v>
      </c>
      <c r="J68" s="26" cm="1">
        <f t="array" ref="J68">IFERROR(SUMPRODUCT((Table1[Region]=J$65)*(Table1[Group]=$A68)*(Table1[Avg_DCCH_50percDH])*(Table1[SumHD_TJ]/((J54+J61)*1000))),0)</f>
        <v>8.1025150196809594</v>
      </c>
      <c r="K68" s="26" cm="1">
        <f t="array" ref="K68">IFERROR(SUMPRODUCT((Table1[Region]=K$65)*(Table1[Group]=$A68)*(Table1[Avg_DCCH_50percDH])*(Table1[SumHD_TJ]/((K54+K61)*1000))),0)</f>
        <v>6.2662070406351216</v>
      </c>
      <c r="L68" s="26" cm="1">
        <f t="array" ref="L68">IFERROR(SUMPRODUCT((Table1[Region]=L$65)*(Table1[Group]=$A68)*(Table1[Avg_DCCH_50percDH])*(Table1[SumHD_TJ]/((L54+L61)*1000))),0)</f>
        <v>5.9067457514648742</v>
      </c>
      <c r="M68" s="26" cm="1">
        <f t="array" ref="M68">IFERROR(SUMPRODUCT((Table1[Region]=M$65)*(Table1[Group]=$A68)*(Table1[Avg_DCCH_50percDH])*(Table1[SumHD_TJ]/((M54+M61)*1000))),0)</f>
        <v>6.3618882108286732</v>
      </c>
      <c r="N68" s="26" cm="1">
        <f t="array" ref="N68">IFERROR(SUMPRODUCT((Table1[Region]=N$65)*(Table1[Group]=$A68)*(Table1[Avg_DCCH_50percDH])*(Table1[SumHD_TJ]/((N54+N61)*1000))),0)</f>
        <v>0</v>
      </c>
      <c r="O68" s="26" cm="1">
        <f t="array" ref="O68">IFERROR(SUMPRODUCT((Table1[Region]=O$65)*(Table1[Group]=$A68)*(Table1[Avg_DCCH_50percDH])*(Table1[SumHD_TJ]/((O54+O61)*1000))),0)</f>
        <v>7.8002216391868373</v>
      </c>
      <c r="P68" s="26" cm="1">
        <f t="array" ref="P68">IFERROR(SUMPRODUCT((Table1[Region]=P$65)*(Table1[Group]=$A68)*(Table1[Avg_DCCH_50percDH])*(Table1[SumHD_TJ]/((P54+P61)*1000))),0)</f>
        <v>6.5270243568732758</v>
      </c>
      <c r="Q68" s="26" cm="1">
        <f t="array" ref="Q68">IFERROR(SUMPRODUCT((Table1[Region]=Q$65)*(Table1[Group]=$A68)*(Table1[Avg_DCCH_50percDH])*(Table1[SumHD_TJ]/((Q54+Q61)*1000))),0)</f>
        <v>8.7985693807880185</v>
      </c>
      <c r="R68" s="26" cm="1">
        <f t="array" ref="R68">IFERROR(SUMPRODUCT((Table1[Region]=R$65)*(Table1[Group]=$A68)*(Table1[Avg_DCCH_50percDH])*(Table1[SumHD_TJ]/((R54+R61)*1000))),0)</f>
        <v>6.4338025528893974</v>
      </c>
      <c r="S68" s="26" cm="1">
        <f t="array" ref="S68">IFERROR(SUMPRODUCT((Table1[Region]=S$65)*(Table1[Group]=$A68)*(Table1[Avg_DCCH_50percDH])*(Table1[SumHD_TJ]/((S54+S61)*1000))),0)</f>
        <v>4.1393743269796506</v>
      </c>
      <c r="T68" s="26" cm="1">
        <f t="array" ref="T68">IFERROR(SUMPRODUCT((Table1[Region]=T$65)*(Table1[Group]=$A68)*(Table1[Avg_DCCH_50percDH])*(Table1[SumHD_TJ]/((T54+T61)*1000))),0)</f>
        <v>6.3297443743226847</v>
      </c>
      <c r="U68" s="26" cm="1">
        <f t="array" ref="U68">IFERROR(SUMPRODUCT((Table1[Region]=U$65)*(Table1[Group]=$A68)*(Table1[Avg_DCCH_50percDH])*(Table1[SumHD_TJ]/((U54+U61)*1000))),0)</f>
        <v>6.6699396258396364</v>
      </c>
      <c r="V68" s="26" cm="1">
        <f t="array" ref="V68">IFERROR(SUMPRODUCT((Table1[Region]=V$65)*(Table1[Group]=$A68)*(Table1[Avg_DCCH_50percDH])*(Table1[SumHD_TJ]/((V54+V61)*1000))),0)</f>
        <v>8.1371509640807389</v>
      </c>
      <c r="W68" s="26" cm="1">
        <f t="array" ref="W68">IFERROR(SUMPRODUCT((Table1[Region]=W$65)*(Table1[Group]=$A68)*(Table1[Avg_DCCH_50percDH])*(Table1[SumHD_TJ]/((W54+W61)*1000))),0)</f>
        <v>6.3261183125802454</v>
      </c>
      <c r="X68" s="26" cm="1">
        <f t="array" ref="X68">IFERROR(SUMPRODUCT((Table1[Region]=X$65)*(Table1[Group]=$A68)*(Table1[Avg_DCCH_50percDH])*(Table1[SumHD_TJ]/((X54+X61)*1000))),0)</f>
        <v>7.7774576463255736</v>
      </c>
      <c r="Y68" s="26" cm="1">
        <f t="array" ref="Y68">IFERROR(SUMPRODUCT((Table1[Region]=Y$65)*(Table1[Group]=$A68)*(Table1[Avg_DCCH_50percDH])*(Table1[SumHD_TJ]/((Y54+Y61)*1000))),0)</f>
        <v>6.2040086574260984</v>
      </c>
      <c r="Z68" s="26" cm="1">
        <f t="array" ref="Z68">IFERROR(SUMPRODUCT((Table1[Region]=Z$65)*(Table1[Group]=$A68)*(Table1[Avg_DCCH_50percDH])*(Table1[SumHD_TJ]/((Z54+Z61)*1000))),0)</f>
        <v>6.8720576540755456</v>
      </c>
      <c r="AA68" s="26" cm="1">
        <f t="array" ref="AA68">IFERROR(SUMPRODUCT((Table1[Region]=AA$65)*(Table1[Group]=$A68)*(Table1[Avg_DCCH_50percDH])*(Table1[SumHD_TJ]/((AA54+AA61)*1000))),0)</f>
        <v>6.5787389908634459</v>
      </c>
      <c r="AB68" s="26" cm="1">
        <f t="array" ref="AB68">IFERROR(SUMPRODUCT((Table1[Region]=AB$65)*(Table1[Group]=$A68)*(Table1[Avg_DCCH_50percDH])*(Table1[SumHD_TJ]/((AB54+AB61)*1000))),0)</f>
        <v>6.9584729162083727</v>
      </c>
      <c r="AC68" s="26" cm="1">
        <f t="array" ref="AC68">IFERROR(SUMPRODUCT((Table1[Region]=AC$65)*(Table1[Group]=$A68)*(Table1[Avg_DCCH_50percDH])*(Table1[SumHD_TJ]/((AC54+AC61)*1000))),0)</f>
        <v>7.2259354908132254</v>
      </c>
      <c r="AD68" s="26" cm="1">
        <f t="array" ref="AD68">IFERROR(SUMPRODUCT((Table1[Region]=AD$65)*(Table1[Group]=$A68)*(Table1[Avg_DCCH_50percDH])*(Table1[SumHD_TJ]/((AD54+AD61)*1000))),0)</f>
        <v>5.5921392697929004</v>
      </c>
      <c r="AE68" s="26">
        <f t="shared" si="21"/>
        <v>10.147570313866483</v>
      </c>
    </row>
    <row r="69" spans="1:31">
      <c r="A69">
        <v>3</v>
      </c>
      <c r="C69" s="25" t="s">
        <v>468</v>
      </c>
      <c r="D69" s="26" cm="1">
        <f t="array" ref="D69">IFERROR(SUMPRODUCT((Table1[Group]=A69)*(Table1[Avg_DCCH_90percDH])*(Table1[SumHD_TJ]/((J5)))),0)</f>
        <v>20.803360331230284</v>
      </c>
      <c r="E69" s="26" cm="1">
        <f t="array" ref="E69">IFERROR(SUMPRODUCT((Table1[Region]=E$65)*(Table1[Group]=$A69)*(Table1[Avg_DCCH_50percDH])*(Table1[SumHD_TJ]/((E55+E62)*1000))),0)</f>
        <v>11.819158523110481</v>
      </c>
      <c r="F69" s="26" cm="1">
        <f t="array" ref="F69">IFERROR(SUMPRODUCT((Table1[Region]=F$65)*(Table1[Group]=$A69)*(Table1[Avg_DCCH_50percDH])*(Table1[SumHD_TJ]/((F55+F62)*1000))),0)</f>
        <v>22.777777777777775</v>
      </c>
      <c r="G69" s="26" cm="1">
        <f t="array" ref="G69">IFERROR(SUMPRODUCT((Table1[Region]=G$65)*(Table1[Group]=$A69)*(Table1[Avg_DCCH_50percDH])*(Table1[SumHD_TJ]/((G55+G62)*1000))),0)</f>
        <v>15.328796734086328</v>
      </c>
      <c r="H69" s="26" cm="1">
        <f t="array" ref="H69">IFERROR(SUMPRODUCT((Table1[Region]=H$65)*(Table1[Group]=$A69)*(Table1[Avg_DCCH_50percDH])*(Table1[SumHD_TJ]/((H55+H62)*1000))),0)</f>
        <v>13.812212212212211</v>
      </c>
      <c r="I69" s="26" cm="1">
        <f t="array" ref="I69">IFERROR(SUMPRODUCT((Table1[Region]=I$65)*(Table1[Group]=$A69)*(Table1[Avg_DCCH_50percDH])*(Table1[SumHD_TJ]/((I55+I62)*1000))),0)</f>
        <v>13.415905928193714</v>
      </c>
      <c r="J69" s="26" cm="1">
        <f t="array" ref="J69">IFERROR(SUMPRODUCT((Table1[Region]=J$65)*(Table1[Group]=$A69)*(Table1[Avg_DCCH_50percDH])*(Table1[SumHD_TJ]/((J55+J62)*1000))),0)</f>
        <v>17.042355958596687</v>
      </c>
      <c r="K69" s="26" cm="1">
        <f t="array" ref="K69">IFERROR(SUMPRODUCT((Table1[Region]=K$65)*(Table1[Group]=$A69)*(Table1[Avg_DCCH_50percDH])*(Table1[SumHD_TJ]/((K55+K62)*1000))),0)</f>
        <v>14.380058258809662</v>
      </c>
      <c r="L69" s="26" cm="1">
        <f t="array" ref="L69">IFERROR(SUMPRODUCT((Table1[Region]=L$65)*(Table1[Group]=$A69)*(Table1[Avg_DCCH_50percDH])*(Table1[SumHD_TJ]/((L55+L62)*1000))),0)</f>
        <v>15.716718527161937</v>
      </c>
      <c r="M69" s="26" cm="1">
        <f t="array" ref="M69">IFERROR(SUMPRODUCT((Table1[Region]=M$65)*(Table1[Group]=$A69)*(Table1[Avg_DCCH_50percDH])*(Table1[SumHD_TJ]/((M55+M62)*1000))),0)</f>
        <v>12.966272077345332</v>
      </c>
      <c r="N69" s="26" cm="1">
        <f t="array" ref="N69">IFERROR(SUMPRODUCT((Table1[Region]=N$65)*(Table1[Group]=$A69)*(Table1[Avg_DCCH_50percDH])*(Table1[SumHD_TJ]/((N55+N62)*1000))),0)</f>
        <v>13.092113124228845</v>
      </c>
      <c r="O69" s="26" cm="1">
        <f t="array" ref="O69">IFERROR(SUMPRODUCT((Table1[Region]=O$65)*(Table1[Group]=$A69)*(Table1[Avg_DCCH_50percDH])*(Table1[SumHD_TJ]/((O55+O62)*1000))),0)</f>
        <v>13.055380731940097</v>
      </c>
      <c r="P69" s="26" cm="1">
        <f t="array" ref="P69">IFERROR(SUMPRODUCT((Table1[Region]=P$65)*(Table1[Group]=$A69)*(Table1[Avg_DCCH_50percDH])*(Table1[SumHD_TJ]/((P55+P62)*1000))),0)</f>
        <v>15.884001244071221</v>
      </c>
      <c r="Q69" s="26" cm="1">
        <f t="array" ref="Q69">IFERROR(SUMPRODUCT((Table1[Region]=Q$65)*(Table1[Group]=$A69)*(Table1[Avg_DCCH_50percDH])*(Table1[SumHD_TJ]/((Q55+Q62)*1000))),0)</f>
        <v>14.68883704855711</v>
      </c>
      <c r="R69" s="26" cm="1">
        <f t="array" ref="R69">IFERROR(SUMPRODUCT((Table1[Region]=R$65)*(Table1[Group]=$A69)*(Table1[Avg_DCCH_50percDH])*(Table1[SumHD_TJ]/((R55+R62)*1000))),0)</f>
        <v>11.044754136861757</v>
      </c>
      <c r="S69" s="26" cm="1">
        <f t="array" ref="S69">IFERROR(SUMPRODUCT((Table1[Region]=S$65)*(Table1[Group]=$A69)*(Table1[Avg_DCCH_50percDH])*(Table1[SumHD_TJ]/((S55+S62)*1000))),0)</f>
        <v>12.813841057552398</v>
      </c>
      <c r="T69" s="26" cm="1">
        <f t="array" ref="T69">IFERROR(SUMPRODUCT((Table1[Region]=T$65)*(Table1[Group]=$A69)*(Table1[Avg_DCCH_50percDH])*(Table1[SumHD_TJ]/((T55+T62)*1000))),0)</f>
        <v>13.343423213866702</v>
      </c>
      <c r="U69" s="26" cm="1">
        <f t="array" ref="U69">IFERROR(SUMPRODUCT((Table1[Region]=U$65)*(Table1[Group]=$A69)*(Table1[Avg_DCCH_50percDH])*(Table1[SumHD_TJ]/((U55+U62)*1000))),0)</f>
        <v>13.786106074342701</v>
      </c>
      <c r="V69" s="26" cm="1">
        <f t="array" ref="V69">IFERROR(SUMPRODUCT((Table1[Region]=V$65)*(Table1[Group]=$A69)*(Table1[Avg_DCCH_50percDH])*(Table1[SumHD_TJ]/((V55+V62)*1000))),0)</f>
        <v>12.971164951586992</v>
      </c>
      <c r="W69" s="26" cm="1">
        <f t="array" ref="W69">IFERROR(SUMPRODUCT((Table1[Region]=W$65)*(Table1[Group]=$A69)*(Table1[Avg_DCCH_50percDH])*(Table1[SumHD_TJ]/((W55+W62)*1000))),0)</f>
        <v>13.524735417179425</v>
      </c>
      <c r="X69" s="26" cm="1">
        <f t="array" ref="X69">IFERROR(SUMPRODUCT((Table1[Region]=X$65)*(Table1[Group]=$A69)*(Table1[Avg_DCCH_50percDH])*(Table1[SumHD_TJ]/((X55+X62)*1000))),0)</f>
        <v>11.889496713391937</v>
      </c>
      <c r="Y69" s="26" cm="1">
        <f t="array" ref="Y69">IFERROR(SUMPRODUCT((Table1[Region]=Y$65)*(Table1[Group]=$A69)*(Table1[Avg_DCCH_50percDH])*(Table1[SumHD_TJ]/((Y55+Y62)*1000))),0)</f>
        <v>15.549876257512938</v>
      </c>
      <c r="Z69" s="26" cm="1">
        <f t="array" ref="Z69">IFERROR(SUMPRODUCT((Table1[Region]=Z$65)*(Table1[Group]=$A69)*(Table1[Avg_DCCH_50percDH])*(Table1[SumHD_TJ]/((Z55+Z62)*1000))),0)</f>
        <v>12.731222896790982</v>
      </c>
      <c r="AA69" s="26" cm="1">
        <f t="array" ref="AA69">IFERROR(SUMPRODUCT((Table1[Region]=AA$65)*(Table1[Group]=$A69)*(Table1[Avg_DCCH_50percDH])*(Table1[SumHD_TJ]/((AA55+AA62)*1000))),0)</f>
        <v>13.515358612580835</v>
      </c>
      <c r="AB69" s="26" cm="1">
        <f t="array" ref="AB69">IFERROR(SUMPRODUCT((Table1[Region]=AB$65)*(Table1[Group]=$A69)*(Table1[Avg_DCCH_50percDH])*(Table1[SumHD_TJ]/((AB55+AB62)*1000))),0)</f>
        <v>14.144421296296297</v>
      </c>
      <c r="AC69" s="26" cm="1">
        <f t="array" ref="AC69">IFERROR(SUMPRODUCT((Table1[Region]=AC$65)*(Table1[Group]=$A69)*(Table1[Avg_DCCH_50percDH])*(Table1[SumHD_TJ]/((AC55+AC62)*1000))),0)</f>
        <v>13.698790132063047</v>
      </c>
      <c r="AD69" s="26" cm="1">
        <f t="array" ref="AD69">IFERROR(SUMPRODUCT((Table1[Region]=AD$65)*(Table1[Group]=$A69)*(Table1[Avg_DCCH_50percDH])*(Table1[SumHD_TJ]/((AD55+AD62)*1000))),0)</f>
        <v>13.533903737026254</v>
      </c>
      <c r="AE69" s="26">
        <f t="shared" si="21"/>
        <v>20.803360331230284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3.4777777777777779</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3.2666666666666662</v>
      </c>
      <c r="S73" s="26">
        <f t="shared" si="22"/>
        <v>0</v>
      </c>
      <c r="T73" s="26">
        <f t="shared" si="22"/>
        <v>3.5888888888888881</v>
      </c>
      <c r="U73" s="26">
        <f t="shared" si="22"/>
        <v>0</v>
      </c>
      <c r="V73" s="26">
        <f t="shared" si="22"/>
        <v>2.7222222222222232</v>
      </c>
      <c r="W73" s="26">
        <f t="shared" si="22"/>
        <v>2.9333333333333336</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4.8464035886002934</v>
      </c>
      <c r="G74" s="26">
        <f t="shared" si="23"/>
        <v>2.7226342382033466</v>
      </c>
      <c r="H74" s="26">
        <f t="shared" si="23"/>
        <v>2.827280409705041</v>
      </c>
      <c r="I74" s="26">
        <f t="shared" si="23"/>
        <v>2.8612479658745542</v>
      </c>
      <c r="J74" s="26">
        <f t="shared" si="23"/>
        <v>3.7473122931839855</v>
      </c>
      <c r="K74" s="26">
        <f t="shared" si="23"/>
        <v>3.0623086022392778</v>
      </c>
      <c r="L74" s="26">
        <f t="shared" si="23"/>
        <v>2.989942667562675</v>
      </c>
      <c r="M74" s="26">
        <f t="shared" si="23"/>
        <v>3.2212174605320469</v>
      </c>
      <c r="N74" s="26">
        <f t="shared" si="23"/>
        <v>3.1185418191650016</v>
      </c>
      <c r="O74" s="26">
        <f t="shared" si="23"/>
        <v>3.6333882147548926</v>
      </c>
      <c r="P74" s="26">
        <f t="shared" si="23"/>
        <v>3.7205632375257647</v>
      </c>
      <c r="Q74" s="26">
        <f t="shared" si="23"/>
        <v>4.863821222415555</v>
      </c>
      <c r="R74" s="26">
        <f t="shared" si="23"/>
        <v>3.586229280935048</v>
      </c>
      <c r="S74" s="26">
        <f t="shared" si="23"/>
        <v>0</v>
      </c>
      <c r="T74" s="26">
        <f t="shared" si="22"/>
        <v>1.3889869587897756</v>
      </c>
      <c r="U74" s="26">
        <f t="shared" si="22"/>
        <v>4.7711619316389324</v>
      </c>
      <c r="V74" s="26">
        <f t="shared" si="22"/>
        <v>3.3415745295049124</v>
      </c>
      <c r="W74" s="26">
        <f t="shared" si="22"/>
        <v>4.0115421665038093</v>
      </c>
      <c r="X74" s="26">
        <f t="shared" si="22"/>
        <v>3.9999999999999996</v>
      </c>
      <c r="Y74" s="26">
        <f t="shared" si="22"/>
        <v>3.2878336880942247</v>
      </c>
      <c r="Z74" s="26">
        <f t="shared" si="22"/>
        <v>4.1952218781187947</v>
      </c>
      <c r="AA74" s="26">
        <f t="shared" si="22"/>
        <v>3.241901345033031</v>
      </c>
      <c r="AB74" s="26">
        <f t="shared" si="22"/>
        <v>2.7648063997901704</v>
      </c>
      <c r="AC74" s="26">
        <f t="shared" si="22"/>
        <v>3.6501639523288132</v>
      </c>
      <c r="AD74" s="26">
        <f t="shared" si="22"/>
        <v>4.0065189867568645</v>
      </c>
      <c r="AE74" s="26">
        <f t="shared" ref="AE74:AE76" si="24">D74</f>
        <v>3.2309610776202544</v>
      </c>
    </row>
    <row r="75" spans="1:31">
      <c r="A75">
        <v>2</v>
      </c>
      <c r="C75" s="25" t="s">
        <v>471</v>
      </c>
      <c r="D75" s="26">
        <f t="shared" si="23"/>
        <v>10.147570313866483</v>
      </c>
      <c r="E75" s="26">
        <f t="shared" si="22"/>
        <v>4.5326078601512751</v>
      </c>
      <c r="F75" s="26">
        <f t="shared" si="22"/>
        <v>7.3992786819112224</v>
      </c>
      <c r="G75" s="26">
        <f t="shared" si="22"/>
        <v>6.6190954455608875</v>
      </c>
      <c r="H75" s="26">
        <f t="shared" si="22"/>
        <v>9.9085767946577636</v>
      </c>
      <c r="I75" s="26">
        <f t="shared" si="22"/>
        <v>5.7916546532115962</v>
      </c>
      <c r="J75" s="26">
        <f t="shared" si="22"/>
        <v>8.1025150196809594</v>
      </c>
      <c r="K75" s="26">
        <f t="shared" si="22"/>
        <v>6.2662070406351216</v>
      </c>
      <c r="L75" s="26">
        <f t="shared" si="22"/>
        <v>5.9067457514648742</v>
      </c>
      <c r="M75" s="26">
        <f t="shared" si="22"/>
        <v>6.3618882108286732</v>
      </c>
      <c r="N75" s="26">
        <f t="shared" si="22"/>
        <v>0</v>
      </c>
      <c r="O75" s="26">
        <f t="shared" si="22"/>
        <v>7.8002216391868373</v>
      </c>
      <c r="P75" s="26">
        <f t="shared" si="22"/>
        <v>6.5270243568732758</v>
      </c>
      <c r="Q75" s="26">
        <f t="shared" si="22"/>
        <v>8.7985693807880185</v>
      </c>
      <c r="R75" s="26">
        <f t="shared" si="22"/>
        <v>6.4338025528893974</v>
      </c>
      <c r="S75" s="26">
        <f t="shared" si="22"/>
        <v>4.1393743269796506</v>
      </c>
      <c r="T75" s="26">
        <f t="shared" si="22"/>
        <v>6.3297443743226847</v>
      </c>
      <c r="U75" s="26">
        <f t="shared" si="22"/>
        <v>6.6699396258396364</v>
      </c>
      <c r="V75" s="26">
        <f t="shared" si="22"/>
        <v>8.1371509640807389</v>
      </c>
      <c r="W75" s="26">
        <f t="shared" si="22"/>
        <v>6.3261183125802454</v>
      </c>
      <c r="X75" s="26">
        <f t="shared" si="22"/>
        <v>7.7774576463255736</v>
      </c>
      <c r="Y75" s="26">
        <f t="shared" si="22"/>
        <v>6.2040086574260984</v>
      </c>
      <c r="Z75" s="26">
        <f t="shared" si="22"/>
        <v>6.8720576540755456</v>
      </c>
      <c r="AA75" s="26">
        <f t="shared" si="22"/>
        <v>6.5787389908634459</v>
      </c>
      <c r="AB75" s="26">
        <f t="shared" si="22"/>
        <v>6.9584729162083727</v>
      </c>
      <c r="AC75" s="26">
        <f t="shared" si="22"/>
        <v>7.2259354908132254</v>
      </c>
      <c r="AD75" s="26">
        <f t="shared" si="22"/>
        <v>5.5921392697929004</v>
      </c>
      <c r="AE75" s="26">
        <f t="shared" si="24"/>
        <v>10.147570313866483</v>
      </c>
    </row>
    <row r="76" spans="1:31">
      <c r="A76">
        <v>3</v>
      </c>
      <c r="C76" s="25" t="s">
        <v>472</v>
      </c>
      <c r="D76" s="26">
        <f t="shared" si="23"/>
        <v>20.803360331230284</v>
      </c>
      <c r="E76" s="26">
        <f t="shared" si="22"/>
        <v>11.819158523110481</v>
      </c>
      <c r="F76" s="26">
        <f t="shared" si="22"/>
        <v>22.777777777777775</v>
      </c>
      <c r="G76" s="26">
        <f t="shared" si="22"/>
        <v>15.328796734086328</v>
      </c>
      <c r="H76" s="26">
        <f t="shared" si="22"/>
        <v>13.812212212212211</v>
      </c>
      <c r="I76" s="26">
        <f t="shared" si="22"/>
        <v>13.415905928193714</v>
      </c>
      <c r="J76" s="26">
        <f t="shared" si="22"/>
        <v>17.042355958596687</v>
      </c>
      <c r="K76" s="26">
        <f t="shared" si="22"/>
        <v>14.380058258809662</v>
      </c>
      <c r="L76" s="26">
        <f t="shared" si="22"/>
        <v>15.716718527161937</v>
      </c>
      <c r="M76" s="26">
        <f t="shared" si="22"/>
        <v>12.966272077345332</v>
      </c>
      <c r="N76" s="26">
        <f t="shared" si="22"/>
        <v>13.092113124228845</v>
      </c>
      <c r="O76" s="26">
        <f t="shared" si="22"/>
        <v>13.055380731940097</v>
      </c>
      <c r="P76" s="26">
        <f t="shared" si="22"/>
        <v>15.884001244071221</v>
      </c>
      <c r="Q76" s="26">
        <f t="shared" si="22"/>
        <v>14.68883704855711</v>
      </c>
      <c r="R76" s="26">
        <f t="shared" si="22"/>
        <v>11.044754136861757</v>
      </c>
      <c r="S76" s="26">
        <f t="shared" si="22"/>
        <v>12.813841057552398</v>
      </c>
      <c r="T76" s="26">
        <f t="shared" si="22"/>
        <v>13.343423213866702</v>
      </c>
      <c r="U76" s="26">
        <f t="shared" si="22"/>
        <v>13.786106074342701</v>
      </c>
      <c r="V76" s="26">
        <f t="shared" si="22"/>
        <v>12.971164951586992</v>
      </c>
      <c r="W76" s="26">
        <f t="shared" si="22"/>
        <v>13.524735417179425</v>
      </c>
      <c r="X76" s="26">
        <f t="shared" si="22"/>
        <v>11.889496713391937</v>
      </c>
      <c r="Y76" s="26">
        <f t="shared" si="22"/>
        <v>15.549876257512938</v>
      </c>
      <c r="Z76" s="26">
        <f t="shared" si="22"/>
        <v>12.731222896790982</v>
      </c>
      <c r="AA76" s="26">
        <f t="shared" si="22"/>
        <v>13.515358612580835</v>
      </c>
      <c r="AB76" s="26">
        <f t="shared" si="22"/>
        <v>14.144421296296297</v>
      </c>
      <c r="AC76" s="26">
        <f t="shared" si="22"/>
        <v>13.698790132063047</v>
      </c>
      <c r="AD76" s="26">
        <f t="shared" si="22"/>
        <v>13.533903737026254</v>
      </c>
      <c r="AE76" s="26">
        <f t="shared" si="24"/>
        <v>20.803360331230284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3.0407110950827897E-2</v>
      </c>
      <c r="E80" s="26"/>
      <c r="F80" s="26">
        <f>F66*$A$5</f>
        <v>3.4777777777777782E-2</v>
      </c>
      <c r="G80" s="26"/>
      <c r="H80" s="26"/>
      <c r="I80" s="26"/>
      <c r="J80" s="26"/>
      <c r="K80" s="26"/>
      <c r="L80" s="26"/>
      <c r="M80" s="26"/>
      <c r="N80" s="26"/>
      <c r="O80" s="26"/>
      <c r="P80" s="26"/>
      <c r="Q80" s="26"/>
      <c r="R80" s="26">
        <f>R66*$A$5</f>
        <v>3.2666666666666663E-2</v>
      </c>
      <c r="S80" s="26"/>
      <c r="T80" s="26">
        <f>T66*$A$5</f>
        <v>3.588888888888888E-2</v>
      </c>
      <c r="U80" s="26"/>
      <c r="V80" s="26">
        <f t="shared" ref="V80:W83" si="25">V66*$A$5</f>
        <v>2.7222222222222231E-2</v>
      </c>
      <c r="W80" s="26">
        <f t="shared" si="25"/>
        <v>2.9333333333333336E-2</v>
      </c>
      <c r="X80" s="26"/>
      <c r="Y80" s="26"/>
      <c r="Z80" s="26"/>
      <c r="AA80" s="26"/>
      <c r="AB80" s="26"/>
      <c r="AC80" s="26"/>
      <c r="AD80" s="26"/>
      <c r="AE80" s="26">
        <f>D80</f>
        <v>3.0407110950827897E-2</v>
      </c>
    </row>
    <row r="81" spans="1:31">
      <c r="A81">
        <v>1</v>
      </c>
      <c r="C81" s="25" t="s">
        <v>466</v>
      </c>
      <c r="D81" s="26">
        <f>D67*$A$5</f>
        <v>3.2309610776202542E-2</v>
      </c>
      <c r="E81" s="26"/>
      <c r="F81" s="26">
        <f>F67*$A$5</f>
        <v>4.8464035886002933E-2</v>
      </c>
      <c r="G81" s="26">
        <f t="shared" ref="G81:Q81" si="26">G67*$A$5</f>
        <v>2.7226342382033468E-2</v>
      </c>
      <c r="H81" s="26">
        <f t="shared" si="26"/>
        <v>2.8272804097050411E-2</v>
      </c>
      <c r="I81" s="26">
        <f t="shared" si="26"/>
        <v>2.8612479658745544E-2</v>
      </c>
      <c r="J81" s="26">
        <f t="shared" si="26"/>
        <v>3.7473122931839853E-2</v>
      </c>
      <c r="K81" s="26">
        <f t="shared" si="26"/>
        <v>3.0623086022392779E-2</v>
      </c>
      <c r="L81" s="26">
        <f t="shared" si="26"/>
        <v>2.9899426675626752E-2</v>
      </c>
      <c r="M81" s="26">
        <f t="shared" si="26"/>
        <v>3.221217460532047E-2</v>
      </c>
      <c r="N81" s="26">
        <f t="shared" si="26"/>
        <v>3.1185418191650018E-2</v>
      </c>
      <c r="O81" s="26">
        <f t="shared" si="26"/>
        <v>3.6333882147548929E-2</v>
      </c>
      <c r="P81" s="26">
        <f t="shared" si="26"/>
        <v>3.7205632375257647E-2</v>
      </c>
      <c r="Q81" s="26">
        <f t="shared" si="26"/>
        <v>4.8638212224155548E-2</v>
      </c>
      <c r="R81" s="26">
        <f>R67*$A$5</f>
        <v>3.5862292809350479E-2</v>
      </c>
      <c r="S81" s="26"/>
      <c r="T81" s="26">
        <f>T67*$A$5</f>
        <v>1.3889869587897757E-2</v>
      </c>
      <c r="U81" s="26">
        <f>U67*$A$5</f>
        <v>4.7711619316389328E-2</v>
      </c>
      <c r="V81" s="26">
        <f t="shared" si="25"/>
        <v>3.3415745295049128E-2</v>
      </c>
      <c r="W81" s="26">
        <f t="shared" si="25"/>
        <v>4.0115421665038092E-2</v>
      </c>
      <c r="X81" s="26">
        <f t="shared" ref="X81:AD83" si="27">X67*$A$5</f>
        <v>3.9999999999999994E-2</v>
      </c>
      <c r="Y81" s="26">
        <f t="shared" si="27"/>
        <v>3.2878336880942251E-2</v>
      </c>
      <c r="Z81" s="26">
        <f t="shared" si="27"/>
        <v>4.1952218781187947E-2</v>
      </c>
      <c r="AA81" s="26">
        <f t="shared" si="27"/>
        <v>3.2419013450330311E-2</v>
      </c>
      <c r="AB81" s="26">
        <f t="shared" si="27"/>
        <v>2.7648063997901706E-2</v>
      </c>
      <c r="AC81" s="26">
        <f t="shared" si="27"/>
        <v>3.650163952328813E-2</v>
      </c>
      <c r="AD81" s="26">
        <f t="shared" si="27"/>
        <v>4.0065189867568643E-2</v>
      </c>
      <c r="AE81" s="26">
        <f t="shared" ref="AE81:AE83" si="28">D81</f>
        <v>3.2309610776202542E-2</v>
      </c>
    </row>
    <row r="82" spans="1:31">
      <c r="A82">
        <v>2</v>
      </c>
      <c r="C82" s="25" t="s">
        <v>467</v>
      </c>
      <c r="D82" s="26">
        <f>D68*$A$5</f>
        <v>0.10147570313866483</v>
      </c>
      <c r="E82" s="26">
        <f>E68*$A$5</f>
        <v>4.5326078601512755E-2</v>
      </c>
      <c r="F82" s="26">
        <f>F68*$A$5</f>
        <v>7.3992786819112227E-2</v>
      </c>
      <c r="G82" s="26">
        <f t="shared" ref="G82:M83" si="29">G68*$A$5</f>
        <v>6.619095445560888E-2</v>
      </c>
      <c r="H82" s="26">
        <f t="shared" si="29"/>
        <v>9.9085767946577641E-2</v>
      </c>
      <c r="I82" s="26">
        <f t="shared" si="29"/>
        <v>5.7916546532115962E-2</v>
      </c>
      <c r="J82" s="26">
        <f t="shared" si="29"/>
        <v>8.1025150196809601E-2</v>
      </c>
      <c r="K82" s="26">
        <f t="shared" si="29"/>
        <v>6.2662070406351217E-2</v>
      </c>
      <c r="L82" s="26">
        <f t="shared" si="29"/>
        <v>5.9067457514648744E-2</v>
      </c>
      <c r="M82" s="26">
        <f t="shared" si="29"/>
        <v>6.3618882108286728E-2</v>
      </c>
      <c r="N82" s="26"/>
      <c r="O82" s="26">
        <f t="shared" ref="O82:Q83" si="30">O68*$A$5</f>
        <v>7.800221639186837E-2</v>
      </c>
      <c r="P82" s="26">
        <f t="shared" si="30"/>
        <v>6.5270243568732761E-2</v>
      </c>
      <c r="Q82" s="26">
        <f t="shared" si="30"/>
        <v>8.7985693807880183E-2</v>
      </c>
      <c r="R82" s="26">
        <f>R68*$A$5</f>
        <v>6.4338025528893977E-2</v>
      </c>
      <c r="S82" s="26">
        <f>S68*$A$5</f>
        <v>4.1393743269796508E-2</v>
      </c>
      <c r="T82" s="26">
        <f>T68*$A$5</f>
        <v>6.329744374322685E-2</v>
      </c>
      <c r="U82" s="26">
        <f>U68*$A$5</f>
        <v>6.6699396258396368E-2</v>
      </c>
      <c r="V82" s="26">
        <f t="shared" si="25"/>
        <v>8.1371509640807388E-2</v>
      </c>
      <c r="W82" s="26">
        <f t="shared" si="25"/>
        <v>6.326118312580245E-2</v>
      </c>
      <c r="X82" s="26">
        <f t="shared" si="27"/>
        <v>7.7774576463255737E-2</v>
      </c>
      <c r="Y82" s="26">
        <f t="shared" si="27"/>
        <v>6.2040086574260987E-2</v>
      </c>
      <c r="Z82" s="26">
        <f t="shared" si="27"/>
        <v>6.872057654075546E-2</v>
      </c>
      <c r="AA82" s="26">
        <f t="shared" si="27"/>
        <v>6.5787389908634461E-2</v>
      </c>
      <c r="AB82" s="26">
        <f t="shared" si="27"/>
        <v>6.9584729162083733E-2</v>
      </c>
      <c r="AC82" s="26">
        <f t="shared" si="27"/>
        <v>7.2259354908132262E-2</v>
      </c>
      <c r="AD82" s="26">
        <f t="shared" si="27"/>
        <v>5.5921392697929007E-2</v>
      </c>
      <c r="AE82" s="26">
        <f t="shared" si="28"/>
        <v>0.10147570313866483</v>
      </c>
    </row>
    <row r="83" spans="1:31">
      <c r="A83">
        <v>3</v>
      </c>
      <c r="C83" s="25" t="s">
        <v>468</v>
      </c>
      <c r="D83" s="26">
        <f>D69*$A$5</f>
        <v>0.20803360331230283</v>
      </c>
      <c r="E83" s="26">
        <f>E69*$A$5</f>
        <v>0.11819158523110482</v>
      </c>
      <c r="F83" s="26">
        <f>F69*$A$5</f>
        <v>0.22777777777777775</v>
      </c>
      <c r="G83" s="26">
        <f t="shared" si="29"/>
        <v>0.15328796734086328</v>
      </c>
      <c r="H83" s="26">
        <f t="shared" si="29"/>
        <v>0.1381221221221221</v>
      </c>
      <c r="I83" s="26">
        <f t="shared" si="29"/>
        <v>0.13415905928193714</v>
      </c>
      <c r="J83" s="26">
        <f t="shared" si="29"/>
        <v>0.17042355958596686</v>
      </c>
      <c r="K83" s="26">
        <f t="shared" si="29"/>
        <v>0.14380058258809661</v>
      </c>
      <c r="L83" s="26">
        <f t="shared" si="29"/>
        <v>0.15716718527161938</v>
      </c>
      <c r="M83" s="26">
        <f t="shared" si="29"/>
        <v>0.12966272077345331</v>
      </c>
      <c r="N83" s="26">
        <f>N69*$A$5</f>
        <v>0.13092113124228846</v>
      </c>
      <c r="O83" s="26">
        <f t="shared" si="30"/>
        <v>0.13055380731940097</v>
      </c>
      <c r="P83" s="26">
        <f t="shared" si="30"/>
        <v>0.15884001244071222</v>
      </c>
      <c r="Q83" s="26">
        <f t="shared" si="30"/>
        <v>0.1468883704855711</v>
      </c>
      <c r="R83" s="26">
        <f>R69*$A$5</f>
        <v>0.11044754136861756</v>
      </c>
      <c r="S83" s="26">
        <f>S69*$A$5</f>
        <v>0.128138410575524</v>
      </c>
      <c r="T83" s="26">
        <f>T69*$A$5</f>
        <v>0.13343423213866701</v>
      </c>
      <c r="U83" s="26">
        <f>U69*$A$5</f>
        <v>0.13786106074342702</v>
      </c>
      <c r="V83" s="26">
        <f t="shared" si="25"/>
        <v>0.12971164951586991</v>
      </c>
      <c r="W83" s="26">
        <f t="shared" si="25"/>
        <v>0.13524735417179426</v>
      </c>
      <c r="X83" s="26">
        <f t="shared" si="27"/>
        <v>0.11889496713391937</v>
      </c>
      <c r="Y83" s="26">
        <f t="shared" si="27"/>
        <v>0.15549876257512937</v>
      </c>
      <c r="Z83" s="26">
        <f t="shared" si="27"/>
        <v>0.12731222896790981</v>
      </c>
      <c r="AA83" s="26">
        <f t="shared" si="27"/>
        <v>0.13515358612580836</v>
      </c>
      <c r="AB83" s="26">
        <f t="shared" si="27"/>
        <v>0.14144421296296297</v>
      </c>
      <c r="AC83" s="26">
        <f t="shared" si="27"/>
        <v>0.13698790132063049</v>
      </c>
      <c r="AD83" s="26">
        <f t="shared" si="27"/>
        <v>0.13533903737026254</v>
      </c>
      <c r="AE83" s="26">
        <f t="shared" si="28"/>
        <v>0.20803360331230283</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3.0407110950827897E-2</v>
      </c>
      <c r="E87" s="26"/>
      <c r="F87" s="26">
        <f>F73*$A$5</f>
        <v>3.4777777777777782E-2</v>
      </c>
      <c r="G87" s="26"/>
      <c r="H87" s="26"/>
      <c r="I87" s="26"/>
      <c r="J87" s="26"/>
      <c r="K87" s="26"/>
      <c r="L87" s="26"/>
      <c r="M87" s="26"/>
      <c r="N87" s="26"/>
      <c r="O87" s="26"/>
      <c r="P87" s="26"/>
      <c r="Q87" s="26"/>
      <c r="R87" s="26">
        <f>R73*$A$5</f>
        <v>3.2666666666666663E-2</v>
      </c>
      <c r="S87" s="26"/>
      <c r="T87" s="26">
        <f>T73*$A$5</f>
        <v>3.588888888888888E-2</v>
      </c>
      <c r="U87" s="26"/>
      <c r="V87" s="26">
        <f t="shared" ref="V87:W90" si="31">V73*$A$5</f>
        <v>2.7222222222222231E-2</v>
      </c>
      <c r="W87" s="26">
        <f t="shared" si="31"/>
        <v>2.9333333333333336E-2</v>
      </c>
      <c r="X87" s="26"/>
      <c r="Y87" s="26"/>
      <c r="Z87" s="26"/>
      <c r="AA87" s="26"/>
      <c r="AB87" s="26"/>
      <c r="AC87" s="26"/>
      <c r="AD87" s="26"/>
      <c r="AE87" s="26">
        <f>D87</f>
        <v>3.0407110950827897E-2</v>
      </c>
    </row>
    <row r="88" spans="1:31">
      <c r="A88">
        <v>1</v>
      </c>
      <c r="C88" s="25" t="s">
        <v>470</v>
      </c>
      <c r="D88" s="26">
        <f>D74*$A$5</f>
        <v>3.2309610776202542E-2</v>
      </c>
      <c r="E88" s="26"/>
      <c r="F88" s="26">
        <f>F74*$A$5</f>
        <v>4.8464035886002933E-2</v>
      </c>
      <c r="G88" s="26">
        <f t="shared" ref="G88:Q88" si="32">G74*$A$5</f>
        <v>2.7226342382033468E-2</v>
      </c>
      <c r="H88" s="26">
        <f t="shared" si="32"/>
        <v>2.8272804097050411E-2</v>
      </c>
      <c r="I88" s="26">
        <f t="shared" si="32"/>
        <v>2.8612479658745544E-2</v>
      </c>
      <c r="J88" s="26">
        <f t="shared" si="32"/>
        <v>3.7473122931839853E-2</v>
      </c>
      <c r="K88" s="26">
        <f t="shared" si="32"/>
        <v>3.0623086022392779E-2</v>
      </c>
      <c r="L88" s="26">
        <f t="shared" si="32"/>
        <v>2.9899426675626752E-2</v>
      </c>
      <c r="M88" s="26">
        <f t="shared" si="32"/>
        <v>3.221217460532047E-2</v>
      </c>
      <c r="N88" s="26">
        <f t="shared" si="32"/>
        <v>3.1185418191650018E-2</v>
      </c>
      <c r="O88" s="26">
        <f t="shared" si="32"/>
        <v>3.6333882147548929E-2</v>
      </c>
      <c r="P88" s="26">
        <f t="shared" si="32"/>
        <v>3.7205632375257647E-2</v>
      </c>
      <c r="Q88" s="26">
        <f t="shared" si="32"/>
        <v>4.8638212224155548E-2</v>
      </c>
      <c r="R88" s="26">
        <f>R74*$A$5</f>
        <v>3.5862292809350479E-2</v>
      </c>
      <c r="S88" s="26"/>
      <c r="T88" s="26">
        <f>T74*$A$5</f>
        <v>1.3889869587897757E-2</v>
      </c>
      <c r="U88" s="26">
        <f>U74*$A$5</f>
        <v>4.7711619316389328E-2</v>
      </c>
      <c r="V88" s="26">
        <f t="shared" si="31"/>
        <v>3.3415745295049128E-2</v>
      </c>
      <c r="W88" s="26">
        <f t="shared" si="31"/>
        <v>4.0115421665038092E-2</v>
      </c>
      <c r="X88" s="26">
        <f t="shared" ref="X88:AD90" si="33">X74*$A$5</f>
        <v>3.9999999999999994E-2</v>
      </c>
      <c r="Y88" s="26">
        <f t="shared" si="33"/>
        <v>3.2878336880942251E-2</v>
      </c>
      <c r="Z88" s="26">
        <f t="shared" si="33"/>
        <v>4.1952218781187947E-2</v>
      </c>
      <c r="AA88" s="26">
        <f t="shared" si="33"/>
        <v>3.2419013450330311E-2</v>
      </c>
      <c r="AB88" s="26">
        <f t="shared" si="33"/>
        <v>2.7648063997901706E-2</v>
      </c>
      <c r="AC88" s="26">
        <f t="shared" si="33"/>
        <v>3.650163952328813E-2</v>
      </c>
      <c r="AD88" s="26">
        <f t="shared" si="33"/>
        <v>4.0065189867568643E-2</v>
      </c>
      <c r="AE88" s="26">
        <f t="shared" ref="AE88:AE90" si="34">D88</f>
        <v>3.2309610776202542E-2</v>
      </c>
    </row>
    <row r="89" spans="1:31">
      <c r="A89">
        <v>2</v>
      </c>
      <c r="C89" s="25" t="s">
        <v>471</v>
      </c>
      <c r="D89" s="26">
        <f>D75*$A$5</f>
        <v>0.10147570313866483</v>
      </c>
      <c r="E89" s="26">
        <f>E75*$A$5</f>
        <v>4.5326078601512755E-2</v>
      </c>
      <c r="F89" s="26">
        <f>F75*$A$5</f>
        <v>7.3992786819112227E-2</v>
      </c>
      <c r="G89" s="26">
        <f t="shared" ref="G89:M90" si="35">G75*$A$5</f>
        <v>6.619095445560888E-2</v>
      </c>
      <c r="H89" s="26">
        <f t="shared" si="35"/>
        <v>9.9085767946577641E-2</v>
      </c>
      <c r="I89" s="26">
        <f t="shared" si="35"/>
        <v>5.7916546532115962E-2</v>
      </c>
      <c r="J89" s="26">
        <f t="shared" si="35"/>
        <v>8.1025150196809601E-2</v>
      </c>
      <c r="K89" s="26">
        <f t="shared" si="35"/>
        <v>6.2662070406351217E-2</v>
      </c>
      <c r="L89" s="26">
        <f t="shared" si="35"/>
        <v>5.9067457514648744E-2</v>
      </c>
      <c r="M89" s="26">
        <f t="shared" si="35"/>
        <v>6.3618882108286728E-2</v>
      </c>
      <c r="N89" s="26"/>
      <c r="O89" s="26">
        <f t="shared" ref="O89:Q90" si="36">O75*$A$5</f>
        <v>7.800221639186837E-2</v>
      </c>
      <c r="P89" s="26">
        <f t="shared" si="36"/>
        <v>6.5270243568732761E-2</v>
      </c>
      <c r="Q89" s="26">
        <f t="shared" si="36"/>
        <v>8.7985693807880183E-2</v>
      </c>
      <c r="R89" s="26">
        <f>R75*$A$5</f>
        <v>6.4338025528893977E-2</v>
      </c>
      <c r="S89" s="26">
        <f>S75*$A$5</f>
        <v>4.1393743269796508E-2</v>
      </c>
      <c r="T89" s="26">
        <f>T75*$A$5</f>
        <v>6.329744374322685E-2</v>
      </c>
      <c r="U89" s="26">
        <f>U75*$A$5</f>
        <v>6.6699396258396368E-2</v>
      </c>
      <c r="V89" s="26">
        <f t="shared" si="31"/>
        <v>8.1371509640807388E-2</v>
      </c>
      <c r="W89" s="26">
        <f t="shared" si="31"/>
        <v>6.326118312580245E-2</v>
      </c>
      <c r="X89" s="26">
        <f t="shared" si="33"/>
        <v>7.7774576463255737E-2</v>
      </c>
      <c r="Y89" s="26">
        <f t="shared" si="33"/>
        <v>6.2040086574260987E-2</v>
      </c>
      <c r="Z89" s="26">
        <f t="shared" si="33"/>
        <v>6.872057654075546E-2</v>
      </c>
      <c r="AA89" s="26">
        <f t="shared" si="33"/>
        <v>6.5787389908634461E-2</v>
      </c>
      <c r="AB89" s="26">
        <f t="shared" si="33"/>
        <v>6.9584729162083733E-2</v>
      </c>
      <c r="AC89" s="26">
        <f t="shared" si="33"/>
        <v>7.2259354908132262E-2</v>
      </c>
      <c r="AD89" s="26">
        <f t="shared" si="33"/>
        <v>5.5921392697929007E-2</v>
      </c>
      <c r="AE89" s="26">
        <f t="shared" si="34"/>
        <v>0.10147570313866483</v>
      </c>
    </row>
    <row r="90" spans="1:31">
      <c r="A90">
        <v>3</v>
      </c>
      <c r="C90" s="25" t="s">
        <v>472</v>
      </c>
      <c r="D90" s="26">
        <f>D76*$A$5</f>
        <v>0.20803360331230283</v>
      </c>
      <c r="E90" s="26">
        <f>E76*$A$5</f>
        <v>0.11819158523110482</v>
      </c>
      <c r="F90" s="26">
        <f>F76*$A$5</f>
        <v>0.22777777777777775</v>
      </c>
      <c r="G90" s="26">
        <f t="shared" si="35"/>
        <v>0.15328796734086328</v>
      </c>
      <c r="H90" s="26">
        <f t="shared" si="35"/>
        <v>0.1381221221221221</v>
      </c>
      <c r="I90" s="26">
        <f t="shared" si="35"/>
        <v>0.13415905928193714</v>
      </c>
      <c r="J90" s="26">
        <f t="shared" si="35"/>
        <v>0.17042355958596686</v>
      </c>
      <c r="K90" s="26">
        <f t="shared" si="35"/>
        <v>0.14380058258809661</v>
      </c>
      <c r="L90" s="26">
        <f t="shared" si="35"/>
        <v>0.15716718527161938</v>
      </c>
      <c r="M90" s="26">
        <f t="shared" si="35"/>
        <v>0.12966272077345331</v>
      </c>
      <c r="N90" s="26">
        <f>N76*$A$5</f>
        <v>0.13092113124228846</v>
      </c>
      <c r="O90" s="26">
        <f t="shared" si="36"/>
        <v>0.13055380731940097</v>
      </c>
      <c r="P90" s="26">
        <f t="shared" si="36"/>
        <v>0.15884001244071222</v>
      </c>
      <c r="Q90" s="26">
        <f t="shared" si="36"/>
        <v>0.1468883704855711</v>
      </c>
      <c r="R90" s="26">
        <f>R76*$A$5</f>
        <v>0.11044754136861756</v>
      </c>
      <c r="S90" s="26">
        <f>S76*$A$5</f>
        <v>0.128138410575524</v>
      </c>
      <c r="T90" s="26">
        <f>T76*$A$5</f>
        <v>0.13343423213866701</v>
      </c>
      <c r="U90" s="26">
        <f>U76*$A$5</f>
        <v>0.13786106074342702</v>
      </c>
      <c r="V90" s="26">
        <f t="shared" si="31"/>
        <v>0.12971164951586991</v>
      </c>
      <c r="W90" s="26">
        <f t="shared" si="31"/>
        <v>0.13524735417179426</v>
      </c>
      <c r="X90" s="26">
        <f t="shared" si="33"/>
        <v>0.11889496713391937</v>
      </c>
      <c r="Y90" s="26">
        <f t="shared" si="33"/>
        <v>0.15549876257512937</v>
      </c>
      <c r="Z90" s="26">
        <f t="shared" si="33"/>
        <v>0.12731222896790981</v>
      </c>
      <c r="AA90" s="26">
        <f t="shared" si="33"/>
        <v>0.13515358612580836</v>
      </c>
      <c r="AB90" s="26">
        <f t="shared" si="33"/>
        <v>0.14144421296296297</v>
      </c>
      <c r="AC90" s="26">
        <f t="shared" si="33"/>
        <v>0.13698790132063049</v>
      </c>
      <c r="AD90" s="26">
        <f t="shared" si="33"/>
        <v>0.13533903737026254</v>
      </c>
      <c r="AE90" s="26">
        <f t="shared" si="34"/>
        <v>0.20803360331230283</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520</v>
      </c>
      <c r="C1" s="3"/>
      <c r="E1" s="3"/>
      <c r="G1" s="46" t="s">
        <v>524</v>
      </c>
    </row>
    <row r="2" spans="1:44">
      <c r="A2" s="46" t="s">
        <v>523</v>
      </c>
      <c r="C2" s="3"/>
      <c r="E2" s="3"/>
      <c r="G2" s="46" t="s">
        <v>525</v>
      </c>
    </row>
    <row r="3" spans="1:44">
      <c r="A3" s="46"/>
      <c r="C3" s="3"/>
      <c r="E3" s="3"/>
      <c r="G3" s="46" t="s">
        <v>531</v>
      </c>
    </row>
    <row r="4" spans="1:44" ht="15.75">
      <c r="A4" s="46"/>
      <c r="B4" s="49" t="s">
        <v>528</v>
      </c>
      <c r="C4" s="328" t="s">
        <v>526</v>
      </c>
      <c r="D4" s="328"/>
      <c r="E4" s="328"/>
      <c r="F4" s="328"/>
      <c r="G4" s="328"/>
      <c r="H4" s="47" t="s">
        <v>529</v>
      </c>
      <c r="I4" s="47" t="s">
        <v>521</v>
      </c>
      <c r="J4" s="47" t="s">
        <v>522</v>
      </c>
      <c r="K4" s="326" t="s">
        <v>530</v>
      </c>
      <c r="L4" s="327"/>
      <c r="M4" s="327"/>
      <c r="N4" s="327"/>
      <c r="O4" s="327"/>
      <c r="P4" s="327"/>
      <c r="Q4" s="327"/>
      <c r="R4" s="327"/>
      <c r="S4" s="327"/>
      <c r="T4" s="327"/>
      <c r="U4" s="326" t="s">
        <v>527</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514</v>
      </c>
      <c r="AR5" t="s">
        <v>515</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516</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517</v>
      </c>
      <c r="AQ7" s="45" t="s">
        <v>519</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518</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895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3.8</v>
      </c>
      <c r="D7" s="72">
        <v>3.8</v>
      </c>
      <c r="E7" s="72">
        <v>3.85</v>
      </c>
      <c r="F7" s="72">
        <v>3.9</v>
      </c>
      <c r="G7" s="72">
        <v>3.9</v>
      </c>
      <c r="H7" s="72">
        <v>3.6</v>
      </c>
      <c r="I7" s="72">
        <v>4</v>
      </c>
      <c r="J7" s="72">
        <v>3.6</v>
      </c>
      <c r="K7" s="72">
        <v>4.0999999999999996</v>
      </c>
      <c r="L7" s="71" t="s">
        <v>894</v>
      </c>
      <c r="M7" s="71" t="s">
        <v>883</v>
      </c>
    </row>
    <row r="8" spans="1:13">
      <c r="A8" s="73"/>
      <c r="B8" s="73" t="s">
        <v>741</v>
      </c>
      <c r="C8" s="72">
        <v>3.5</v>
      </c>
      <c r="D8" s="72">
        <v>3.5</v>
      </c>
      <c r="E8" s="72">
        <v>3.55</v>
      </c>
      <c r="F8" s="72">
        <v>3.6</v>
      </c>
      <c r="G8" s="72">
        <v>3.6</v>
      </c>
      <c r="H8" s="72">
        <v>3.3</v>
      </c>
      <c r="I8" s="72">
        <v>3.7</v>
      </c>
      <c r="J8" s="72">
        <v>3.3</v>
      </c>
      <c r="K8" s="72">
        <v>3.8</v>
      </c>
      <c r="L8" s="71" t="s">
        <v>893</v>
      </c>
      <c r="M8" s="71" t="s">
        <v>883</v>
      </c>
    </row>
    <row r="9" spans="1:13">
      <c r="A9" s="73"/>
      <c r="B9" s="73" t="s">
        <v>640</v>
      </c>
      <c r="C9" s="72">
        <v>0.01</v>
      </c>
      <c r="D9" s="72">
        <v>0.01</v>
      </c>
      <c r="E9" s="72">
        <v>0.01</v>
      </c>
      <c r="F9" s="72">
        <v>0.01</v>
      </c>
      <c r="G9" s="72">
        <v>0.01</v>
      </c>
      <c r="H9" s="72">
        <v>0.01</v>
      </c>
      <c r="I9" s="72">
        <v>0.01</v>
      </c>
      <c r="J9" s="72">
        <v>0.01</v>
      </c>
      <c r="K9" s="72">
        <v>0.01</v>
      </c>
      <c r="L9" s="71" t="s">
        <v>739</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0.7</v>
      </c>
      <c r="D13" s="71">
        <v>0.7</v>
      </c>
      <c r="E13" s="71">
        <v>0.6</v>
      </c>
      <c r="F13" s="71">
        <v>0.6</v>
      </c>
      <c r="G13" s="71">
        <v>0.6</v>
      </c>
      <c r="H13" s="71">
        <v>0.5</v>
      </c>
      <c r="I13" s="71">
        <v>1</v>
      </c>
      <c r="J13" s="71">
        <v>0.4</v>
      </c>
      <c r="K13" s="71">
        <v>1</v>
      </c>
      <c r="L13" s="71" t="s">
        <v>843</v>
      </c>
      <c r="M13" s="71" t="s">
        <v>887</v>
      </c>
    </row>
    <row r="14" spans="1:13">
      <c r="A14" s="70"/>
      <c r="B14" s="69" t="s">
        <v>704</v>
      </c>
      <c r="C14" s="71">
        <v>0.6</v>
      </c>
      <c r="D14" s="71">
        <v>0.6</v>
      </c>
      <c r="E14" s="71">
        <v>0.6</v>
      </c>
      <c r="F14" s="71">
        <v>0.6</v>
      </c>
      <c r="G14" s="71">
        <v>0.6</v>
      </c>
      <c r="H14" s="71">
        <v>0.4</v>
      </c>
      <c r="I14" s="71">
        <v>1</v>
      </c>
      <c r="J14" s="71">
        <v>0.4</v>
      </c>
      <c r="K14" s="71">
        <v>1</v>
      </c>
      <c r="L14" s="71" t="s">
        <v>592</v>
      </c>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1</v>
      </c>
      <c r="J16" s="72">
        <v>0.05</v>
      </c>
      <c r="K16" s="72">
        <v>1</v>
      </c>
      <c r="L16" s="71" t="s">
        <v>701</v>
      </c>
      <c r="M16" s="71" t="s">
        <v>889</v>
      </c>
    </row>
    <row r="17" spans="1:13">
      <c r="A17" s="73"/>
      <c r="B17" s="73" t="s">
        <v>629</v>
      </c>
      <c r="C17" s="72">
        <v>0.1</v>
      </c>
      <c r="D17" s="72">
        <v>0.1</v>
      </c>
      <c r="E17" s="72">
        <v>0.1</v>
      </c>
      <c r="F17" s="72">
        <v>0.1</v>
      </c>
      <c r="G17" s="72">
        <v>0.1</v>
      </c>
      <c r="H17" s="72">
        <v>0.1</v>
      </c>
      <c r="I17" s="72">
        <v>1</v>
      </c>
      <c r="J17" s="72">
        <v>0.1</v>
      </c>
      <c r="K17" s="72">
        <v>1</v>
      </c>
      <c r="L17" s="71" t="s">
        <v>701</v>
      </c>
      <c r="M17" s="71" t="s">
        <v>889</v>
      </c>
    </row>
    <row r="18" spans="1:13">
      <c r="A18" s="73"/>
      <c r="B18" s="73" t="s">
        <v>628</v>
      </c>
      <c r="C18" s="72">
        <v>0.25</v>
      </c>
      <c r="D18" s="72">
        <v>0.25</v>
      </c>
      <c r="E18" s="72">
        <v>0.25</v>
      </c>
      <c r="F18" s="72">
        <v>0.25</v>
      </c>
      <c r="G18" s="72">
        <v>0.25</v>
      </c>
      <c r="H18" s="72">
        <v>0.1</v>
      </c>
      <c r="I18" s="72">
        <v>0.5</v>
      </c>
      <c r="J18" s="72">
        <v>0.1</v>
      </c>
      <c r="K18" s="72">
        <v>0.5</v>
      </c>
      <c r="L18" s="71" t="s">
        <v>890</v>
      </c>
      <c r="M18" s="71" t="s">
        <v>889</v>
      </c>
    </row>
    <row r="19" spans="1:13">
      <c r="A19" s="70"/>
      <c r="B19" s="69" t="s">
        <v>626</v>
      </c>
      <c r="C19" s="71">
        <v>0.1</v>
      </c>
      <c r="D19" s="71">
        <v>0.1</v>
      </c>
      <c r="E19" s="71">
        <v>0.1</v>
      </c>
      <c r="F19" s="71">
        <v>0.1</v>
      </c>
      <c r="G19" s="71">
        <v>0.1</v>
      </c>
      <c r="H19" s="71">
        <v>0.1</v>
      </c>
      <c r="I19" s="71">
        <v>0.2</v>
      </c>
      <c r="J19" s="71">
        <v>0.1</v>
      </c>
      <c r="K19" s="71">
        <v>0.2</v>
      </c>
      <c r="L19" s="71" t="s">
        <v>701</v>
      </c>
      <c r="M19" s="71" t="s">
        <v>887</v>
      </c>
    </row>
    <row r="20" spans="1:13">
      <c r="A20" s="70"/>
      <c r="B20" s="69" t="s">
        <v>625</v>
      </c>
      <c r="C20" s="71">
        <v>1</v>
      </c>
      <c r="D20" s="71">
        <v>1</v>
      </c>
      <c r="E20" s="71">
        <v>1</v>
      </c>
      <c r="F20" s="71">
        <v>1</v>
      </c>
      <c r="G20" s="71">
        <v>1</v>
      </c>
      <c r="H20" s="71">
        <v>0.2</v>
      </c>
      <c r="I20" s="71">
        <v>1</v>
      </c>
      <c r="J20" s="71">
        <v>0.2</v>
      </c>
      <c r="K20" s="71">
        <v>1</v>
      </c>
      <c r="L20" s="71" t="s">
        <v>888</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0.86</v>
      </c>
      <c r="D28" s="71">
        <v>0.86</v>
      </c>
      <c r="E28" s="71">
        <v>0.76</v>
      </c>
      <c r="F28" s="71">
        <v>0.76</v>
      </c>
      <c r="G28" s="71">
        <v>0.76</v>
      </c>
      <c r="H28" s="71">
        <v>0.67</v>
      </c>
      <c r="I28" s="71">
        <v>1.1399999999999999</v>
      </c>
      <c r="J28" s="71">
        <v>0.67</v>
      </c>
      <c r="K28" s="71">
        <v>1.1399999999999999</v>
      </c>
      <c r="L28" s="71" t="s">
        <v>886</v>
      </c>
      <c r="M28" s="71" t="s">
        <v>883</v>
      </c>
    </row>
    <row r="29" spans="1:13">
      <c r="A29" s="70"/>
      <c r="B29" s="69" t="s">
        <v>615</v>
      </c>
      <c r="C29" s="71">
        <v>0.68</v>
      </c>
      <c r="D29" s="71">
        <v>0.68</v>
      </c>
      <c r="E29" s="71">
        <v>0.61</v>
      </c>
      <c r="F29" s="71">
        <v>0.61</v>
      </c>
      <c r="G29" s="71">
        <v>0.61</v>
      </c>
      <c r="H29" s="71">
        <v>0.53</v>
      </c>
      <c r="I29" s="71">
        <v>0.91</v>
      </c>
      <c r="J29" s="71">
        <v>0.53</v>
      </c>
      <c r="K29" s="71">
        <v>0.91</v>
      </c>
      <c r="L29" s="71" t="s">
        <v>590</v>
      </c>
      <c r="M29" s="71" t="s">
        <v>883</v>
      </c>
    </row>
    <row r="30" spans="1:13">
      <c r="A30" s="70"/>
      <c r="B30" s="69" t="s">
        <v>885</v>
      </c>
      <c r="C30" s="71">
        <v>0.02</v>
      </c>
      <c r="D30" s="71">
        <v>0.02</v>
      </c>
      <c r="E30" s="71">
        <v>0.02</v>
      </c>
      <c r="F30" s="71">
        <v>0.02</v>
      </c>
      <c r="G30" s="71">
        <v>0.02</v>
      </c>
      <c r="H30" s="71">
        <v>0.01</v>
      </c>
      <c r="I30" s="71">
        <v>0.11</v>
      </c>
      <c r="J30" s="71">
        <v>0.01</v>
      </c>
      <c r="K30" s="71">
        <v>0.11</v>
      </c>
      <c r="L30" s="71" t="s">
        <v>638</v>
      </c>
      <c r="M30" s="71" t="s">
        <v>883</v>
      </c>
    </row>
    <row r="31" spans="1:13">
      <c r="A31" s="70"/>
      <c r="B31" s="69" t="s">
        <v>614</v>
      </c>
      <c r="C31" s="71">
        <v>0.15</v>
      </c>
      <c r="D31" s="71">
        <v>0.15</v>
      </c>
      <c r="E31" s="71">
        <v>0.14000000000000001</v>
      </c>
      <c r="F31" s="71">
        <v>0.14000000000000001</v>
      </c>
      <c r="G31" s="71">
        <v>0.14000000000000001</v>
      </c>
      <c r="H31" s="71">
        <v>0.12</v>
      </c>
      <c r="I31" s="71">
        <v>0.11</v>
      </c>
      <c r="J31" s="71">
        <v>0.12</v>
      </c>
      <c r="K31" s="71">
        <v>0.11</v>
      </c>
      <c r="L31" s="71" t="s">
        <v>590</v>
      </c>
      <c r="M31" s="71" t="s">
        <v>883</v>
      </c>
    </row>
    <row r="32" spans="1:13">
      <c r="A32" s="70"/>
      <c r="B32" s="69" t="s">
        <v>611</v>
      </c>
      <c r="C32" s="71">
        <v>1.69</v>
      </c>
      <c r="D32" s="71">
        <v>1.69</v>
      </c>
      <c r="E32" s="71">
        <v>1.69</v>
      </c>
      <c r="F32" s="71">
        <v>1.69</v>
      </c>
      <c r="G32" s="71">
        <v>1.69</v>
      </c>
      <c r="H32" s="71">
        <v>1</v>
      </c>
      <c r="I32" s="71">
        <v>2.69</v>
      </c>
      <c r="J32" s="71">
        <v>1</v>
      </c>
      <c r="K32" s="71">
        <v>2.69</v>
      </c>
      <c r="L32" s="71"/>
      <c r="M32" s="71" t="s">
        <v>883</v>
      </c>
    </row>
    <row r="33" spans="1:13">
      <c r="A33" s="70"/>
      <c r="B33" s="69" t="s">
        <v>610</v>
      </c>
      <c r="C33" s="71">
        <v>0</v>
      </c>
      <c r="D33" s="71">
        <v>0</v>
      </c>
      <c r="E33" s="71">
        <v>0</v>
      </c>
      <c r="F33" s="71">
        <v>0</v>
      </c>
      <c r="G33" s="71">
        <v>0</v>
      </c>
      <c r="H33" s="71">
        <v>0</v>
      </c>
      <c r="I33" s="71">
        <v>0</v>
      </c>
      <c r="J33" s="71">
        <v>0</v>
      </c>
      <c r="K33" s="71">
        <v>0</v>
      </c>
      <c r="L33" s="71" t="s">
        <v>884</v>
      </c>
      <c r="M33" s="71" t="s">
        <v>883</v>
      </c>
    </row>
    <row r="34" spans="1:13">
      <c r="A34" s="70"/>
      <c r="B34" s="69" t="s">
        <v>608</v>
      </c>
      <c r="C34" s="71">
        <v>1.69</v>
      </c>
      <c r="D34" s="71">
        <v>1.69</v>
      </c>
      <c r="E34" s="71">
        <v>1.69</v>
      </c>
      <c r="F34" s="71">
        <v>1.69</v>
      </c>
      <c r="G34" s="71">
        <v>1.69</v>
      </c>
      <c r="H34" s="71">
        <v>1.5</v>
      </c>
      <c r="I34" s="71">
        <v>2.69</v>
      </c>
      <c r="J34" s="71">
        <v>1.5</v>
      </c>
      <c r="K34" s="71">
        <v>2.69</v>
      </c>
      <c r="L34" s="71" t="s">
        <v>689</v>
      </c>
      <c r="M34" s="71" t="s">
        <v>883</v>
      </c>
    </row>
    <row r="35" spans="1:13">
      <c r="A35" s="70"/>
      <c r="B35" s="69" t="s">
        <v>607</v>
      </c>
      <c r="C35" s="71">
        <v>2000</v>
      </c>
      <c r="D35" s="71">
        <v>2000</v>
      </c>
      <c r="E35" s="71">
        <v>2000</v>
      </c>
      <c r="F35" s="71">
        <v>2000</v>
      </c>
      <c r="G35" s="71">
        <v>2000</v>
      </c>
      <c r="H35" s="71">
        <v>1000</v>
      </c>
      <c r="I35" s="71">
        <v>3000</v>
      </c>
      <c r="J35" s="71">
        <v>1000</v>
      </c>
      <c r="K35" s="71">
        <v>5000</v>
      </c>
      <c r="L35" s="71" t="s">
        <v>689</v>
      </c>
      <c r="M35" s="71" t="s">
        <v>883</v>
      </c>
    </row>
    <row r="36" spans="1:13">
      <c r="A36" s="70"/>
      <c r="B36" s="69" t="s">
        <v>882</v>
      </c>
      <c r="C36" s="71">
        <v>10</v>
      </c>
      <c r="D36" s="71">
        <v>10</v>
      </c>
      <c r="E36" s="71">
        <v>10</v>
      </c>
      <c r="F36" s="71">
        <v>10</v>
      </c>
      <c r="G36" s="71">
        <v>10</v>
      </c>
      <c r="H36" s="71">
        <v>5</v>
      </c>
      <c r="I36" s="71">
        <v>20</v>
      </c>
      <c r="J36" s="71">
        <v>2</v>
      </c>
      <c r="K36" s="71">
        <v>20</v>
      </c>
      <c r="L36" s="71" t="s">
        <v>613</v>
      </c>
      <c r="M36" s="71" t="s">
        <v>881</v>
      </c>
    </row>
    <row r="37" spans="1:13">
      <c r="A37" s="70"/>
    </row>
    <row r="38" spans="1:13">
      <c r="A38" s="70"/>
    </row>
    <row r="39" spans="1:13">
      <c r="A39" s="70" t="s">
        <v>588</v>
      </c>
    </row>
    <row r="40" spans="1:13">
      <c r="A40" s="70"/>
      <c r="B40" s="69" t="s">
        <v>880</v>
      </c>
    </row>
    <row r="41" spans="1:13">
      <c r="A41" s="70"/>
      <c r="B41" s="69" t="s">
        <v>879</v>
      </c>
    </row>
    <row r="42" spans="1:13">
      <c r="A42" s="70"/>
      <c r="B42" s="69" t="s">
        <v>878</v>
      </c>
    </row>
    <row r="43" spans="1:13">
      <c r="A43" s="70"/>
      <c r="B43" s="69" t="s">
        <v>877</v>
      </c>
    </row>
    <row r="44" spans="1:13">
      <c r="A44" s="70"/>
      <c r="B44" s="69" t="s">
        <v>876</v>
      </c>
    </row>
    <row r="45" spans="1:13">
      <c r="A45" s="70"/>
      <c r="B45" s="69" t="s">
        <v>875</v>
      </c>
    </row>
    <row r="46" spans="1:13">
      <c r="A46" s="70"/>
      <c r="B46" s="69" t="s">
        <v>874</v>
      </c>
    </row>
    <row r="47" spans="1:13">
      <c r="A47" s="70"/>
      <c r="B47" s="69" t="s">
        <v>873</v>
      </c>
    </row>
    <row r="48" spans="1:13">
      <c r="A48" s="70"/>
      <c r="B48" s="69" t="s">
        <v>872</v>
      </c>
    </row>
    <row r="49" spans="1:2">
      <c r="A49" s="70"/>
      <c r="B49" s="69" t="s">
        <v>871</v>
      </c>
    </row>
    <row r="50" spans="1:2">
      <c r="A50" s="70"/>
      <c r="B50" s="69" t="s">
        <v>870</v>
      </c>
    </row>
    <row r="51" spans="1:2">
      <c r="A51" s="70"/>
      <c r="B51" s="69" t="s">
        <v>869</v>
      </c>
    </row>
    <row r="52" spans="1:2">
      <c r="A52" s="70"/>
      <c r="B52" s="69" t="s">
        <v>868</v>
      </c>
    </row>
    <row r="53" spans="1:2">
      <c r="A53" s="70"/>
      <c r="B53" s="69" t="s">
        <v>867</v>
      </c>
    </row>
    <row r="54" spans="1:2">
      <c r="A54" s="70"/>
      <c r="B54" s="69" t="s">
        <v>866</v>
      </c>
    </row>
    <row r="55" spans="1:2">
      <c r="A55" s="70"/>
      <c r="B55" s="69" t="s">
        <v>865</v>
      </c>
    </row>
    <row r="56" spans="1:2">
      <c r="A56" s="70"/>
      <c r="B56" s="69" t="s">
        <v>864</v>
      </c>
    </row>
    <row r="57" spans="1:2">
      <c r="A57" s="70"/>
      <c r="B57" s="69" t="s">
        <v>863</v>
      </c>
    </row>
    <row r="58" spans="1:2">
      <c r="A58" s="70"/>
      <c r="B58" s="69" t="s">
        <v>568</v>
      </c>
    </row>
    <row r="59" spans="1:2">
      <c r="A59" s="70"/>
      <c r="B59" s="69" t="s">
        <v>567</v>
      </c>
    </row>
    <row r="60" spans="1:2">
      <c r="A60" s="70"/>
    </row>
    <row r="61" spans="1:2">
      <c r="A61" s="70" t="s">
        <v>566</v>
      </c>
    </row>
    <row r="62" spans="1:2">
      <c r="A62" s="70"/>
      <c r="B62" s="69" t="s">
        <v>862</v>
      </c>
    </row>
    <row r="63" spans="1:2">
      <c r="A63" s="70"/>
      <c r="B63" s="69" t="s">
        <v>861</v>
      </c>
    </row>
    <row r="64" spans="1:2">
      <c r="A64" s="70"/>
      <c r="B64" s="69" t="s">
        <v>860</v>
      </c>
    </row>
    <row r="65" spans="1:2">
      <c r="A65" s="70"/>
      <c r="B65" s="69" t="s">
        <v>859</v>
      </c>
    </row>
    <row r="66" spans="1:2">
      <c r="A66" s="70"/>
      <c r="B66" s="69" t="s">
        <v>858</v>
      </c>
    </row>
    <row r="67" spans="1:2">
      <c r="A67" s="70"/>
      <c r="B67" s="69" t="s">
        <v>857</v>
      </c>
    </row>
    <row r="68" spans="1:2">
      <c r="A68" s="70"/>
      <c r="B68" s="69" t="s">
        <v>856</v>
      </c>
    </row>
    <row r="69" spans="1:2">
      <c r="A69" s="70"/>
      <c r="B69" s="69" t="s">
        <v>855</v>
      </c>
    </row>
    <row r="70" spans="1:2">
      <c r="A70" s="70"/>
      <c r="B70" s="69" t="s">
        <v>854</v>
      </c>
    </row>
    <row r="71" spans="1:2">
      <c r="A71" s="70"/>
      <c r="B71" s="69" t="s">
        <v>853</v>
      </c>
    </row>
    <row r="72" spans="1:2">
      <c r="A72" s="70"/>
      <c r="B72" s="69" t="s">
        <v>852</v>
      </c>
    </row>
    <row r="73" spans="1:2">
      <c r="A73" s="70"/>
      <c r="B73" s="69" t="s">
        <v>851</v>
      </c>
    </row>
    <row r="74" spans="1:2">
      <c r="A74" s="70"/>
      <c r="B74" s="69" t="s">
        <v>850</v>
      </c>
    </row>
    <row r="75" spans="1:2">
      <c r="A75" s="70"/>
      <c r="B75" s="69" t="s">
        <v>849</v>
      </c>
    </row>
    <row r="76" spans="1:2">
      <c r="A76" s="70"/>
      <c r="B76" s="69" t="s">
        <v>848</v>
      </c>
    </row>
    <row r="77" spans="1:2">
      <c r="A77" s="70"/>
      <c r="B77" s="69" t="s">
        <v>847</v>
      </c>
    </row>
    <row r="78" spans="1:2">
      <c r="A78" s="70"/>
      <c r="B78" s="69" t="s">
        <v>846</v>
      </c>
    </row>
    <row r="79" spans="1:2">
      <c r="A79" s="70"/>
      <c r="B79" s="69" t="s">
        <v>845</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655</v>
      </c>
      <c r="B1" s="76"/>
      <c r="C1" s="329" t="s">
        <v>937</v>
      </c>
      <c r="D1" s="329"/>
      <c r="E1" s="329"/>
      <c r="F1" s="329"/>
      <c r="G1" s="329"/>
      <c r="H1" s="329"/>
      <c r="I1" s="329"/>
      <c r="J1" s="329"/>
      <c r="K1" s="329"/>
      <c r="L1" s="329"/>
      <c r="M1" s="329"/>
      <c r="N1" s="329"/>
    </row>
    <row r="2" spans="1:14">
      <c r="A2" s="75" t="s">
        <v>653</v>
      </c>
      <c r="B2" s="75"/>
      <c r="C2" s="74">
        <v>2015</v>
      </c>
      <c r="D2" s="74">
        <v>2020</v>
      </c>
      <c r="E2" s="74">
        <v>2030</v>
      </c>
      <c r="F2" s="74">
        <v>2050</v>
      </c>
      <c r="G2" s="74">
        <v>2020</v>
      </c>
      <c r="H2" s="74">
        <v>2020</v>
      </c>
      <c r="I2" s="74">
        <v>2030</v>
      </c>
      <c r="J2" s="74">
        <v>2030</v>
      </c>
      <c r="K2" s="74">
        <v>2050</v>
      </c>
      <c r="L2" s="74">
        <v>2050</v>
      </c>
      <c r="M2" s="74" t="s">
        <v>652</v>
      </c>
      <c r="N2" s="74" t="s">
        <v>652</v>
      </c>
    </row>
    <row r="3" spans="1:14">
      <c r="A3" s="75" t="s">
        <v>651</v>
      </c>
      <c r="B3" s="75"/>
      <c r="C3" s="74" t="s">
        <v>650</v>
      </c>
      <c r="D3" s="74" t="s">
        <v>650</v>
      </c>
      <c r="E3" s="74" t="s">
        <v>650</v>
      </c>
      <c r="F3" s="74" t="s">
        <v>650</v>
      </c>
      <c r="G3" s="74" t="s">
        <v>649</v>
      </c>
      <c r="H3" s="74" t="s">
        <v>648</v>
      </c>
      <c r="I3" s="74" t="s">
        <v>649</v>
      </c>
      <c r="J3" s="74" t="s">
        <v>648</v>
      </c>
      <c r="K3" s="74" t="s">
        <v>649</v>
      </c>
      <c r="L3" s="74" t="s">
        <v>648</v>
      </c>
      <c r="M3" s="74" t="s">
        <v>647</v>
      </c>
      <c r="N3" s="74" t="s">
        <v>646</v>
      </c>
    </row>
    <row r="4" spans="1:14">
      <c r="A4" s="75" t="s">
        <v>645</v>
      </c>
      <c r="B4" s="75" t="s">
        <v>644</v>
      </c>
      <c r="C4" s="74"/>
      <c r="D4" s="74"/>
      <c r="E4" s="74"/>
      <c r="F4" s="74"/>
      <c r="G4" s="74"/>
      <c r="H4" s="74"/>
      <c r="I4" s="74"/>
      <c r="J4" s="74"/>
      <c r="K4" s="74"/>
      <c r="L4" s="74"/>
      <c r="M4" s="74"/>
      <c r="N4" s="74"/>
    </row>
    <row r="5" spans="1:14">
      <c r="A5" s="70" t="s">
        <v>643</v>
      </c>
      <c r="C5" s="71"/>
      <c r="D5" s="71"/>
      <c r="E5" s="71"/>
      <c r="F5" s="71"/>
      <c r="G5" s="71"/>
      <c r="H5" s="71"/>
      <c r="I5" s="71"/>
      <c r="J5" s="71"/>
      <c r="K5" s="71"/>
      <c r="L5" s="71"/>
      <c r="M5" s="71"/>
      <c r="N5" s="71"/>
    </row>
    <row r="6" spans="1:14">
      <c r="A6" s="70"/>
      <c r="B6" s="69" t="s">
        <v>710</v>
      </c>
      <c r="C6" s="71">
        <v>5</v>
      </c>
      <c r="D6" s="71">
        <v>5</v>
      </c>
      <c r="E6" s="71">
        <v>5</v>
      </c>
      <c r="F6" s="71">
        <v>5</v>
      </c>
      <c r="G6" s="71">
        <v>1</v>
      </c>
      <c r="H6" s="71">
        <v>25</v>
      </c>
      <c r="I6" s="71"/>
      <c r="J6" s="71"/>
      <c r="K6" s="71">
        <v>1</v>
      </c>
      <c r="L6" s="71">
        <v>25</v>
      </c>
      <c r="M6" s="71"/>
      <c r="N6" s="71"/>
    </row>
    <row r="7" spans="1:14">
      <c r="A7" s="73"/>
      <c r="B7" s="73" t="s">
        <v>741</v>
      </c>
      <c r="C7" s="72">
        <v>0.98</v>
      </c>
      <c r="D7" s="72">
        <v>0.99</v>
      </c>
      <c r="E7" s="72">
        <v>0.99</v>
      </c>
      <c r="F7" s="72">
        <v>0.99</v>
      </c>
      <c r="G7" s="72">
        <v>0.98</v>
      </c>
      <c r="H7" s="72">
        <v>0.99</v>
      </c>
      <c r="I7" s="72"/>
      <c r="J7" s="72"/>
      <c r="K7" s="72">
        <v>0.99</v>
      </c>
      <c r="L7" s="72">
        <v>0.99</v>
      </c>
      <c r="M7" s="71"/>
      <c r="N7" s="71"/>
    </row>
    <row r="8" spans="1:14">
      <c r="A8" s="73"/>
      <c r="B8" s="73" t="s">
        <v>642</v>
      </c>
      <c r="C8" s="72">
        <v>0.98</v>
      </c>
      <c r="D8" s="72">
        <v>0.99</v>
      </c>
      <c r="E8" s="72">
        <v>0.99</v>
      </c>
      <c r="F8" s="72">
        <v>0.99</v>
      </c>
      <c r="G8" s="72">
        <v>0.98</v>
      </c>
      <c r="H8" s="72">
        <v>0.99</v>
      </c>
      <c r="I8" s="72"/>
      <c r="J8" s="72"/>
      <c r="K8" s="72">
        <v>0.99</v>
      </c>
      <c r="L8" s="72">
        <v>0.99</v>
      </c>
      <c r="M8" s="71"/>
      <c r="N8" s="71"/>
    </row>
    <row r="9" spans="1:14">
      <c r="A9" s="73"/>
      <c r="B9" s="73" t="s">
        <v>640</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639</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705</v>
      </c>
      <c r="C11" s="71">
        <v>0.2</v>
      </c>
      <c r="D11" s="71">
        <v>0.2</v>
      </c>
      <c r="E11" s="71">
        <v>0.2</v>
      </c>
      <c r="F11" s="71">
        <v>0.2</v>
      </c>
      <c r="G11" s="71">
        <v>0.2</v>
      </c>
      <c r="H11" s="71">
        <v>0.2</v>
      </c>
      <c r="I11" s="71"/>
      <c r="J11" s="71"/>
      <c r="K11" s="71">
        <v>0.2</v>
      </c>
      <c r="L11" s="71">
        <v>0.2</v>
      </c>
      <c r="M11" s="71"/>
      <c r="N11" s="71"/>
    </row>
    <row r="12" spans="1:14">
      <c r="A12" s="70"/>
      <c r="B12" s="69" t="s">
        <v>637</v>
      </c>
      <c r="C12" s="71">
        <v>20</v>
      </c>
      <c r="D12" s="71">
        <v>20</v>
      </c>
      <c r="E12" s="71">
        <v>20</v>
      </c>
      <c r="F12" s="71">
        <v>20</v>
      </c>
      <c r="G12" s="71">
        <v>20</v>
      </c>
      <c r="H12" s="71">
        <v>20</v>
      </c>
      <c r="I12" s="71"/>
      <c r="J12" s="71"/>
      <c r="K12" s="71">
        <v>20</v>
      </c>
      <c r="L12" s="71">
        <v>20</v>
      </c>
      <c r="M12" s="71"/>
      <c r="N12" s="71"/>
    </row>
    <row r="13" spans="1:14">
      <c r="A13" s="70"/>
      <c r="B13" s="69" t="s">
        <v>634</v>
      </c>
      <c r="C13" s="71">
        <v>0.5</v>
      </c>
      <c r="D13" s="71">
        <v>0.5</v>
      </c>
      <c r="E13" s="71">
        <v>0.5</v>
      </c>
      <c r="F13" s="71">
        <v>0.5</v>
      </c>
      <c r="G13" s="71">
        <v>0.5</v>
      </c>
      <c r="H13" s="71">
        <v>1</v>
      </c>
      <c r="I13" s="71"/>
      <c r="J13" s="71"/>
      <c r="K13" s="71">
        <v>0.5</v>
      </c>
      <c r="L13" s="71">
        <v>1</v>
      </c>
      <c r="M13" s="71"/>
      <c r="N13" s="71"/>
    </row>
    <row r="14" spans="1:14">
      <c r="A14" s="70" t="s">
        <v>631</v>
      </c>
      <c r="C14" s="71"/>
      <c r="D14" s="71"/>
      <c r="E14" s="71"/>
      <c r="F14" s="71"/>
      <c r="G14" s="71"/>
      <c r="H14" s="71"/>
      <c r="I14" s="71"/>
      <c r="J14" s="71"/>
      <c r="K14" s="71"/>
      <c r="L14" s="71"/>
      <c r="M14" s="71"/>
      <c r="N14" s="71"/>
    </row>
    <row r="15" spans="1:14">
      <c r="A15" s="73"/>
      <c r="B15" s="73" t="s">
        <v>630</v>
      </c>
      <c r="C15" s="72">
        <v>1</v>
      </c>
      <c r="D15" s="72">
        <v>1</v>
      </c>
      <c r="E15" s="72">
        <v>1</v>
      </c>
      <c r="F15" s="72">
        <v>1</v>
      </c>
      <c r="G15" s="72">
        <v>1</v>
      </c>
      <c r="H15" s="72">
        <v>1</v>
      </c>
      <c r="I15" s="72"/>
      <c r="J15" s="72"/>
      <c r="K15" s="72">
        <v>1</v>
      </c>
      <c r="L15" s="72">
        <v>1</v>
      </c>
      <c r="M15" s="71"/>
      <c r="N15" s="71"/>
    </row>
    <row r="16" spans="1:14">
      <c r="A16" s="73"/>
      <c r="B16" s="73" t="s">
        <v>629</v>
      </c>
      <c r="C16" s="72">
        <v>1</v>
      </c>
      <c r="D16" s="72">
        <v>1</v>
      </c>
      <c r="E16" s="72">
        <v>1</v>
      </c>
      <c r="F16" s="72">
        <v>1</v>
      </c>
      <c r="G16" s="72">
        <v>1</v>
      </c>
      <c r="H16" s="72">
        <v>1</v>
      </c>
      <c r="I16" s="72"/>
      <c r="J16" s="72"/>
      <c r="K16" s="72">
        <v>1</v>
      </c>
      <c r="L16" s="72">
        <v>1</v>
      </c>
      <c r="M16" s="71"/>
      <c r="N16" s="71"/>
    </row>
    <row r="17" spans="1:14">
      <c r="A17" s="73"/>
      <c r="B17" s="73" t="s">
        <v>628</v>
      </c>
      <c r="C17" s="72">
        <v>0.05</v>
      </c>
      <c r="D17" s="72">
        <v>0.05</v>
      </c>
      <c r="E17" s="72">
        <v>0.05</v>
      </c>
      <c r="F17" s="72">
        <v>0.05</v>
      </c>
      <c r="G17" s="72">
        <v>0.05</v>
      </c>
      <c r="H17" s="72">
        <v>0.05</v>
      </c>
      <c r="I17" s="72"/>
      <c r="J17" s="72"/>
      <c r="K17" s="72">
        <v>0.05</v>
      </c>
      <c r="L17" s="72">
        <v>0.05</v>
      </c>
      <c r="M17" s="71"/>
      <c r="N17" s="71"/>
    </row>
    <row r="18" spans="1:14">
      <c r="A18" s="70"/>
      <c r="B18" s="69" t="s">
        <v>626</v>
      </c>
      <c r="C18" s="71">
        <v>0.01</v>
      </c>
      <c r="D18" s="71">
        <v>0.01</v>
      </c>
      <c r="E18" s="71">
        <v>0.01</v>
      </c>
      <c r="F18" s="71">
        <v>0.01</v>
      </c>
      <c r="G18" s="71">
        <v>0.01</v>
      </c>
      <c r="H18" s="71">
        <v>0.01</v>
      </c>
      <c r="I18" s="71"/>
      <c r="J18" s="71"/>
      <c r="K18" s="71">
        <v>0.01</v>
      </c>
      <c r="L18" s="71">
        <v>0.01</v>
      </c>
      <c r="M18" s="71"/>
      <c r="N18" s="71"/>
    </row>
    <row r="19" spans="1:14">
      <c r="A19" s="70"/>
      <c r="B19" s="69" t="s">
        <v>625</v>
      </c>
      <c r="C19" s="71">
        <v>0.08</v>
      </c>
      <c r="D19" s="71">
        <v>0.08</v>
      </c>
      <c r="E19" s="71">
        <v>0.08</v>
      </c>
      <c r="F19" s="71">
        <v>0.08</v>
      </c>
      <c r="G19" s="71">
        <v>0.08</v>
      </c>
      <c r="H19" s="71">
        <v>0.08</v>
      </c>
      <c r="I19" s="71"/>
      <c r="J19" s="71"/>
      <c r="K19" s="71">
        <v>0.08</v>
      </c>
      <c r="L19" s="71">
        <v>0.08</v>
      </c>
      <c r="M19" s="71"/>
      <c r="N19" s="71"/>
    </row>
    <row r="20" spans="1:14">
      <c r="A20" s="70" t="s">
        <v>624</v>
      </c>
      <c r="C20" s="71"/>
      <c r="D20" s="71"/>
      <c r="E20" s="71"/>
      <c r="F20" s="71"/>
      <c r="G20" s="71"/>
      <c r="H20" s="71"/>
      <c r="I20" s="71"/>
      <c r="J20" s="71"/>
      <c r="K20" s="71"/>
      <c r="L20" s="71"/>
      <c r="M20" s="71"/>
      <c r="N20" s="71"/>
    </row>
    <row r="21" spans="1:14">
      <c r="A21" s="70"/>
      <c r="B21" s="69" t="s">
        <v>623</v>
      </c>
      <c r="C21" s="71"/>
      <c r="D21" s="71"/>
      <c r="E21" s="71"/>
      <c r="F21" s="71"/>
      <c r="G21" s="71"/>
      <c r="H21" s="71"/>
      <c r="I21" s="71"/>
      <c r="J21" s="71"/>
      <c r="K21" s="71"/>
      <c r="L21" s="71"/>
      <c r="M21" s="71"/>
      <c r="N21" s="71"/>
    </row>
    <row r="22" spans="1:14">
      <c r="A22" s="70"/>
      <c r="B22" s="69" t="s">
        <v>622</v>
      </c>
      <c r="C22" s="71"/>
      <c r="D22" s="71"/>
      <c r="E22" s="71"/>
      <c r="F22" s="71"/>
      <c r="G22" s="71"/>
      <c r="H22" s="71"/>
      <c r="I22" s="71"/>
      <c r="J22" s="71"/>
      <c r="K22" s="71"/>
      <c r="L22" s="71"/>
      <c r="M22" s="71"/>
      <c r="N22" s="71"/>
    </row>
    <row r="23" spans="1:14">
      <c r="A23" s="70"/>
      <c r="B23" s="69" t="s">
        <v>621</v>
      </c>
      <c r="C23" s="71"/>
      <c r="D23" s="71"/>
      <c r="E23" s="71"/>
      <c r="F23" s="71"/>
      <c r="G23" s="71"/>
      <c r="H23" s="71"/>
      <c r="I23" s="71"/>
      <c r="J23" s="71"/>
      <c r="K23" s="71"/>
      <c r="L23" s="71"/>
      <c r="M23" s="71"/>
      <c r="N23" s="71"/>
    </row>
    <row r="24" spans="1:14">
      <c r="A24" s="70"/>
      <c r="B24" s="69" t="s">
        <v>620</v>
      </c>
      <c r="C24" s="71"/>
      <c r="D24" s="71"/>
      <c r="E24" s="71"/>
      <c r="F24" s="71"/>
      <c r="G24" s="71"/>
      <c r="H24" s="71"/>
      <c r="I24" s="71"/>
      <c r="J24" s="71"/>
      <c r="K24" s="71"/>
      <c r="L24" s="71"/>
      <c r="M24" s="71"/>
      <c r="N24" s="71"/>
    </row>
    <row r="25" spans="1:14">
      <c r="A25" s="70"/>
      <c r="B25" s="69" t="s">
        <v>697</v>
      </c>
      <c r="C25" s="71"/>
      <c r="D25" s="71"/>
      <c r="E25" s="71"/>
      <c r="F25" s="71"/>
      <c r="G25" s="71"/>
      <c r="H25" s="71"/>
      <c r="I25" s="71"/>
      <c r="J25" s="71"/>
      <c r="K25" s="71"/>
      <c r="L25" s="71"/>
      <c r="M25" s="71"/>
      <c r="N25" s="71"/>
    </row>
    <row r="26" spans="1:14">
      <c r="A26" s="70" t="s">
        <v>619</v>
      </c>
      <c r="C26" s="71"/>
      <c r="D26" s="71"/>
      <c r="E26" s="71"/>
      <c r="F26" s="71"/>
      <c r="G26" s="71"/>
      <c r="H26" s="71"/>
      <c r="I26" s="71"/>
      <c r="J26" s="71"/>
      <c r="K26" s="71"/>
      <c r="L26" s="71"/>
      <c r="M26" s="71"/>
      <c r="N26" s="71"/>
    </row>
    <row r="27" spans="1:14">
      <c r="A27" s="70"/>
      <c r="B27" s="69" t="s">
        <v>618</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615</v>
      </c>
      <c r="C28" s="71">
        <v>0.06</v>
      </c>
      <c r="D28" s="71">
        <v>0.06</v>
      </c>
      <c r="E28" s="71">
        <v>0.05</v>
      </c>
      <c r="F28" s="71">
        <v>0.05</v>
      </c>
      <c r="G28" s="71">
        <v>0.02</v>
      </c>
      <c r="H28" s="71">
        <v>0.14000000000000001</v>
      </c>
      <c r="I28" s="71"/>
      <c r="J28" s="71"/>
      <c r="K28" s="71">
        <v>0.02</v>
      </c>
      <c r="L28" s="71">
        <v>0.14000000000000001</v>
      </c>
      <c r="M28" s="71"/>
      <c r="N28" s="71"/>
    </row>
    <row r="29" spans="1:14">
      <c r="A29" s="70"/>
      <c r="B29" s="69" t="s">
        <v>614</v>
      </c>
      <c r="C29" s="71">
        <v>0.01</v>
      </c>
      <c r="D29" s="71">
        <v>0.01</v>
      </c>
      <c r="E29" s="71">
        <v>0.01</v>
      </c>
      <c r="F29" s="71">
        <v>0.01</v>
      </c>
      <c r="G29" s="71">
        <v>0</v>
      </c>
      <c r="H29" s="71">
        <v>0.03</v>
      </c>
      <c r="I29" s="71"/>
      <c r="J29" s="71"/>
      <c r="K29" s="71">
        <v>0</v>
      </c>
      <c r="L29" s="71">
        <v>0.03</v>
      </c>
      <c r="M29" s="71"/>
      <c r="N29" s="71"/>
    </row>
    <row r="30" spans="1:14">
      <c r="A30" s="70"/>
      <c r="B30" s="69" t="s">
        <v>611</v>
      </c>
      <c r="C30" s="71">
        <v>0.8</v>
      </c>
      <c r="D30" s="71">
        <v>0.9</v>
      </c>
      <c r="E30" s="71">
        <v>1</v>
      </c>
      <c r="F30" s="71">
        <v>1</v>
      </c>
      <c r="G30" s="71">
        <v>0.5</v>
      </c>
      <c r="H30" s="71">
        <v>0.9</v>
      </c>
      <c r="I30" s="71"/>
      <c r="J30" s="71"/>
      <c r="K30" s="71">
        <v>0.5</v>
      </c>
      <c r="L30" s="71">
        <v>1</v>
      </c>
      <c r="M30" s="71"/>
      <c r="N30" s="71"/>
    </row>
    <row r="31" spans="1:14">
      <c r="A31" s="70"/>
      <c r="B31" s="69" t="s">
        <v>610</v>
      </c>
      <c r="C31" s="71">
        <v>0.3</v>
      </c>
      <c r="D31" s="71">
        <v>0.3</v>
      </c>
      <c r="E31" s="71">
        <v>0.5</v>
      </c>
      <c r="F31" s="71">
        <v>0.6</v>
      </c>
      <c r="G31" s="71">
        <v>0.1</v>
      </c>
      <c r="H31" s="71">
        <v>0.3</v>
      </c>
      <c r="I31" s="71"/>
      <c r="J31" s="71"/>
      <c r="K31" s="71">
        <v>0.1</v>
      </c>
      <c r="L31" s="71">
        <v>0.6</v>
      </c>
      <c r="M31" s="71"/>
      <c r="N31" s="71"/>
    </row>
    <row r="32" spans="1:14">
      <c r="A32" s="70"/>
      <c r="B32" s="69" t="s">
        <v>608</v>
      </c>
      <c r="C32" s="71">
        <v>0.5</v>
      </c>
      <c r="D32" s="71">
        <v>0.5</v>
      </c>
      <c r="E32" s="71">
        <v>0.5</v>
      </c>
      <c r="F32" s="71">
        <v>0.4</v>
      </c>
      <c r="G32" s="71">
        <v>0.4</v>
      </c>
      <c r="H32" s="71">
        <v>0.5</v>
      </c>
      <c r="I32" s="71"/>
      <c r="J32" s="71"/>
      <c r="K32" s="71">
        <v>0.3</v>
      </c>
      <c r="L32" s="71">
        <v>0.5</v>
      </c>
      <c r="M32" s="71"/>
      <c r="N32" s="71"/>
    </row>
    <row r="33" spans="1:14">
      <c r="A33" s="70"/>
      <c r="B33" s="69" t="s">
        <v>607</v>
      </c>
      <c r="C33" s="71">
        <v>1100</v>
      </c>
      <c r="D33" s="71">
        <v>1070</v>
      </c>
      <c r="E33" s="71">
        <v>1020</v>
      </c>
      <c r="F33" s="71">
        <v>920</v>
      </c>
      <c r="G33" s="71">
        <v>1000</v>
      </c>
      <c r="H33" s="71">
        <v>1100</v>
      </c>
      <c r="I33" s="71"/>
      <c r="J33" s="71"/>
      <c r="K33" s="71">
        <v>900</v>
      </c>
      <c r="L33" s="71">
        <v>1000</v>
      </c>
      <c r="M33" s="71"/>
      <c r="N33" s="71"/>
    </row>
    <row r="34" spans="1:14">
      <c r="A34" s="70" t="s">
        <v>606</v>
      </c>
      <c r="C34" s="71"/>
      <c r="D34" s="71"/>
      <c r="E34" s="71"/>
      <c r="F34" s="71"/>
      <c r="G34" s="71"/>
      <c r="H34" s="71"/>
      <c r="I34" s="71"/>
      <c r="J34" s="71"/>
      <c r="K34" s="71"/>
      <c r="L34" s="71"/>
      <c r="M34" s="71"/>
      <c r="N34" s="71"/>
    </row>
    <row r="35" spans="1:14">
      <c r="A35" s="70"/>
      <c r="B35" s="69" t="s">
        <v>882</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588</v>
      </c>
    </row>
    <row r="39" spans="1:14">
      <c r="A39" s="70"/>
      <c r="B39" s="69" t="s">
        <v>936</v>
      </c>
    </row>
    <row r="40" spans="1:14">
      <c r="A40" s="70"/>
      <c r="B40" s="69" t="s">
        <v>935</v>
      </c>
    </row>
    <row r="41" spans="1:14">
      <c r="A41" s="70"/>
      <c r="B41" s="69" t="s">
        <v>934</v>
      </c>
    </row>
    <row r="42" spans="1:14">
      <c r="A42" s="70"/>
      <c r="B42" s="69" t="s">
        <v>933</v>
      </c>
    </row>
    <row r="43" spans="1:14">
      <c r="A43" s="70"/>
      <c r="B43" s="69" t="s">
        <v>932</v>
      </c>
    </row>
    <row r="44" spans="1:14">
      <c r="A44" s="70"/>
      <c r="B44" s="69" t="s">
        <v>931</v>
      </c>
    </row>
    <row r="45" spans="1:14">
      <c r="A45" s="70"/>
      <c r="B45" s="69" t="s">
        <v>568</v>
      </c>
    </row>
    <row r="46" spans="1:14">
      <c r="A46" s="70"/>
      <c r="B46" s="69" t="s">
        <v>567</v>
      </c>
    </row>
    <row r="47" spans="1:14">
      <c r="A47" s="70"/>
    </row>
    <row r="48" spans="1:14">
      <c r="A48" s="70" t="s">
        <v>566</v>
      </c>
    </row>
    <row r="49" spans="1:2">
      <c r="A49" s="70"/>
      <c r="B49" s="69" t="s">
        <v>930</v>
      </c>
    </row>
    <row r="50" spans="1:2">
      <c r="A50" s="70"/>
      <c r="B50" s="69" t="s">
        <v>929</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743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c r="D6" s="71"/>
      <c r="E6" s="71"/>
      <c r="F6" s="71"/>
      <c r="G6" s="71">
        <v>0.5</v>
      </c>
      <c r="H6" s="71">
        <v>10</v>
      </c>
      <c r="I6" s="71">
        <v>0.5</v>
      </c>
      <c r="J6" s="71">
        <v>10</v>
      </c>
      <c r="K6" s="71"/>
      <c r="L6" s="71"/>
    </row>
    <row r="7" spans="1:12">
      <c r="A7" s="73"/>
      <c r="B7" s="73" t="s">
        <v>642</v>
      </c>
      <c r="C7" s="72">
        <v>1.03</v>
      </c>
      <c r="D7" s="72">
        <v>1.03</v>
      </c>
      <c r="E7" s="72">
        <v>1.04</v>
      </c>
      <c r="F7" s="72">
        <v>1.04</v>
      </c>
      <c r="G7" s="72">
        <v>0.93</v>
      </c>
      <c r="H7" s="72">
        <v>1.05</v>
      </c>
      <c r="I7" s="72">
        <v>0.94</v>
      </c>
      <c r="J7" s="72">
        <v>1.06</v>
      </c>
      <c r="K7" s="71" t="s">
        <v>596</v>
      </c>
      <c r="L7" s="71" t="s">
        <v>742</v>
      </c>
    </row>
    <row r="8" spans="1:12">
      <c r="A8" s="73"/>
      <c r="B8" s="73" t="s">
        <v>741</v>
      </c>
      <c r="C8" s="72">
        <v>1.05</v>
      </c>
      <c r="D8" s="72">
        <v>1.05</v>
      </c>
      <c r="E8" s="72">
        <v>1.06</v>
      </c>
      <c r="F8" s="72">
        <v>1.06</v>
      </c>
      <c r="G8" s="72">
        <v>0.95</v>
      </c>
      <c r="H8" s="72">
        <v>1.07</v>
      </c>
      <c r="I8" s="72">
        <v>0.96</v>
      </c>
      <c r="J8" s="72">
        <v>1.08</v>
      </c>
      <c r="K8" s="71" t="s">
        <v>590</v>
      </c>
      <c r="L8" s="71" t="s">
        <v>740</v>
      </c>
    </row>
    <row r="9" spans="1:12">
      <c r="A9" s="73"/>
      <c r="B9" s="73" t="s">
        <v>640</v>
      </c>
      <c r="C9" s="72">
        <v>1.5E-3</v>
      </c>
      <c r="D9" s="72">
        <v>1.4E-3</v>
      </c>
      <c r="E9" s="72">
        <v>1.1999999999999999E-3</v>
      </c>
      <c r="F9" s="72">
        <v>1E-3</v>
      </c>
      <c r="G9" s="72">
        <v>1.2999999999999999E-3</v>
      </c>
      <c r="H9" s="72">
        <v>2E-3</v>
      </c>
      <c r="I9" s="72">
        <v>8.0000000000000004E-4</v>
      </c>
      <c r="J9" s="72">
        <v>1.5E-3</v>
      </c>
      <c r="K9" s="71" t="s">
        <v>594</v>
      </c>
      <c r="L9" s="71" t="s">
        <v>677</v>
      </c>
    </row>
    <row r="10" spans="1:12">
      <c r="A10" s="73"/>
      <c r="B10" s="73" t="s">
        <v>639</v>
      </c>
      <c r="C10" s="72">
        <v>0.01</v>
      </c>
      <c r="D10" s="72">
        <v>0.01</v>
      </c>
      <c r="E10" s="72">
        <v>0.01</v>
      </c>
      <c r="F10" s="72">
        <v>0.01</v>
      </c>
      <c r="G10" s="72">
        <v>8.0000000000000004E-4</v>
      </c>
      <c r="H10" s="72">
        <v>0.02</v>
      </c>
      <c r="I10" s="72">
        <v>8.0000000000000004E-4</v>
      </c>
      <c r="J10" s="72">
        <v>0.02</v>
      </c>
      <c r="K10" s="71"/>
      <c r="L10" s="71" t="s">
        <v>699</v>
      </c>
    </row>
    <row r="11" spans="1:12">
      <c r="A11" s="70"/>
      <c r="B11" s="69" t="s">
        <v>705</v>
      </c>
      <c r="C11" s="71">
        <v>0.4</v>
      </c>
      <c r="D11" s="71">
        <v>0.4</v>
      </c>
      <c r="E11" s="71">
        <v>0.4</v>
      </c>
      <c r="F11" s="71">
        <v>0.4</v>
      </c>
      <c r="G11" s="71">
        <v>0.3</v>
      </c>
      <c r="H11" s="71">
        <v>0.6</v>
      </c>
      <c r="I11" s="71">
        <v>0.3</v>
      </c>
      <c r="J11" s="71">
        <v>0.6</v>
      </c>
      <c r="K11" s="71" t="s">
        <v>627</v>
      </c>
      <c r="L11" s="71" t="s">
        <v>699</v>
      </c>
    </row>
    <row r="12" spans="1:12">
      <c r="A12" s="70"/>
      <c r="B12" s="69" t="s">
        <v>637</v>
      </c>
      <c r="C12" s="71">
        <v>25</v>
      </c>
      <c r="D12" s="71">
        <v>25</v>
      </c>
      <c r="E12" s="71">
        <v>25</v>
      </c>
      <c r="F12" s="71">
        <v>25</v>
      </c>
      <c r="G12" s="71">
        <v>25</v>
      </c>
      <c r="H12" s="71"/>
      <c r="I12" s="71">
        <v>25</v>
      </c>
      <c r="J12" s="71"/>
      <c r="K12" s="71" t="s">
        <v>638</v>
      </c>
      <c r="L12" s="71" t="s">
        <v>699</v>
      </c>
    </row>
    <row r="13" spans="1:12">
      <c r="A13" s="70"/>
      <c r="B13" s="69" t="s">
        <v>634</v>
      </c>
      <c r="C13" s="71">
        <v>0.5</v>
      </c>
      <c r="D13" s="71">
        <v>0.5</v>
      </c>
      <c r="E13" s="71">
        <v>0.5</v>
      </c>
      <c r="F13" s="71">
        <v>0.5</v>
      </c>
      <c r="G13" s="71">
        <v>0.2</v>
      </c>
      <c r="H13" s="71">
        <v>0.7</v>
      </c>
      <c r="I13" s="71">
        <v>0.2</v>
      </c>
      <c r="J13" s="71">
        <v>0.7</v>
      </c>
      <c r="K13" s="71" t="s">
        <v>627</v>
      </c>
      <c r="L13" s="71" t="s">
        <v>737</v>
      </c>
    </row>
    <row r="14" spans="1:12">
      <c r="A14" s="70"/>
      <c r="B14" s="69" t="s">
        <v>704</v>
      </c>
      <c r="C14" s="71">
        <v>0</v>
      </c>
      <c r="D14" s="71">
        <v>0</v>
      </c>
      <c r="E14" s="71">
        <v>0</v>
      </c>
      <c r="F14" s="71">
        <v>0</v>
      </c>
      <c r="G14" s="71">
        <v>0</v>
      </c>
      <c r="H14" s="71">
        <v>0.01</v>
      </c>
      <c r="I14" s="71">
        <v>0</v>
      </c>
      <c r="J14" s="71">
        <v>0.01</v>
      </c>
      <c r="K14" s="71" t="s">
        <v>739</v>
      </c>
      <c r="L14" s="71" t="s">
        <v>690</v>
      </c>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t="s">
        <v>738</v>
      </c>
      <c r="L16" s="71"/>
    </row>
    <row r="17" spans="1:12">
      <c r="A17" s="73"/>
      <c r="B17" s="73" t="s">
        <v>629</v>
      </c>
      <c r="C17" s="72"/>
      <c r="D17" s="72"/>
      <c r="E17" s="72"/>
      <c r="F17" s="72"/>
      <c r="G17" s="72"/>
      <c r="H17" s="72"/>
      <c r="I17" s="72"/>
      <c r="J17" s="72"/>
      <c r="K17" s="71" t="s">
        <v>738</v>
      </c>
      <c r="L17" s="71"/>
    </row>
    <row r="18" spans="1:12">
      <c r="A18" s="73"/>
      <c r="B18" s="73" t="s">
        <v>628</v>
      </c>
      <c r="C18" s="72">
        <v>0.15</v>
      </c>
      <c r="D18" s="72">
        <v>0.15</v>
      </c>
      <c r="E18" s="72">
        <v>0.15</v>
      </c>
      <c r="F18" s="72">
        <v>0.15</v>
      </c>
      <c r="G18" s="72">
        <v>0.1</v>
      </c>
      <c r="H18" s="72">
        <v>0.2</v>
      </c>
      <c r="I18" s="72">
        <v>0.1</v>
      </c>
      <c r="J18" s="72">
        <v>0.2</v>
      </c>
      <c r="K18" s="71"/>
      <c r="L18" s="71" t="s">
        <v>737</v>
      </c>
    </row>
    <row r="19" spans="1:12">
      <c r="A19" s="70"/>
      <c r="B19" s="69" t="s">
        <v>626</v>
      </c>
      <c r="C19" s="71">
        <v>0.1</v>
      </c>
      <c r="D19" s="71">
        <v>0.1</v>
      </c>
      <c r="E19" s="71">
        <v>0.1</v>
      </c>
      <c r="F19" s="71">
        <v>0.1</v>
      </c>
      <c r="G19" s="71">
        <v>0.08</v>
      </c>
      <c r="H19" s="71">
        <v>0.15</v>
      </c>
      <c r="I19" s="71">
        <v>0.08</v>
      </c>
      <c r="J19" s="71">
        <v>0.15</v>
      </c>
      <c r="K19" s="71" t="s">
        <v>703</v>
      </c>
      <c r="L19" s="71" t="s">
        <v>737</v>
      </c>
    </row>
    <row r="20" spans="1:12">
      <c r="A20" s="70"/>
      <c r="B20" s="69" t="s">
        <v>625</v>
      </c>
      <c r="C20" s="71">
        <v>0.4</v>
      </c>
      <c r="D20" s="71">
        <v>0.4</v>
      </c>
      <c r="E20" s="71">
        <v>0.4</v>
      </c>
      <c r="F20" s="71">
        <v>0.4</v>
      </c>
      <c r="G20" s="71">
        <v>0.3</v>
      </c>
      <c r="H20" s="71">
        <v>0.5</v>
      </c>
      <c r="I20" s="71">
        <v>0.3</v>
      </c>
      <c r="J20" s="71">
        <v>0.5</v>
      </c>
      <c r="K20" s="71" t="s">
        <v>703</v>
      </c>
      <c r="L20" s="71" t="s">
        <v>737</v>
      </c>
    </row>
    <row r="21" spans="1:12">
      <c r="A21" s="70" t="s">
        <v>624</v>
      </c>
      <c r="C21" s="71"/>
      <c r="D21" s="71"/>
      <c r="E21" s="71"/>
      <c r="F21" s="71"/>
      <c r="G21" s="71"/>
      <c r="H21" s="71"/>
      <c r="I21" s="71"/>
      <c r="J21" s="71"/>
      <c r="K21" s="71"/>
      <c r="L21" s="71"/>
    </row>
    <row r="22" spans="1:12">
      <c r="A22" s="70"/>
      <c r="B22" s="69" t="s">
        <v>623</v>
      </c>
      <c r="C22" s="71">
        <v>0.3</v>
      </c>
      <c r="D22" s="71">
        <v>0.3</v>
      </c>
      <c r="E22" s="71">
        <v>0.3</v>
      </c>
      <c r="F22" s="71">
        <v>0.3</v>
      </c>
      <c r="G22" s="71">
        <v>0</v>
      </c>
      <c r="H22" s="71">
        <v>0.3</v>
      </c>
      <c r="I22" s="71">
        <v>0</v>
      </c>
      <c r="J22" s="71">
        <v>0.3</v>
      </c>
      <c r="K22" s="71" t="s">
        <v>701</v>
      </c>
      <c r="L22" s="71" t="s">
        <v>677</v>
      </c>
    </row>
    <row r="23" spans="1:12">
      <c r="A23" s="70"/>
      <c r="B23" s="69" t="s">
        <v>622</v>
      </c>
      <c r="C23" s="71">
        <v>10</v>
      </c>
      <c r="D23" s="71">
        <v>9</v>
      </c>
      <c r="E23" s="71">
        <v>7</v>
      </c>
      <c r="F23" s="71">
        <v>6</v>
      </c>
      <c r="G23" s="71">
        <v>8</v>
      </c>
      <c r="H23" s="71">
        <v>60</v>
      </c>
      <c r="I23" s="71">
        <v>5</v>
      </c>
      <c r="J23" s="71">
        <v>30</v>
      </c>
      <c r="K23" s="71"/>
      <c r="L23" s="71" t="s">
        <v>708</v>
      </c>
    </row>
    <row r="24" spans="1:12">
      <c r="A24" s="70"/>
      <c r="B24" s="69" t="s">
        <v>621</v>
      </c>
      <c r="C24" s="71">
        <v>3</v>
      </c>
      <c r="D24" s="71">
        <v>3</v>
      </c>
      <c r="E24" s="71">
        <v>2</v>
      </c>
      <c r="F24" s="71">
        <v>2</v>
      </c>
      <c r="G24" s="71">
        <v>2</v>
      </c>
      <c r="H24" s="71">
        <v>6</v>
      </c>
      <c r="I24" s="71">
        <v>2</v>
      </c>
      <c r="J24" s="71">
        <v>6</v>
      </c>
      <c r="K24" s="71"/>
      <c r="L24" s="71" t="s">
        <v>708</v>
      </c>
    </row>
    <row r="25" spans="1:12">
      <c r="A25" s="70"/>
      <c r="B25" s="69" t="s">
        <v>620</v>
      </c>
      <c r="C25" s="71">
        <v>1</v>
      </c>
      <c r="D25" s="71">
        <v>1</v>
      </c>
      <c r="E25" s="71">
        <v>1</v>
      </c>
      <c r="F25" s="71">
        <v>1</v>
      </c>
      <c r="G25" s="71"/>
      <c r="H25" s="71"/>
      <c r="I25" s="71"/>
      <c r="J25" s="71"/>
      <c r="K25" s="71" t="s">
        <v>636</v>
      </c>
      <c r="L25" s="71" t="s">
        <v>736</v>
      </c>
    </row>
    <row r="26" spans="1:12">
      <c r="A26" s="70" t="s">
        <v>619</v>
      </c>
      <c r="C26" s="71"/>
      <c r="D26" s="71"/>
      <c r="E26" s="71"/>
      <c r="F26" s="71"/>
      <c r="G26" s="71"/>
      <c r="H26" s="71"/>
      <c r="I26" s="71"/>
      <c r="J26" s="71"/>
      <c r="K26" s="71"/>
      <c r="L26" s="71"/>
    </row>
    <row r="27" spans="1:12">
      <c r="A27" s="70"/>
      <c r="B27" s="69" t="s">
        <v>618</v>
      </c>
      <c r="C27" s="71">
        <v>0.06</v>
      </c>
      <c r="D27" s="71">
        <v>0.06</v>
      </c>
      <c r="E27" s="71">
        <v>0.05</v>
      </c>
      <c r="F27" s="71">
        <v>0.05</v>
      </c>
      <c r="G27" s="71">
        <v>0.04</v>
      </c>
      <c r="H27" s="71">
        <v>0.25</v>
      </c>
      <c r="I27" s="71">
        <v>0.04</v>
      </c>
      <c r="J27" s="71">
        <v>0.25</v>
      </c>
      <c r="K27" s="71" t="s">
        <v>632</v>
      </c>
      <c r="L27" s="71" t="s">
        <v>735</v>
      </c>
    </row>
    <row r="28" spans="1:12">
      <c r="A28" s="70"/>
      <c r="B28" s="69" t="s">
        <v>615</v>
      </c>
      <c r="C28" s="71">
        <v>0.04</v>
      </c>
      <c r="D28" s="71">
        <v>0.04</v>
      </c>
      <c r="E28" s="71">
        <v>0.03</v>
      </c>
      <c r="F28" s="71">
        <v>0.03</v>
      </c>
      <c r="G28" s="71">
        <v>0.03</v>
      </c>
      <c r="H28" s="71">
        <v>0.15</v>
      </c>
      <c r="I28" s="71">
        <v>0.03</v>
      </c>
      <c r="J28" s="71">
        <v>0.15</v>
      </c>
      <c r="K28" s="71"/>
      <c r="L28" s="71" t="s">
        <v>735</v>
      </c>
    </row>
    <row r="29" spans="1:12">
      <c r="A29" s="70"/>
      <c r="B29" s="69" t="s">
        <v>614</v>
      </c>
      <c r="C29" s="71">
        <v>0.02</v>
      </c>
      <c r="D29" s="71">
        <v>0.02</v>
      </c>
      <c r="E29" s="71">
        <v>0.02</v>
      </c>
      <c r="F29" s="71">
        <v>0.02</v>
      </c>
      <c r="G29" s="71">
        <v>0.01</v>
      </c>
      <c r="H29" s="71">
        <v>0.1</v>
      </c>
      <c r="I29" s="71">
        <v>0.01</v>
      </c>
      <c r="J29" s="71">
        <v>0.1</v>
      </c>
      <c r="K29" s="71"/>
      <c r="L29" s="71" t="s">
        <v>735</v>
      </c>
    </row>
    <row r="30" spans="1:12">
      <c r="A30" s="70"/>
      <c r="B30" s="69" t="s">
        <v>611</v>
      </c>
      <c r="C30" s="71">
        <v>1.1000000000000001</v>
      </c>
      <c r="D30" s="71">
        <v>1.1000000000000001</v>
      </c>
      <c r="E30" s="71">
        <v>1</v>
      </c>
      <c r="F30" s="71">
        <v>1</v>
      </c>
      <c r="G30" s="71">
        <v>0.6</v>
      </c>
      <c r="H30" s="71">
        <v>2.1</v>
      </c>
      <c r="I30" s="71">
        <v>0.6</v>
      </c>
      <c r="J30" s="71">
        <v>2.2000000000000002</v>
      </c>
      <c r="K30" s="71"/>
      <c r="L30" s="71"/>
    </row>
    <row r="31" spans="1:12">
      <c r="A31" s="70"/>
      <c r="B31" s="69" t="s">
        <v>610</v>
      </c>
      <c r="C31" s="71">
        <v>0.1</v>
      </c>
      <c r="D31" s="71">
        <v>0.1</v>
      </c>
      <c r="E31" s="71">
        <v>0.1</v>
      </c>
      <c r="F31" s="71">
        <v>0.1</v>
      </c>
      <c r="G31" s="71">
        <v>0.1</v>
      </c>
      <c r="H31" s="71">
        <v>0.1</v>
      </c>
      <c r="I31" s="71">
        <v>0.1</v>
      </c>
      <c r="J31" s="71">
        <v>0.2</v>
      </c>
      <c r="K31" s="71" t="s">
        <v>594</v>
      </c>
      <c r="L31" s="71"/>
    </row>
    <row r="32" spans="1:12">
      <c r="A32" s="70"/>
      <c r="B32" s="69" t="s">
        <v>608</v>
      </c>
      <c r="C32" s="71">
        <v>1</v>
      </c>
      <c r="D32" s="71">
        <v>1</v>
      </c>
      <c r="E32" s="71">
        <v>0.9</v>
      </c>
      <c r="F32" s="71">
        <v>0.9</v>
      </c>
      <c r="G32" s="71">
        <v>0.5</v>
      </c>
      <c r="H32" s="71">
        <v>2</v>
      </c>
      <c r="I32" s="71">
        <v>0.5</v>
      </c>
      <c r="J32" s="71">
        <v>2</v>
      </c>
      <c r="K32" s="71"/>
      <c r="L32" s="71" t="s">
        <v>734</v>
      </c>
    </row>
    <row r="33" spans="1:12">
      <c r="A33" s="70"/>
      <c r="B33" s="69" t="s">
        <v>607</v>
      </c>
      <c r="C33" s="71">
        <v>2000</v>
      </c>
      <c r="D33" s="71">
        <v>1950</v>
      </c>
      <c r="E33" s="71">
        <v>1900</v>
      </c>
      <c r="F33" s="71">
        <v>1700</v>
      </c>
      <c r="G33" s="71">
        <v>1000</v>
      </c>
      <c r="H33" s="71">
        <v>2500</v>
      </c>
      <c r="I33" s="71">
        <v>1000</v>
      </c>
      <c r="J33" s="71">
        <v>2500</v>
      </c>
      <c r="K33" s="71" t="s">
        <v>627</v>
      </c>
      <c r="L33" s="71"/>
    </row>
    <row r="34" spans="1:12">
      <c r="A34" s="70"/>
    </row>
    <row r="35" spans="1:12">
      <c r="A35" s="70"/>
    </row>
    <row r="36" spans="1:12">
      <c r="A36" s="70" t="s">
        <v>588</v>
      </c>
    </row>
    <row r="37" spans="1:12">
      <c r="A37" s="70"/>
      <c r="B37" s="69" t="s">
        <v>733</v>
      </c>
    </row>
    <row r="38" spans="1:12">
      <c r="A38" s="70"/>
      <c r="B38" s="69" t="s">
        <v>732</v>
      </c>
    </row>
    <row r="39" spans="1:12">
      <c r="A39" s="70"/>
      <c r="B39" s="69" t="s">
        <v>731</v>
      </c>
    </row>
    <row r="40" spans="1:12">
      <c r="A40" s="70"/>
      <c r="B40" s="69" t="s">
        <v>730</v>
      </c>
    </row>
    <row r="41" spans="1:12">
      <c r="A41" s="70"/>
      <c r="B41" s="69" t="s">
        <v>729</v>
      </c>
    </row>
    <row r="42" spans="1:12">
      <c r="A42" s="70"/>
      <c r="B42" s="69" t="s">
        <v>728</v>
      </c>
    </row>
    <row r="43" spans="1:12">
      <c r="A43" s="70"/>
      <c r="B43" s="69" t="s">
        <v>727</v>
      </c>
    </row>
    <row r="44" spans="1:12">
      <c r="A44" s="70"/>
      <c r="B44" s="69" t="s">
        <v>726</v>
      </c>
    </row>
    <row r="45" spans="1:12">
      <c r="A45" s="70"/>
      <c r="B45" s="69" t="s">
        <v>725</v>
      </c>
    </row>
    <row r="46" spans="1:12">
      <c r="A46" s="70"/>
      <c r="B46" s="69" t="s">
        <v>724</v>
      </c>
    </row>
    <row r="47" spans="1:12">
      <c r="A47" s="70"/>
      <c r="B47" s="69" t="s">
        <v>723</v>
      </c>
    </row>
    <row r="48" spans="1:12">
      <c r="A48" s="70"/>
      <c r="B48" s="69" t="s">
        <v>722</v>
      </c>
    </row>
    <row r="49" spans="1:2">
      <c r="A49" s="70"/>
      <c r="B49" s="69" t="s">
        <v>568</v>
      </c>
    </row>
    <row r="50" spans="1:2">
      <c r="A50" s="70"/>
      <c r="B50" s="69" t="s">
        <v>567</v>
      </c>
    </row>
    <row r="51" spans="1:2">
      <c r="A51" s="70"/>
    </row>
    <row r="52" spans="1:2">
      <c r="A52" s="70" t="s">
        <v>566</v>
      </c>
    </row>
    <row r="53" spans="1:2">
      <c r="A53" s="70"/>
      <c r="B53" s="69" t="s">
        <v>721</v>
      </c>
    </row>
    <row r="54" spans="1:2">
      <c r="A54" s="70"/>
      <c r="B54" s="69" t="s">
        <v>720</v>
      </c>
    </row>
    <row r="55" spans="1:2">
      <c r="A55" s="70"/>
      <c r="B55" s="69" t="s">
        <v>719</v>
      </c>
    </row>
    <row r="56" spans="1:2">
      <c r="A56" s="70"/>
      <c r="B56" s="69" t="s">
        <v>718</v>
      </c>
    </row>
    <row r="57" spans="1:2">
      <c r="A57" s="70"/>
      <c r="B57" s="69" t="s">
        <v>717</v>
      </c>
    </row>
    <row r="58" spans="1:2">
      <c r="A58" s="70"/>
      <c r="B58" s="69" t="s">
        <v>716</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22.66</v>
      </c>
      <c r="D6" s="71">
        <v>22.47</v>
      </c>
      <c r="E6" s="71">
        <v>22.3</v>
      </c>
      <c r="F6" s="71">
        <v>22.12</v>
      </c>
      <c r="G6" s="71">
        <v>21.95</v>
      </c>
      <c r="H6" s="71">
        <v>38.56</v>
      </c>
      <c r="I6" s="71">
        <v>8.56</v>
      </c>
      <c r="J6" s="71">
        <v>38.56</v>
      </c>
      <c r="K6" s="71">
        <v>8.56</v>
      </c>
      <c r="L6" s="71" t="s">
        <v>709</v>
      </c>
      <c r="M6" s="71" t="s">
        <v>708</v>
      </c>
    </row>
    <row r="7" spans="1:13">
      <c r="A7" s="73"/>
      <c r="B7" s="73" t="s">
        <v>642</v>
      </c>
      <c r="C7" s="72">
        <v>1.6513640000000001</v>
      </c>
      <c r="D7" s="72">
        <v>1.6602189999999999</v>
      </c>
      <c r="E7" s="72">
        <v>1.6690659999999999</v>
      </c>
      <c r="F7" s="72">
        <v>1.6779040000000001</v>
      </c>
      <c r="G7" s="72">
        <v>1.686734</v>
      </c>
      <c r="H7" s="72">
        <v>1.7234940000000001</v>
      </c>
      <c r="I7" s="72">
        <v>1.644355</v>
      </c>
      <c r="J7" s="72">
        <v>1.7942450000000001</v>
      </c>
      <c r="K7" s="72">
        <v>1.708537</v>
      </c>
      <c r="L7" s="71" t="s">
        <v>707</v>
      </c>
      <c r="M7" s="71"/>
    </row>
    <row r="8" spans="1:13">
      <c r="A8" s="73"/>
      <c r="B8" s="73" t="s">
        <v>640</v>
      </c>
      <c r="C8" s="72">
        <v>2.0764999999999999E-2</v>
      </c>
      <c r="D8" s="72">
        <v>2.0934999999999999E-2</v>
      </c>
      <c r="E8" s="72">
        <v>2.1103E-2</v>
      </c>
      <c r="F8" s="72">
        <v>2.1269E-2</v>
      </c>
      <c r="G8" s="72">
        <v>2.1433000000000001E-2</v>
      </c>
      <c r="H8" s="72">
        <v>8.2369999999999995E-3</v>
      </c>
      <c r="I8" s="72">
        <v>3.7009E-2</v>
      </c>
      <c r="J8" s="72">
        <v>8.2369999999999995E-3</v>
      </c>
      <c r="K8" s="72">
        <v>3.7009E-2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1.26</v>
      </c>
      <c r="D27" s="71">
        <v>1.23</v>
      </c>
      <c r="E27" s="71">
        <v>1.19</v>
      </c>
      <c r="F27" s="71">
        <v>1.1499999999999999</v>
      </c>
      <c r="G27" s="71">
        <v>1.1200000000000001</v>
      </c>
      <c r="H27" s="71">
        <v>0.74</v>
      </c>
      <c r="I27" s="71">
        <v>1.88</v>
      </c>
      <c r="J27" s="71">
        <v>0.69</v>
      </c>
      <c r="K27" s="71">
        <v>1.74</v>
      </c>
      <c r="L27" s="71" t="s">
        <v>696</v>
      </c>
      <c r="M27" s="71" t="s">
        <v>695</v>
      </c>
    </row>
    <row r="28" spans="1:13">
      <c r="A28" s="70"/>
      <c r="B28" s="69" t="s">
        <v>615</v>
      </c>
      <c r="C28" s="71">
        <v>0.77</v>
      </c>
      <c r="D28" s="71">
        <v>0.75</v>
      </c>
      <c r="E28" s="71">
        <v>0.73</v>
      </c>
      <c r="F28" s="71">
        <v>0.71</v>
      </c>
      <c r="G28" s="71">
        <v>0.68</v>
      </c>
      <c r="H28" s="71">
        <v>0.43</v>
      </c>
      <c r="I28" s="71">
        <v>1.1599999999999999</v>
      </c>
      <c r="J28" s="71">
        <v>0.39</v>
      </c>
      <c r="K28" s="71">
        <v>1.05</v>
      </c>
      <c r="L28" s="71"/>
      <c r="M28" s="71" t="s">
        <v>692</v>
      </c>
    </row>
    <row r="29" spans="1:13">
      <c r="A29" s="70"/>
      <c r="B29" s="69" t="s">
        <v>694</v>
      </c>
      <c r="C29" s="71">
        <v>0.23</v>
      </c>
      <c r="D29" s="71">
        <v>0.22</v>
      </c>
      <c r="E29" s="71">
        <v>0.22</v>
      </c>
      <c r="F29" s="71">
        <v>0.21</v>
      </c>
      <c r="G29" s="71">
        <v>0.2</v>
      </c>
      <c r="H29" s="71">
        <v>0.16</v>
      </c>
      <c r="I29" s="71">
        <v>0.33</v>
      </c>
      <c r="J29" s="71">
        <v>0.16</v>
      </c>
      <c r="K29" s="71">
        <v>0.33</v>
      </c>
      <c r="L29" s="71" t="s">
        <v>693</v>
      </c>
      <c r="M29" s="71"/>
    </row>
    <row r="30" spans="1:13">
      <c r="A30" s="70"/>
      <c r="B30" s="69" t="s">
        <v>614</v>
      </c>
      <c r="C30" s="71">
        <v>0.26</v>
      </c>
      <c r="D30" s="71">
        <v>0.25</v>
      </c>
      <c r="E30" s="71">
        <v>0.24</v>
      </c>
      <c r="F30" s="71">
        <v>0.24</v>
      </c>
      <c r="G30" s="71">
        <v>0.23</v>
      </c>
      <c r="H30" s="71">
        <v>0.15</v>
      </c>
      <c r="I30" s="71">
        <v>0.4</v>
      </c>
      <c r="J30" s="71">
        <v>0.13</v>
      </c>
      <c r="K30" s="71">
        <v>0.36</v>
      </c>
      <c r="L30" s="71"/>
      <c r="M30" s="71" t="s">
        <v>692</v>
      </c>
    </row>
    <row r="31" spans="1:13">
      <c r="A31" s="70"/>
      <c r="B31" s="69" t="s">
        <v>611</v>
      </c>
      <c r="C31" s="71">
        <v>2.08</v>
      </c>
      <c r="D31" s="71">
        <v>2.11</v>
      </c>
      <c r="E31" s="71">
        <v>2.14</v>
      </c>
      <c r="F31" s="71">
        <v>2.13</v>
      </c>
      <c r="G31" s="71">
        <v>2.11</v>
      </c>
      <c r="H31" s="71">
        <v>2.0699999999999998</v>
      </c>
      <c r="I31" s="71">
        <v>2.0699999999999998</v>
      </c>
      <c r="J31" s="71">
        <v>2.0299999999999998</v>
      </c>
      <c r="K31" s="71">
        <v>2.0299999999999998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2.08</v>
      </c>
      <c r="D33" s="71">
        <v>2.11</v>
      </c>
      <c r="E33" s="71">
        <v>2.14</v>
      </c>
      <c r="F33" s="71">
        <v>2.13</v>
      </c>
      <c r="G33" s="71">
        <v>2.11</v>
      </c>
      <c r="H33" s="71">
        <v>2.0699999999999998</v>
      </c>
      <c r="I33" s="71">
        <v>2.0699999999999998</v>
      </c>
      <c r="J33" s="71">
        <v>2.0299999999999998</v>
      </c>
      <c r="K33" s="71">
        <v>2.0299999999999998</v>
      </c>
      <c r="L33" s="71" t="s">
        <v>627</v>
      </c>
      <c r="M33" s="71"/>
    </row>
    <row r="34" spans="1:13">
      <c r="A34" s="70"/>
      <c r="B34" s="69" t="s">
        <v>607</v>
      </c>
      <c r="C34" s="71">
        <v>11100</v>
      </c>
      <c r="D34" s="71">
        <v>10800</v>
      </c>
      <c r="E34" s="71">
        <v>10500</v>
      </c>
      <c r="F34" s="71">
        <v>10100</v>
      </c>
      <c r="G34" s="71">
        <v>9800</v>
      </c>
      <c r="H34" s="71">
        <v>10800</v>
      </c>
      <c r="I34" s="71">
        <v>10800</v>
      </c>
      <c r="J34" s="71">
        <v>9800</v>
      </c>
      <c r="K34" s="71">
        <v>9800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13.25</v>
      </c>
      <c r="D39" s="71">
        <v>13.07</v>
      </c>
      <c r="E39" s="71">
        <v>12.89</v>
      </c>
      <c r="F39" s="71">
        <v>12.71</v>
      </c>
      <c r="G39" s="71">
        <v>12.54</v>
      </c>
      <c r="H39" s="71">
        <v>22.06</v>
      </c>
      <c r="I39" s="71">
        <v>4.8899999999999997</v>
      </c>
      <c r="J39" s="71">
        <v>21.17</v>
      </c>
      <c r="K39" s="71">
        <v>4.6900000000000004</v>
      </c>
      <c r="L39" s="71" t="s">
        <v>590</v>
      </c>
      <c r="M39" s="71" t="s">
        <v>677</v>
      </c>
    </row>
    <row r="40" spans="1:13">
      <c r="A40" s="70"/>
      <c r="B40" s="69" t="s">
        <v>680</v>
      </c>
      <c r="C40" s="71">
        <v>9.41</v>
      </c>
      <c r="D40" s="71">
        <v>9.41</v>
      </c>
      <c r="E40" s="71">
        <v>9.41</v>
      </c>
      <c r="F40" s="71">
        <v>9.41</v>
      </c>
      <c r="G40" s="71">
        <v>9.41</v>
      </c>
      <c r="H40" s="71">
        <v>15.88</v>
      </c>
      <c r="I40" s="71">
        <v>3.52</v>
      </c>
      <c r="J40" s="71">
        <v>15.88</v>
      </c>
      <c r="K40" s="71">
        <v>3.52</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676</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948</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10.93</v>
      </c>
      <c r="D6" s="71">
        <v>10.9</v>
      </c>
      <c r="E6" s="71">
        <v>10.86</v>
      </c>
      <c r="F6" s="71">
        <v>10.8</v>
      </c>
      <c r="G6" s="71">
        <v>10.77</v>
      </c>
      <c r="H6" s="71">
        <v>18.45</v>
      </c>
      <c r="I6" s="71">
        <v>4.0999999999999996</v>
      </c>
      <c r="J6" s="71">
        <v>18.45</v>
      </c>
      <c r="K6" s="71">
        <v>4.0999999999999996</v>
      </c>
      <c r="L6" s="71" t="s">
        <v>709</v>
      </c>
      <c r="M6" s="71" t="s">
        <v>708</v>
      </c>
    </row>
    <row r="7" spans="1:13">
      <c r="A7" s="73"/>
      <c r="B7" s="73" t="s">
        <v>642</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707</v>
      </c>
      <c r="M7" s="71"/>
    </row>
    <row r="8" spans="1:13">
      <c r="A8" s="73"/>
      <c r="B8" s="73" t="s">
        <v>640</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v>
      </c>
      <c r="D27" s="71">
        <v>2.64</v>
      </c>
      <c r="E27" s="71">
        <v>2.4900000000000002</v>
      </c>
      <c r="F27" s="71">
        <v>2.4300000000000002</v>
      </c>
      <c r="G27" s="71">
        <v>2.37</v>
      </c>
      <c r="H27" s="71">
        <v>1.6</v>
      </c>
      <c r="I27" s="71">
        <v>4.04</v>
      </c>
      <c r="J27" s="71">
        <v>1.48</v>
      </c>
      <c r="K27" s="71">
        <v>3.74</v>
      </c>
      <c r="L27" s="71" t="s">
        <v>696</v>
      </c>
      <c r="M27" s="71" t="s">
        <v>695</v>
      </c>
    </row>
    <row r="28" spans="1:13">
      <c r="A28" s="70"/>
      <c r="B28" s="69" t="s">
        <v>615</v>
      </c>
      <c r="C28" s="71">
        <v>1.6</v>
      </c>
      <c r="D28" s="71">
        <v>1.56</v>
      </c>
      <c r="E28" s="71">
        <v>1.51</v>
      </c>
      <c r="F28" s="71">
        <v>1.46</v>
      </c>
      <c r="G28" s="71">
        <v>1.42</v>
      </c>
      <c r="H28" s="71">
        <v>0.89</v>
      </c>
      <c r="I28" s="71">
        <v>2.41</v>
      </c>
      <c r="J28" s="71">
        <v>0.81</v>
      </c>
      <c r="K28" s="71">
        <v>2.2000000000000002</v>
      </c>
      <c r="L28" s="71"/>
      <c r="M28" s="71" t="s">
        <v>692</v>
      </c>
    </row>
    <row r="29" spans="1:13">
      <c r="A29" s="70"/>
      <c r="B29" s="69" t="s">
        <v>694</v>
      </c>
      <c r="C29" s="71">
        <v>0.56000000000000005</v>
      </c>
      <c r="D29" s="71">
        <v>0.56000000000000005</v>
      </c>
      <c r="E29" s="71">
        <v>0.48</v>
      </c>
      <c r="F29" s="71">
        <v>0.48</v>
      </c>
      <c r="G29" s="71">
        <v>0.48</v>
      </c>
      <c r="H29" s="71">
        <v>0.4</v>
      </c>
      <c r="I29" s="71">
        <v>0.8</v>
      </c>
      <c r="J29" s="71">
        <v>0.39</v>
      </c>
      <c r="K29" s="71">
        <v>0.79</v>
      </c>
      <c r="L29" s="71" t="s">
        <v>693</v>
      </c>
      <c r="M29" s="71"/>
    </row>
    <row r="30" spans="1:13">
      <c r="A30" s="70"/>
      <c r="B30" s="69" t="s">
        <v>614</v>
      </c>
      <c r="C30" s="71">
        <v>0.53</v>
      </c>
      <c r="D30" s="71">
        <v>0.52</v>
      </c>
      <c r="E30" s="71">
        <v>0.5</v>
      </c>
      <c r="F30" s="71">
        <v>0.49</v>
      </c>
      <c r="G30" s="71">
        <v>0.47</v>
      </c>
      <c r="H30" s="71">
        <v>0.31</v>
      </c>
      <c r="I30" s="71">
        <v>0.83</v>
      </c>
      <c r="J30" s="71">
        <v>0.28000000000000003</v>
      </c>
      <c r="K30" s="71">
        <v>0.75</v>
      </c>
      <c r="L30" s="71"/>
      <c r="M30" s="71" t="s">
        <v>692</v>
      </c>
    </row>
    <row r="31" spans="1:13">
      <c r="A31" s="70"/>
      <c r="B31" s="69" t="s">
        <v>611</v>
      </c>
      <c r="C31" s="71">
        <v>5.46</v>
      </c>
      <c r="D31" s="71">
        <v>5.45</v>
      </c>
      <c r="E31" s="71">
        <v>5.78</v>
      </c>
      <c r="F31" s="71">
        <v>5.86</v>
      </c>
      <c r="G31" s="71">
        <v>5.51</v>
      </c>
      <c r="H31" s="71">
        <v>4.93</v>
      </c>
      <c r="I31" s="71">
        <v>5.77</v>
      </c>
      <c r="J31" s="71">
        <v>5.43</v>
      </c>
      <c r="K31" s="71">
        <v>6.18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5.46</v>
      </c>
      <c r="D33" s="71">
        <v>5.45</v>
      </c>
      <c r="E33" s="71">
        <v>5.78</v>
      </c>
      <c r="F33" s="71">
        <v>5.86</v>
      </c>
      <c r="G33" s="71">
        <v>5.51</v>
      </c>
      <c r="H33" s="71">
        <v>4.93</v>
      </c>
      <c r="I33" s="71">
        <v>5.77</v>
      </c>
      <c r="J33" s="71">
        <v>5.43</v>
      </c>
      <c r="K33" s="71">
        <v>6.18</v>
      </c>
      <c r="L33" s="71" t="s">
        <v>627</v>
      </c>
      <c r="M33" s="71"/>
    </row>
    <row r="34" spans="1:13">
      <c r="A34" s="70"/>
      <c r="B34" s="69" t="s">
        <v>607</v>
      </c>
      <c r="C34" s="71">
        <v>23200</v>
      </c>
      <c r="D34" s="71">
        <v>22500</v>
      </c>
      <c r="E34" s="71">
        <v>21800</v>
      </c>
      <c r="F34" s="71">
        <v>21100</v>
      </c>
      <c r="G34" s="71">
        <v>20500</v>
      </c>
      <c r="H34" s="71">
        <v>22500</v>
      </c>
      <c r="I34" s="71">
        <v>22500</v>
      </c>
      <c r="J34" s="71">
        <v>20500</v>
      </c>
      <c r="K34" s="71">
        <v>20500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682</v>
      </c>
      <c r="M38" s="71"/>
    </row>
    <row r="39" spans="1:13">
      <c r="A39" s="70"/>
      <c r="B39" s="69" t="s">
        <v>681</v>
      </c>
      <c r="C39" s="71">
        <v>1.52</v>
      </c>
      <c r="D39" s="71">
        <v>1.49</v>
      </c>
      <c r="E39" s="71">
        <v>1.46</v>
      </c>
      <c r="F39" s="71">
        <v>1.39</v>
      </c>
      <c r="G39" s="71">
        <v>1.36</v>
      </c>
      <c r="H39" s="71">
        <v>2.5099999999999998</v>
      </c>
      <c r="I39" s="71">
        <v>0.56000000000000005</v>
      </c>
      <c r="J39" s="71">
        <v>2.2999999999999998</v>
      </c>
      <c r="K39" s="71">
        <v>0.51</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947</v>
      </c>
    </row>
    <row r="46" spans="1:13">
      <c r="A46" s="70"/>
      <c r="B46" s="69" t="s">
        <v>946</v>
      </c>
    </row>
    <row r="47" spans="1:13">
      <c r="A47" s="70"/>
      <c r="B47" s="69" t="s">
        <v>945</v>
      </c>
    </row>
    <row r="48" spans="1:13">
      <c r="A48" s="70"/>
      <c r="B48" s="69" t="s">
        <v>944</v>
      </c>
    </row>
    <row r="49" spans="1:2">
      <c r="A49" s="70"/>
      <c r="B49" s="69" t="s">
        <v>943</v>
      </c>
    </row>
    <row r="50" spans="1:2">
      <c r="A50" s="70"/>
      <c r="B50" s="69" t="s">
        <v>671</v>
      </c>
    </row>
    <row r="51" spans="1:2">
      <c r="A51" s="70"/>
      <c r="B51" s="69" t="s">
        <v>942</v>
      </c>
    </row>
    <row r="52" spans="1:2">
      <c r="A52" s="70"/>
      <c r="B52" s="69" t="s">
        <v>941</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940</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655</v>
      </c>
      <c r="B1" s="76"/>
      <c r="C1" s="329" t="s">
        <v>654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3"/>
      <c r="B6" s="73" t="s">
        <v>642</v>
      </c>
      <c r="C6" s="72">
        <v>0.43</v>
      </c>
      <c r="D6" s="72">
        <v>0.45</v>
      </c>
      <c r="E6" s="72">
        <v>0.48</v>
      </c>
      <c r="F6" s="72">
        <v>0.49946099999999999</v>
      </c>
      <c r="G6" s="72">
        <v>0.42</v>
      </c>
      <c r="H6" s="72">
        <v>0.49</v>
      </c>
      <c r="I6" s="72">
        <v>0.46</v>
      </c>
      <c r="J6" s="72">
        <v>0.54</v>
      </c>
      <c r="K6" s="71" t="s">
        <v>641</v>
      </c>
      <c r="L6" s="71"/>
    </row>
    <row r="7" spans="1:12">
      <c r="A7" s="73"/>
      <c r="B7" s="73" t="s">
        <v>640</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639</v>
      </c>
      <c r="C8" s="72">
        <v>5.0000000000000001E-3</v>
      </c>
      <c r="D8" s="72">
        <v>5.0000000000000001E-3</v>
      </c>
      <c r="E8" s="72">
        <v>5.0000000000000001E-3</v>
      </c>
      <c r="F8" s="72">
        <v>5.0000000000000001E-3</v>
      </c>
      <c r="G8" s="72">
        <v>0</v>
      </c>
      <c r="H8" s="72">
        <v>0.01</v>
      </c>
      <c r="I8" s="72">
        <v>0</v>
      </c>
      <c r="J8" s="72">
        <v>0.01</v>
      </c>
      <c r="K8" s="71" t="s">
        <v>638</v>
      </c>
      <c r="L8" s="71"/>
    </row>
    <row r="9" spans="1:12">
      <c r="A9" s="70"/>
      <c r="B9" s="69" t="s">
        <v>637</v>
      </c>
      <c r="C9" s="71">
        <v>30</v>
      </c>
      <c r="D9" s="71">
        <v>30</v>
      </c>
      <c r="E9" s="71">
        <v>30</v>
      </c>
      <c r="F9" s="71">
        <v>30</v>
      </c>
      <c r="G9" s="71">
        <v>30</v>
      </c>
      <c r="H9" s="71">
        <v>30</v>
      </c>
      <c r="I9" s="71">
        <v>30</v>
      </c>
      <c r="J9" s="71">
        <v>30</v>
      </c>
      <c r="K9" s="71" t="s">
        <v>636</v>
      </c>
      <c r="L9" s="71" t="s">
        <v>635</v>
      </c>
    </row>
    <row r="10" spans="1:12">
      <c r="A10" s="70"/>
      <c r="B10" s="69" t="s">
        <v>634</v>
      </c>
      <c r="C10" s="71">
        <v>0.25</v>
      </c>
      <c r="D10" s="71">
        <v>0.25</v>
      </c>
      <c r="E10" s="71">
        <v>0.25</v>
      </c>
      <c r="F10" s="71">
        <v>0.25</v>
      </c>
      <c r="G10" s="71">
        <v>0.25</v>
      </c>
      <c r="H10" s="71">
        <v>0.25</v>
      </c>
      <c r="I10" s="71">
        <v>0.25</v>
      </c>
      <c r="J10" s="71">
        <v>0.25</v>
      </c>
      <c r="K10" s="71"/>
      <c r="L10" s="71"/>
    </row>
    <row r="11" spans="1:12">
      <c r="A11" s="70"/>
      <c r="B11" s="69" t="s">
        <v>633</v>
      </c>
      <c r="C11" s="71">
        <v>6.7</v>
      </c>
      <c r="D11" s="71">
        <v>6.3</v>
      </c>
      <c r="E11" s="71">
        <v>6</v>
      </c>
      <c r="F11" s="71">
        <v>5.7</v>
      </c>
      <c r="G11" s="71">
        <v>6</v>
      </c>
      <c r="H11" s="71">
        <v>6.7</v>
      </c>
      <c r="I11" s="71">
        <v>5.5</v>
      </c>
      <c r="J11" s="71">
        <v>6</v>
      </c>
      <c r="K11" s="71" t="s">
        <v>632</v>
      </c>
      <c r="L11" s="71"/>
    </row>
    <row r="12" spans="1:12">
      <c r="A12" s="70" t="s">
        <v>631</v>
      </c>
      <c r="C12" s="71"/>
      <c r="D12" s="71"/>
      <c r="E12" s="71"/>
      <c r="F12" s="71"/>
      <c r="G12" s="71"/>
      <c r="H12" s="71"/>
      <c r="I12" s="71"/>
      <c r="J12" s="71"/>
      <c r="K12" s="71"/>
      <c r="L12" s="71"/>
    </row>
    <row r="13" spans="1:12">
      <c r="A13" s="73"/>
      <c r="B13" s="73" t="s">
        <v>630</v>
      </c>
      <c r="C13" s="72"/>
      <c r="D13" s="72"/>
      <c r="E13" s="72"/>
      <c r="F13" s="72"/>
      <c r="G13" s="72"/>
      <c r="H13" s="72"/>
      <c r="I13" s="72"/>
      <c r="J13" s="72"/>
      <c r="K13" s="71"/>
      <c r="L13" s="71"/>
    </row>
    <row r="14" spans="1:12">
      <c r="A14" s="73"/>
      <c r="B14" s="73" t="s">
        <v>629</v>
      </c>
      <c r="C14" s="72"/>
      <c r="D14" s="72"/>
      <c r="E14" s="72"/>
      <c r="F14" s="72"/>
      <c r="G14" s="72"/>
      <c r="H14" s="72"/>
      <c r="I14" s="72"/>
      <c r="J14" s="72"/>
      <c r="K14" s="71"/>
      <c r="L14" s="71"/>
    </row>
    <row r="15" spans="1:12">
      <c r="A15" s="73"/>
      <c r="B15" s="73" t="s">
        <v>628</v>
      </c>
      <c r="C15" s="72"/>
      <c r="D15" s="72"/>
      <c r="E15" s="72"/>
      <c r="F15" s="72"/>
      <c r="G15" s="72"/>
      <c r="H15" s="72"/>
      <c r="I15" s="72"/>
      <c r="J15" s="72"/>
      <c r="K15" s="71" t="s">
        <v>627</v>
      </c>
      <c r="L15" s="71"/>
    </row>
    <row r="16" spans="1:12">
      <c r="A16" s="70"/>
      <c r="B16" s="69" t="s">
        <v>626</v>
      </c>
      <c r="C16" s="71"/>
      <c r="D16" s="71"/>
      <c r="E16" s="71"/>
      <c r="F16" s="71"/>
      <c r="G16" s="71"/>
      <c r="H16" s="71"/>
      <c r="I16" s="71"/>
      <c r="J16" s="71"/>
      <c r="K16" s="71"/>
      <c r="L16" s="71"/>
    </row>
    <row r="17" spans="1:12">
      <c r="A17" s="70"/>
      <c r="B17" s="69" t="s">
        <v>625</v>
      </c>
      <c r="C17" s="71"/>
      <c r="D17" s="71"/>
      <c r="E17" s="71"/>
      <c r="F17" s="71"/>
      <c r="G17" s="71"/>
      <c r="H17" s="71"/>
      <c r="I17" s="71"/>
      <c r="J17" s="71"/>
      <c r="K17" s="71"/>
      <c r="L17" s="71"/>
    </row>
    <row r="18" spans="1:12">
      <c r="A18" s="70" t="s">
        <v>624</v>
      </c>
      <c r="C18" s="71"/>
      <c r="D18" s="71"/>
      <c r="E18" s="71"/>
      <c r="F18" s="71"/>
      <c r="G18" s="71"/>
      <c r="H18" s="71"/>
      <c r="I18" s="71"/>
      <c r="J18" s="71"/>
      <c r="K18" s="71"/>
      <c r="L18" s="71"/>
    </row>
    <row r="19" spans="1:12">
      <c r="A19" s="70"/>
      <c r="B19" s="69" t="s">
        <v>623</v>
      </c>
      <c r="C19" s="71">
        <v>0</v>
      </c>
      <c r="D19" s="71">
        <v>0</v>
      </c>
      <c r="E19" s="71">
        <v>0</v>
      </c>
      <c r="F19" s="71">
        <v>0</v>
      </c>
      <c r="G19" s="71">
        <v>0</v>
      </c>
      <c r="H19" s="71">
        <v>0</v>
      </c>
      <c r="I19" s="71">
        <v>0</v>
      </c>
      <c r="J19" s="71">
        <v>0</v>
      </c>
      <c r="K19" s="71"/>
      <c r="L19" s="71"/>
    </row>
    <row r="20" spans="1:12">
      <c r="A20" s="70"/>
      <c r="B20" s="69" t="s">
        <v>622</v>
      </c>
      <c r="C20" s="71">
        <v>0</v>
      </c>
      <c r="D20" s="71">
        <v>0</v>
      </c>
      <c r="E20" s="71">
        <v>0</v>
      </c>
      <c r="F20" s="71">
        <v>0</v>
      </c>
      <c r="G20" s="71">
        <v>0</v>
      </c>
      <c r="H20" s="71">
        <v>0</v>
      </c>
      <c r="I20" s="71">
        <v>0</v>
      </c>
      <c r="J20" s="71">
        <v>0</v>
      </c>
      <c r="K20" s="71"/>
      <c r="L20" s="71"/>
    </row>
    <row r="21" spans="1:12">
      <c r="A21" s="70"/>
      <c r="B21" s="69" t="s">
        <v>621</v>
      </c>
      <c r="C21" s="71">
        <v>0</v>
      </c>
      <c r="D21" s="71">
        <v>0</v>
      </c>
      <c r="E21" s="71">
        <v>0</v>
      </c>
      <c r="F21" s="71">
        <v>0</v>
      </c>
      <c r="G21" s="71">
        <v>0</v>
      </c>
      <c r="H21" s="71">
        <v>0</v>
      </c>
      <c r="I21" s="71">
        <v>0</v>
      </c>
      <c r="J21" s="71">
        <v>0</v>
      </c>
      <c r="K21" s="71"/>
      <c r="L21" s="71"/>
    </row>
    <row r="22" spans="1:12">
      <c r="A22" s="70"/>
      <c r="B22" s="69" t="s">
        <v>620</v>
      </c>
      <c r="C22" s="71">
        <v>0</v>
      </c>
      <c r="D22" s="71">
        <v>0</v>
      </c>
      <c r="E22" s="71">
        <v>0</v>
      </c>
      <c r="F22" s="71">
        <v>0</v>
      </c>
      <c r="G22" s="71">
        <v>0</v>
      </c>
      <c r="H22" s="71">
        <v>0</v>
      </c>
      <c r="I22" s="71">
        <v>0</v>
      </c>
      <c r="J22" s="71">
        <v>0</v>
      </c>
      <c r="K22" s="71"/>
      <c r="L22" s="71"/>
    </row>
    <row r="23" spans="1:12">
      <c r="A23" s="70" t="s">
        <v>619</v>
      </c>
      <c r="C23" s="71"/>
      <c r="D23" s="71"/>
      <c r="E23" s="71"/>
      <c r="F23" s="71"/>
      <c r="G23" s="71"/>
      <c r="H23" s="71"/>
      <c r="I23" s="71"/>
      <c r="J23" s="71"/>
      <c r="K23" s="71"/>
      <c r="L23" s="71"/>
    </row>
    <row r="24" spans="1:12">
      <c r="A24" s="70"/>
      <c r="B24" s="69" t="s">
        <v>618</v>
      </c>
      <c r="C24" s="71">
        <v>0.31</v>
      </c>
      <c r="D24" s="71">
        <v>0.31</v>
      </c>
      <c r="E24" s="71">
        <v>0.3</v>
      </c>
      <c r="F24" s="71">
        <v>0.28000000000000003</v>
      </c>
      <c r="G24" s="71">
        <v>0.28999999999999998</v>
      </c>
      <c r="H24" s="71">
        <v>0.32</v>
      </c>
      <c r="I24" s="71">
        <v>0.26</v>
      </c>
      <c r="J24" s="71">
        <v>0.31</v>
      </c>
      <c r="K24" s="71" t="s">
        <v>617</v>
      </c>
      <c r="L24" s="71" t="s">
        <v>616</v>
      </c>
    </row>
    <row r="25" spans="1:12">
      <c r="A25" s="70"/>
      <c r="B25" s="69" t="s">
        <v>615</v>
      </c>
      <c r="C25" s="71">
        <v>0.23</v>
      </c>
      <c r="D25" s="71">
        <v>0.23</v>
      </c>
      <c r="E25" s="71">
        <v>0.22</v>
      </c>
      <c r="F25" s="71">
        <v>0.21</v>
      </c>
      <c r="G25" s="71">
        <v>0.22</v>
      </c>
      <c r="H25" s="71">
        <v>0.23</v>
      </c>
      <c r="I25" s="71">
        <v>0.19</v>
      </c>
      <c r="J25" s="71">
        <v>0.22</v>
      </c>
      <c r="K25" s="71" t="s">
        <v>613</v>
      </c>
      <c r="L25" s="71"/>
    </row>
    <row r="26" spans="1:12">
      <c r="A26" s="70"/>
      <c r="B26" s="69" t="s">
        <v>614</v>
      </c>
      <c r="C26" s="71">
        <v>0.04</v>
      </c>
      <c r="D26" s="71">
        <v>0.04</v>
      </c>
      <c r="E26" s="71">
        <v>0.04</v>
      </c>
      <c r="F26" s="71">
        <v>0.04</v>
      </c>
      <c r="G26" s="71">
        <v>0.04</v>
      </c>
      <c r="H26" s="71">
        <v>0.04</v>
      </c>
      <c r="I26" s="71">
        <v>0.03</v>
      </c>
      <c r="J26" s="71">
        <v>0.04</v>
      </c>
      <c r="K26" s="71" t="s">
        <v>613</v>
      </c>
      <c r="L26" s="71"/>
    </row>
    <row r="27" spans="1:12">
      <c r="A27" s="70"/>
      <c r="B27" s="69" t="s">
        <v>612</v>
      </c>
      <c r="C27" s="71">
        <v>0.04</v>
      </c>
      <c r="D27" s="71">
        <v>0.04</v>
      </c>
      <c r="E27" s="71">
        <v>0.04</v>
      </c>
      <c r="F27" s="71">
        <v>0.04</v>
      </c>
      <c r="G27" s="71">
        <v>0.03</v>
      </c>
      <c r="H27" s="71">
        <v>0.05</v>
      </c>
      <c r="I27" s="71">
        <v>0.03</v>
      </c>
      <c r="J27" s="71">
        <v>0.05</v>
      </c>
      <c r="K27" s="71" t="s">
        <v>604</v>
      </c>
      <c r="L27" s="71"/>
    </row>
    <row r="28" spans="1:12">
      <c r="A28" s="70"/>
      <c r="B28" s="69" t="s">
        <v>611</v>
      </c>
      <c r="C28" s="71">
        <v>0.19</v>
      </c>
      <c r="D28" s="71">
        <v>0.21</v>
      </c>
      <c r="E28" s="71">
        <v>0.3</v>
      </c>
      <c r="F28" s="71">
        <v>0.35</v>
      </c>
      <c r="G28" s="71">
        <v>0.14000000000000001</v>
      </c>
      <c r="H28" s="71">
        <v>0.28000000000000003</v>
      </c>
      <c r="I28" s="71">
        <v>0.23</v>
      </c>
      <c r="J28" s="71">
        <v>0.47</v>
      </c>
      <c r="K28" s="71"/>
      <c r="L28" s="71"/>
    </row>
    <row r="29" spans="1:12">
      <c r="A29" s="70"/>
      <c r="B29" s="69" t="s">
        <v>610</v>
      </c>
      <c r="C29" s="71">
        <v>0.19</v>
      </c>
      <c r="D29" s="71">
        <v>0.21</v>
      </c>
      <c r="E29" s="71">
        <v>0.3</v>
      </c>
      <c r="F29" s="71">
        <v>0.35</v>
      </c>
      <c r="G29" s="71">
        <v>0.14000000000000001</v>
      </c>
      <c r="H29" s="71">
        <v>0.28000000000000003</v>
      </c>
      <c r="I29" s="71">
        <v>0.23</v>
      </c>
      <c r="J29" s="71">
        <v>0.47</v>
      </c>
      <c r="K29" s="71" t="s">
        <v>609</v>
      </c>
      <c r="L29" s="71"/>
    </row>
    <row r="30" spans="1:12">
      <c r="A30" s="70"/>
      <c r="B30" s="69" t="s">
        <v>608</v>
      </c>
      <c r="C30" s="71">
        <v>0</v>
      </c>
      <c r="D30" s="71">
        <v>0</v>
      </c>
      <c r="E30" s="71">
        <v>0</v>
      </c>
      <c r="F30" s="71">
        <v>0</v>
      </c>
      <c r="G30" s="71">
        <v>0</v>
      </c>
      <c r="H30" s="71">
        <v>0</v>
      </c>
      <c r="I30" s="71">
        <v>0</v>
      </c>
      <c r="J30" s="71">
        <v>0</v>
      </c>
      <c r="K30" s="71"/>
      <c r="L30" s="71"/>
    </row>
    <row r="31" spans="1:12">
      <c r="A31" s="70"/>
      <c r="B31" s="69" t="s">
        <v>607</v>
      </c>
      <c r="C31" s="71">
        <v>57.86</v>
      </c>
      <c r="D31" s="71">
        <v>60.81</v>
      </c>
      <c r="E31" s="71">
        <v>56.81</v>
      </c>
      <c r="F31" s="71">
        <v>59.71</v>
      </c>
      <c r="G31" s="71">
        <v>56.68</v>
      </c>
      <c r="H31" s="71">
        <v>64.290000000000006</v>
      </c>
      <c r="I31" s="71">
        <v>54.78</v>
      </c>
      <c r="J31" s="71">
        <v>56.81</v>
      </c>
      <c r="K31" s="71" t="s">
        <v>596</v>
      </c>
      <c r="L31" s="71"/>
    </row>
    <row r="32" spans="1:12">
      <c r="A32" s="70" t="s">
        <v>606</v>
      </c>
      <c r="C32" s="71"/>
      <c r="D32" s="71"/>
      <c r="E32" s="71"/>
      <c r="F32" s="71"/>
      <c r="G32" s="71"/>
      <c r="H32" s="71"/>
      <c r="I32" s="71"/>
      <c r="J32" s="71"/>
      <c r="K32" s="71"/>
      <c r="L32" s="71"/>
    </row>
    <row r="33" spans="1:12">
      <c r="A33" s="70"/>
      <c r="B33" s="69" t="s">
        <v>605</v>
      </c>
      <c r="C33" s="71">
        <v>60</v>
      </c>
      <c r="D33" s="71">
        <v>57</v>
      </c>
      <c r="E33" s="71">
        <v>54</v>
      </c>
      <c r="F33" s="71">
        <v>52</v>
      </c>
      <c r="G33" s="71">
        <v>41</v>
      </c>
      <c r="H33" s="71">
        <v>75</v>
      </c>
      <c r="I33" s="71">
        <v>37</v>
      </c>
      <c r="J33" s="71">
        <v>68</v>
      </c>
      <c r="K33" s="71" t="s">
        <v>604</v>
      </c>
      <c r="L33" s="71"/>
    </row>
    <row r="34" spans="1:12">
      <c r="A34" s="70"/>
      <c r="B34" s="69" t="s">
        <v>603</v>
      </c>
      <c r="C34" s="71">
        <v>428.89</v>
      </c>
      <c r="D34" s="71">
        <v>395.39</v>
      </c>
      <c r="E34" s="71">
        <v>362.11</v>
      </c>
      <c r="F34" s="71">
        <v>325.39999999999998</v>
      </c>
      <c r="G34" s="71">
        <v>371.04</v>
      </c>
      <c r="H34" s="71">
        <v>422.22</v>
      </c>
      <c r="I34" s="71">
        <v>292.08</v>
      </c>
      <c r="J34" s="71">
        <v>362.11</v>
      </c>
      <c r="K34" s="71" t="s">
        <v>602</v>
      </c>
      <c r="L34" s="71"/>
    </row>
    <row r="35" spans="1:12">
      <c r="A35" s="70"/>
      <c r="B35" s="69" t="s">
        <v>601</v>
      </c>
      <c r="C35" s="71">
        <v>193</v>
      </c>
      <c r="D35" s="71">
        <v>187</v>
      </c>
      <c r="E35" s="71">
        <v>180</v>
      </c>
      <c r="F35" s="71">
        <v>170</v>
      </c>
      <c r="G35" s="71">
        <v>184</v>
      </c>
      <c r="H35" s="71">
        <v>190</v>
      </c>
      <c r="I35" s="71">
        <v>160</v>
      </c>
      <c r="J35" s="71">
        <v>180</v>
      </c>
      <c r="K35" s="71" t="s">
        <v>600</v>
      </c>
      <c r="L35" s="71" t="s">
        <v>599</v>
      </c>
    </row>
    <row r="36" spans="1:12">
      <c r="A36" s="70"/>
      <c r="B36" s="69" t="s">
        <v>598</v>
      </c>
      <c r="C36" s="71">
        <v>0.09</v>
      </c>
      <c r="D36" s="71">
        <v>0.09</v>
      </c>
      <c r="E36" s="71">
        <v>0.08</v>
      </c>
      <c r="F36" s="71">
        <v>0.08</v>
      </c>
      <c r="G36" s="71">
        <v>0.08</v>
      </c>
      <c r="H36" s="71">
        <v>0.1</v>
      </c>
      <c r="I36" s="71">
        <v>7.0000000000000007E-2</v>
      </c>
      <c r="J36" s="71">
        <v>0.08</v>
      </c>
      <c r="K36" s="71" t="s">
        <v>596</v>
      </c>
      <c r="L36" s="71"/>
    </row>
    <row r="37" spans="1:12">
      <c r="A37" s="70"/>
      <c r="B37" s="69" t="s">
        <v>597</v>
      </c>
      <c r="C37" s="71">
        <v>0.04</v>
      </c>
      <c r="D37" s="71">
        <v>0.04</v>
      </c>
      <c r="E37" s="71">
        <v>0.04</v>
      </c>
      <c r="F37" s="71">
        <v>0.04</v>
      </c>
      <c r="G37" s="71">
        <v>0.04</v>
      </c>
      <c r="H37" s="71">
        <v>0.04</v>
      </c>
      <c r="I37" s="71">
        <v>0.04</v>
      </c>
      <c r="J37" s="71">
        <v>0.04</v>
      </c>
      <c r="K37" s="71" t="s">
        <v>596</v>
      </c>
      <c r="L37" s="71"/>
    </row>
    <row r="38" spans="1:12">
      <c r="A38" s="70"/>
      <c r="B38" s="69" t="s">
        <v>595</v>
      </c>
      <c r="C38" s="71">
        <v>10000</v>
      </c>
      <c r="D38" s="71">
        <v>13000</v>
      </c>
      <c r="E38" s="71">
        <v>21000</v>
      </c>
      <c r="F38" s="71">
        <v>55000</v>
      </c>
      <c r="G38" s="71">
        <v>10000</v>
      </c>
      <c r="H38" s="71">
        <v>20000</v>
      </c>
      <c r="I38" s="71">
        <v>10000</v>
      </c>
      <c r="J38" s="71">
        <v>100000</v>
      </c>
      <c r="K38" s="71" t="s">
        <v>594</v>
      </c>
      <c r="L38" s="71"/>
    </row>
    <row r="39" spans="1:12">
      <c r="A39" s="70"/>
      <c r="B39" s="69" t="s">
        <v>593</v>
      </c>
      <c r="C39" s="71">
        <v>1.05</v>
      </c>
      <c r="D39" s="71">
        <v>1.05</v>
      </c>
      <c r="E39" s="71">
        <v>1.05</v>
      </c>
      <c r="F39" s="71">
        <v>1.05</v>
      </c>
      <c r="G39" s="71">
        <v>1.01</v>
      </c>
      <c r="H39" s="71">
        <v>1.08</v>
      </c>
      <c r="I39" s="71">
        <v>1.01</v>
      </c>
      <c r="J39" s="71">
        <v>1.08</v>
      </c>
      <c r="K39" s="71" t="s">
        <v>592</v>
      </c>
      <c r="L39" s="71"/>
    </row>
    <row r="40" spans="1:12">
      <c r="A40" s="70"/>
      <c r="B40" s="69" t="s">
        <v>591</v>
      </c>
      <c r="C40" s="71">
        <v>0.45</v>
      </c>
      <c r="D40" s="71">
        <v>0.47</v>
      </c>
      <c r="E40" s="71">
        <v>0.5</v>
      </c>
      <c r="F40" s="71">
        <v>0.52</v>
      </c>
      <c r="G40" s="71">
        <v>0.45</v>
      </c>
      <c r="H40" s="71">
        <v>0.5</v>
      </c>
      <c r="I40" s="71">
        <v>0.5</v>
      </c>
      <c r="J40" s="71">
        <v>0.55000000000000004</v>
      </c>
      <c r="K40" s="71" t="s">
        <v>590</v>
      </c>
      <c r="L40" s="71" t="s">
        <v>589</v>
      </c>
    </row>
    <row r="41" spans="1:12">
      <c r="A41" s="70"/>
    </row>
    <row r="42" spans="1:12">
      <c r="A42" s="70"/>
    </row>
    <row r="43" spans="1:12">
      <c r="A43" s="70" t="s">
        <v>588</v>
      </c>
    </row>
    <row r="44" spans="1:12">
      <c r="A44" s="70"/>
      <c r="B44" s="69" t="s">
        <v>587</v>
      </c>
    </row>
    <row r="45" spans="1:12">
      <c r="A45" s="70"/>
      <c r="B45" s="69" t="s">
        <v>586</v>
      </c>
    </row>
    <row r="46" spans="1:12">
      <c r="A46" s="70"/>
      <c r="B46" s="69" t="s">
        <v>585</v>
      </c>
    </row>
    <row r="47" spans="1:12">
      <c r="A47" s="70"/>
      <c r="B47" s="69" t="s">
        <v>584</v>
      </c>
    </row>
    <row r="48" spans="1:12">
      <c r="A48" s="70"/>
      <c r="B48" s="69" t="s">
        <v>583</v>
      </c>
    </row>
    <row r="49" spans="1:2">
      <c r="A49" s="70"/>
      <c r="B49" s="69" t="s">
        <v>582</v>
      </c>
    </row>
    <row r="50" spans="1:2">
      <c r="A50" s="70"/>
      <c r="B50" s="69" t="s">
        <v>581</v>
      </c>
    </row>
    <row r="51" spans="1:2">
      <c r="A51" s="70"/>
      <c r="B51" s="69" t="s">
        <v>580</v>
      </c>
    </row>
    <row r="52" spans="1:2">
      <c r="A52" s="70"/>
      <c r="B52" s="69" t="s">
        <v>579</v>
      </c>
    </row>
    <row r="53" spans="1:2">
      <c r="A53" s="70"/>
      <c r="B53" s="69" t="s">
        <v>578</v>
      </c>
    </row>
    <row r="54" spans="1:2">
      <c r="A54" s="70"/>
      <c r="B54" s="69" t="s">
        <v>577</v>
      </c>
    </row>
    <row r="55" spans="1:2">
      <c r="A55" s="70"/>
      <c r="B55" s="69" t="s">
        <v>576</v>
      </c>
    </row>
    <row r="56" spans="1:2">
      <c r="A56" s="70"/>
      <c r="B56" s="69" t="s">
        <v>575</v>
      </c>
    </row>
    <row r="57" spans="1:2">
      <c r="A57" s="70"/>
      <c r="B57" s="69" t="s">
        <v>574</v>
      </c>
    </row>
    <row r="58" spans="1:2">
      <c r="A58" s="70"/>
      <c r="B58" s="69" t="s">
        <v>573</v>
      </c>
    </row>
    <row r="59" spans="1:2">
      <c r="A59" s="70"/>
      <c r="B59" s="69" t="s">
        <v>572</v>
      </c>
    </row>
    <row r="60" spans="1:2">
      <c r="A60" s="70"/>
      <c r="B60" s="69" t="s">
        <v>571</v>
      </c>
    </row>
    <row r="61" spans="1:2">
      <c r="A61" s="70"/>
      <c r="B61" s="69" t="s">
        <v>570</v>
      </c>
    </row>
    <row r="62" spans="1:2">
      <c r="A62" s="70"/>
      <c r="B62" s="69" t="s">
        <v>569</v>
      </c>
    </row>
    <row r="63" spans="1:2">
      <c r="A63" s="70"/>
      <c r="B63" s="69" t="s">
        <v>568</v>
      </c>
    </row>
    <row r="64" spans="1:2">
      <c r="A64" s="70"/>
      <c r="B64" s="69" t="s">
        <v>567</v>
      </c>
    </row>
    <row r="65" spans="1:2">
      <c r="A65" s="70"/>
    </row>
    <row r="66" spans="1:2">
      <c r="A66" s="70" t="s">
        <v>566</v>
      </c>
    </row>
    <row r="67" spans="1:2">
      <c r="A67" s="70"/>
      <c r="B67" s="69" t="s">
        <v>565</v>
      </c>
    </row>
    <row r="68" spans="1:2">
      <c r="A68" s="70"/>
      <c r="B68" s="69" t="s">
        <v>564</v>
      </c>
    </row>
    <row r="69" spans="1:2">
      <c r="A69" s="70"/>
      <c r="B69" s="69" t="s">
        <v>563</v>
      </c>
    </row>
    <row r="70" spans="1:2">
      <c r="A70" s="70"/>
      <c r="B70" s="69" t="s">
        <v>562</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17.579999999999998</v>
      </c>
      <c r="D6" s="71">
        <v>17.510000000000002</v>
      </c>
      <c r="E6" s="71">
        <v>17.440000000000001</v>
      </c>
      <c r="F6" s="71">
        <v>17.37</v>
      </c>
      <c r="G6" s="71">
        <v>17.3</v>
      </c>
      <c r="H6" s="71">
        <v>29.84</v>
      </c>
      <c r="I6" s="71">
        <v>6.62</v>
      </c>
      <c r="J6" s="71">
        <v>29.84</v>
      </c>
      <c r="K6" s="71">
        <v>6.62</v>
      </c>
      <c r="L6" s="71" t="s">
        <v>709</v>
      </c>
      <c r="M6" s="71" t="s">
        <v>708</v>
      </c>
    </row>
    <row r="7" spans="1:13">
      <c r="A7" s="73"/>
      <c r="B7" s="73" t="s">
        <v>642</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707</v>
      </c>
      <c r="M7" s="71"/>
    </row>
    <row r="8" spans="1:13">
      <c r="A8" s="73"/>
      <c r="B8" s="73" t="s">
        <v>640</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2.09</v>
      </c>
      <c r="D27" s="71">
        <v>2.0299999999999998</v>
      </c>
      <c r="E27" s="71">
        <v>1.97</v>
      </c>
      <c r="F27" s="71">
        <v>1.91</v>
      </c>
      <c r="G27" s="71">
        <v>1.85</v>
      </c>
      <c r="H27" s="71">
        <v>1.26</v>
      </c>
      <c r="I27" s="71">
        <v>2.87</v>
      </c>
      <c r="J27" s="71">
        <v>1.1399999999999999</v>
      </c>
      <c r="K27" s="71">
        <v>2.6</v>
      </c>
      <c r="L27" s="71" t="s">
        <v>696</v>
      </c>
      <c r="M27" s="71" t="s">
        <v>695</v>
      </c>
    </row>
    <row r="28" spans="1:13">
      <c r="A28" s="70"/>
      <c r="B28" s="69" t="s">
        <v>615</v>
      </c>
      <c r="C28" s="71">
        <v>1.48</v>
      </c>
      <c r="D28" s="71">
        <v>1.44</v>
      </c>
      <c r="E28" s="71">
        <v>1.39</v>
      </c>
      <c r="F28" s="71">
        <v>1.35</v>
      </c>
      <c r="G28" s="71">
        <v>1.31</v>
      </c>
      <c r="H28" s="71">
        <v>0.82</v>
      </c>
      <c r="I28" s="71">
        <v>2.11</v>
      </c>
      <c r="J28" s="71">
        <v>0.74</v>
      </c>
      <c r="K28" s="71">
        <v>1.91</v>
      </c>
      <c r="L28" s="71"/>
      <c r="M28" s="71" t="s">
        <v>692</v>
      </c>
    </row>
    <row r="29" spans="1:13">
      <c r="A29" s="70"/>
      <c r="B29" s="69" t="s">
        <v>694</v>
      </c>
      <c r="C29" s="71">
        <v>0.12</v>
      </c>
      <c r="D29" s="71">
        <v>0.12</v>
      </c>
      <c r="E29" s="71">
        <v>0.11</v>
      </c>
      <c r="F29" s="71">
        <v>0.11</v>
      </c>
      <c r="G29" s="71">
        <v>0.11</v>
      </c>
      <c r="H29" s="71">
        <v>0.16</v>
      </c>
      <c r="I29" s="71">
        <v>0.04</v>
      </c>
      <c r="J29" s="71">
        <v>0.14000000000000001</v>
      </c>
      <c r="K29" s="71">
        <v>0.03</v>
      </c>
      <c r="L29" s="71" t="s">
        <v>693</v>
      </c>
      <c r="M29" s="71"/>
    </row>
    <row r="30" spans="1:13">
      <c r="A30" s="70"/>
      <c r="B30" s="69" t="s">
        <v>614</v>
      </c>
      <c r="C30" s="71">
        <v>0.49</v>
      </c>
      <c r="D30" s="71">
        <v>0.48</v>
      </c>
      <c r="E30" s="71">
        <v>0.46</v>
      </c>
      <c r="F30" s="71">
        <v>0.45</v>
      </c>
      <c r="G30" s="71">
        <v>0.44</v>
      </c>
      <c r="H30" s="71">
        <v>0.28000000000000003</v>
      </c>
      <c r="I30" s="71">
        <v>0.72</v>
      </c>
      <c r="J30" s="71">
        <v>0.26</v>
      </c>
      <c r="K30" s="71">
        <v>0.66</v>
      </c>
      <c r="L30" s="71"/>
      <c r="M30" s="71" t="s">
        <v>692</v>
      </c>
    </row>
    <row r="31" spans="1:13">
      <c r="A31" s="70"/>
      <c r="B31" s="69" t="s">
        <v>611</v>
      </c>
      <c r="C31" s="71">
        <v>2.99</v>
      </c>
      <c r="D31" s="71">
        <v>2.96</v>
      </c>
      <c r="E31" s="71">
        <v>2.92</v>
      </c>
      <c r="F31" s="71">
        <v>2.86</v>
      </c>
      <c r="G31" s="71">
        <v>2.8</v>
      </c>
      <c r="H31" s="71">
        <v>2.93</v>
      </c>
      <c r="I31" s="71">
        <v>2.93</v>
      </c>
      <c r="J31" s="71">
        <v>2.74</v>
      </c>
      <c r="K31" s="71">
        <v>2.74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2.99</v>
      </c>
      <c r="D33" s="71">
        <v>2.96</v>
      </c>
      <c r="E33" s="71">
        <v>2.92</v>
      </c>
      <c r="F33" s="71">
        <v>2.86</v>
      </c>
      <c r="G33" s="71">
        <v>2.8</v>
      </c>
      <c r="H33" s="71">
        <v>2.93</v>
      </c>
      <c r="I33" s="71">
        <v>2.93</v>
      </c>
      <c r="J33" s="71">
        <v>2.74</v>
      </c>
      <c r="K33" s="71">
        <v>2.74</v>
      </c>
      <c r="L33" s="71" t="s">
        <v>627</v>
      </c>
      <c r="M33" s="71"/>
    </row>
    <row r="34" spans="1:13">
      <c r="A34" s="70"/>
      <c r="B34" s="69" t="s">
        <v>607</v>
      </c>
      <c r="C34" s="71">
        <v>17300</v>
      </c>
      <c r="D34" s="71">
        <v>16800</v>
      </c>
      <c r="E34" s="71">
        <v>16300</v>
      </c>
      <c r="F34" s="71">
        <v>15800</v>
      </c>
      <c r="G34" s="71">
        <v>15300</v>
      </c>
      <c r="H34" s="71">
        <v>16800</v>
      </c>
      <c r="I34" s="71">
        <v>16800</v>
      </c>
      <c r="J34" s="71">
        <v>15300</v>
      </c>
      <c r="K34" s="71">
        <v>15300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5.39</v>
      </c>
      <c r="D39" s="71">
        <v>5.32</v>
      </c>
      <c r="E39" s="71">
        <v>5.25</v>
      </c>
      <c r="F39" s="71">
        <v>5.18</v>
      </c>
      <c r="G39" s="71">
        <v>5.1100000000000003</v>
      </c>
      <c r="H39" s="71">
        <v>9.01</v>
      </c>
      <c r="I39" s="71">
        <v>2</v>
      </c>
      <c r="J39" s="71">
        <v>8.65</v>
      </c>
      <c r="K39" s="71">
        <v>1.92</v>
      </c>
      <c r="L39" s="71" t="s">
        <v>590</v>
      </c>
      <c r="M39" s="71" t="s">
        <v>677</v>
      </c>
    </row>
    <row r="40" spans="1:13">
      <c r="A40" s="70"/>
      <c r="B40" s="69" t="s">
        <v>680</v>
      </c>
      <c r="C40" s="71">
        <v>12.2</v>
      </c>
      <c r="D40" s="71">
        <v>12.2</v>
      </c>
      <c r="E40" s="71">
        <v>12.2</v>
      </c>
      <c r="F40" s="71">
        <v>12.2</v>
      </c>
      <c r="G40" s="71">
        <v>12.2</v>
      </c>
      <c r="H40" s="71">
        <v>20.6</v>
      </c>
      <c r="I40" s="71">
        <v>4.57</v>
      </c>
      <c r="J40" s="71">
        <v>20.6</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714</v>
      </c>
    </row>
    <row r="46" spans="1:13">
      <c r="A46" s="70"/>
      <c r="B46" s="69" t="s">
        <v>675</v>
      </c>
    </row>
    <row r="47" spans="1:13">
      <c r="A47" s="70"/>
      <c r="B47" s="69" t="s">
        <v>713</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951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13.14</v>
      </c>
      <c r="D6" s="71">
        <v>13.11</v>
      </c>
      <c r="E6" s="71">
        <v>13.09</v>
      </c>
      <c r="F6" s="71">
        <v>13.05</v>
      </c>
      <c r="G6" s="71">
        <v>13.03</v>
      </c>
      <c r="H6" s="71">
        <v>22.18</v>
      </c>
      <c r="I6" s="71">
        <v>4.93</v>
      </c>
      <c r="J6" s="71">
        <v>22.18</v>
      </c>
      <c r="K6" s="71">
        <v>4.93</v>
      </c>
      <c r="L6" s="71" t="s">
        <v>709</v>
      </c>
      <c r="M6" s="71" t="s">
        <v>708</v>
      </c>
    </row>
    <row r="7" spans="1:13">
      <c r="A7" s="73"/>
      <c r="B7" s="73" t="s">
        <v>642</v>
      </c>
      <c r="C7" s="72">
        <v>8.443695</v>
      </c>
      <c r="D7" s="72">
        <v>8.5532760000000003</v>
      </c>
      <c r="E7" s="72">
        <v>8.6607950000000002</v>
      </c>
      <c r="F7" s="72">
        <v>8.8698779999999999</v>
      </c>
      <c r="G7" s="72">
        <v>8.9715500000000006</v>
      </c>
      <c r="H7" s="72">
        <v>11.242642999999999</v>
      </c>
      <c r="I7" s="72">
        <v>6.5040380000000004</v>
      </c>
      <c r="J7" s="72">
        <v>12.075398</v>
      </c>
      <c r="K7" s="72">
        <v>6.774038</v>
      </c>
      <c r="L7" s="71" t="s">
        <v>707</v>
      </c>
      <c r="M7" s="71"/>
    </row>
    <row r="8" spans="1:13">
      <c r="A8" s="73"/>
      <c r="B8" s="73" t="s">
        <v>640</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2.88</v>
      </c>
      <c r="D27" s="71">
        <v>2.8</v>
      </c>
      <c r="E27" s="71">
        <v>2.69</v>
      </c>
      <c r="F27" s="71">
        <v>2.61</v>
      </c>
      <c r="G27" s="71">
        <v>2.5299999999999998</v>
      </c>
      <c r="H27" s="71">
        <v>1.7</v>
      </c>
      <c r="I27" s="71">
        <v>4.1399999999999997</v>
      </c>
      <c r="J27" s="71">
        <v>1.56</v>
      </c>
      <c r="K27" s="71">
        <v>3.79</v>
      </c>
      <c r="L27" s="71" t="s">
        <v>696</v>
      </c>
      <c r="M27" s="71" t="s">
        <v>695</v>
      </c>
    </row>
    <row r="28" spans="1:13">
      <c r="A28" s="70"/>
      <c r="B28" s="69" t="s">
        <v>615</v>
      </c>
      <c r="C28" s="71">
        <v>1.98</v>
      </c>
      <c r="D28" s="71">
        <v>1.92</v>
      </c>
      <c r="E28" s="71">
        <v>1.86</v>
      </c>
      <c r="F28" s="71">
        <v>1.81</v>
      </c>
      <c r="G28" s="71">
        <v>1.75</v>
      </c>
      <c r="H28" s="71">
        <v>1.1399999999999999</v>
      </c>
      <c r="I28" s="71">
        <v>2.83</v>
      </c>
      <c r="J28" s="71">
        <v>1.03</v>
      </c>
      <c r="K28" s="71">
        <v>2.57</v>
      </c>
      <c r="L28" s="71"/>
      <c r="M28" s="71" t="s">
        <v>692</v>
      </c>
    </row>
    <row r="29" spans="1:13">
      <c r="A29" s="70"/>
      <c r="B29" s="69" t="s">
        <v>694</v>
      </c>
      <c r="C29" s="71">
        <v>0.24</v>
      </c>
      <c r="D29" s="71">
        <v>0.24</v>
      </c>
      <c r="E29" s="71">
        <v>0.21</v>
      </c>
      <c r="F29" s="71">
        <v>0.21</v>
      </c>
      <c r="G29" s="71">
        <v>0.2</v>
      </c>
      <c r="H29" s="71">
        <v>0.17</v>
      </c>
      <c r="I29" s="71">
        <v>0.34</v>
      </c>
      <c r="J29" s="71">
        <v>0.17</v>
      </c>
      <c r="K29" s="71">
        <v>0.34</v>
      </c>
      <c r="L29" s="71" t="s">
        <v>693</v>
      </c>
      <c r="M29" s="71"/>
    </row>
    <row r="30" spans="1:13">
      <c r="A30" s="70"/>
      <c r="B30" s="69" t="s">
        <v>614</v>
      </c>
      <c r="C30" s="71">
        <v>0.66</v>
      </c>
      <c r="D30" s="71">
        <v>0.64</v>
      </c>
      <c r="E30" s="71">
        <v>0.62</v>
      </c>
      <c r="F30" s="71">
        <v>0.6</v>
      </c>
      <c r="G30" s="71">
        <v>0.57999999999999996</v>
      </c>
      <c r="H30" s="71">
        <v>0.39</v>
      </c>
      <c r="I30" s="71">
        <v>0.97</v>
      </c>
      <c r="J30" s="71">
        <v>0.36</v>
      </c>
      <c r="K30" s="71">
        <v>0.88</v>
      </c>
      <c r="L30" s="71"/>
      <c r="M30" s="71" t="s">
        <v>692</v>
      </c>
    </row>
    <row r="31" spans="1:13">
      <c r="A31" s="70"/>
      <c r="B31" s="69" t="s">
        <v>611</v>
      </c>
      <c r="C31" s="71">
        <v>4.59</v>
      </c>
      <c r="D31" s="71">
        <v>4.5199999999999996</v>
      </c>
      <c r="E31" s="71">
        <v>4.59</v>
      </c>
      <c r="F31" s="71">
        <v>4.5599999999999996</v>
      </c>
      <c r="G31" s="71">
        <v>4.34</v>
      </c>
      <c r="H31" s="71">
        <v>4.29</v>
      </c>
      <c r="I31" s="71">
        <v>4.6500000000000004</v>
      </c>
      <c r="J31" s="71">
        <v>4.3099999999999996</v>
      </c>
      <c r="K31" s="71">
        <v>4.62</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4.59</v>
      </c>
      <c r="D33" s="71">
        <v>4.5199999999999996</v>
      </c>
      <c r="E33" s="71">
        <v>4.59</v>
      </c>
      <c r="F33" s="71">
        <v>4.5599999999999996</v>
      </c>
      <c r="G33" s="71">
        <v>4.34</v>
      </c>
      <c r="H33" s="71">
        <v>4.29</v>
      </c>
      <c r="I33" s="71">
        <v>4.6500000000000004</v>
      </c>
      <c r="J33" s="71">
        <v>4.3099999999999996</v>
      </c>
      <c r="K33" s="71">
        <v>4.62</v>
      </c>
      <c r="L33" s="71" t="s">
        <v>627</v>
      </c>
      <c r="M33" s="71"/>
    </row>
    <row r="34" spans="1:13">
      <c r="A34" s="70"/>
      <c r="B34" s="69" t="s">
        <v>607</v>
      </c>
      <c r="C34" s="71">
        <v>23900</v>
      </c>
      <c r="D34" s="71">
        <v>23200</v>
      </c>
      <c r="E34" s="71">
        <v>22500</v>
      </c>
      <c r="F34" s="71">
        <v>21800</v>
      </c>
      <c r="G34" s="71">
        <v>21100</v>
      </c>
      <c r="H34" s="71">
        <v>23200</v>
      </c>
      <c r="I34" s="71">
        <v>23200</v>
      </c>
      <c r="J34" s="71">
        <v>21100</v>
      </c>
      <c r="K34" s="71">
        <v>21100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682</v>
      </c>
      <c r="M38" s="71"/>
    </row>
    <row r="39" spans="1:13">
      <c r="A39" s="70"/>
      <c r="B39" s="69" t="s">
        <v>681</v>
      </c>
      <c r="C39" s="71">
        <v>0.95</v>
      </c>
      <c r="D39" s="71">
        <v>0.92</v>
      </c>
      <c r="E39" s="71">
        <v>0.9</v>
      </c>
      <c r="F39" s="71">
        <v>0.86</v>
      </c>
      <c r="G39" s="71">
        <v>0.84</v>
      </c>
      <c r="H39" s="71">
        <v>1.56</v>
      </c>
      <c r="I39" s="71">
        <v>0.35</v>
      </c>
      <c r="J39" s="71">
        <v>1.43</v>
      </c>
      <c r="K39" s="71">
        <v>0.32</v>
      </c>
      <c r="L39" s="71" t="s">
        <v>590</v>
      </c>
      <c r="M39" s="71" t="s">
        <v>677</v>
      </c>
    </row>
    <row r="40" spans="1:13">
      <c r="A40" s="70"/>
      <c r="B40" s="69" t="s">
        <v>680</v>
      </c>
      <c r="C40" s="71">
        <v>12.2</v>
      </c>
      <c r="D40" s="71">
        <v>12.2</v>
      </c>
      <c r="E40" s="71">
        <v>12.2</v>
      </c>
      <c r="F40" s="71">
        <v>12.2</v>
      </c>
      <c r="G40" s="71">
        <v>12.2</v>
      </c>
      <c r="H40" s="71">
        <v>20.58</v>
      </c>
      <c r="I40" s="71">
        <v>4.57</v>
      </c>
      <c r="J40" s="71">
        <v>20.58</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950</v>
      </c>
    </row>
    <row r="46" spans="1:13">
      <c r="A46" s="70"/>
      <c r="B46" s="69" t="s">
        <v>675</v>
      </c>
    </row>
    <row r="47" spans="1:13">
      <c r="A47" s="70"/>
      <c r="B47" s="69" t="s">
        <v>949</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939</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11.42</v>
      </c>
      <c r="D6" s="71">
        <v>11.37</v>
      </c>
      <c r="E6" s="71">
        <v>11.33</v>
      </c>
      <c r="F6" s="71">
        <v>11.24</v>
      </c>
      <c r="G6" s="71">
        <v>11.2</v>
      </c>
      <c r="H6" s="71">
        <v>19.28</v>
      </c>
      <c r="I6" s="71">
        <v>4.28</v>
      </c>
      <c r="J6" s="71">
        <v>19.28</v>
      </c>
      <c r="K6" s="71">
        <v>4.28</v>
      </c>
      <c r="L6" s="71" t="s">
        <v>709</v>
      </c>
      <c r="M6" s="71" t="s">
        <v>708</v>
      </c>
    </row>
    <row r="7" spans="1:13">
      <c r="A7" s="73"/>
      <c r="B7" s="73" t="s">
        <v>642</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707</v>
      </c>
      <c r="M7" s="71"/>
    </row>
    <row r="8" spans="1:13">
      <c r="A8" s="73"/>
      <c r="B8" s="73" t="s">
        <v>640</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2.71</v>
      </c>
      <c r="D27" s="71">
        <v>2.65</v>
      </c>
      <c r="E27" s="71">
        <v>2.5</v>
      </c>
      <c r="F27" s="71">
        <v>2.44</v>
      </c>
      <c r="G27" s="71">
        <v>2.38</v>
      </c>
      <c r="H27" s="71">
        <v>1.63</v>
      </c>
      <c r="I27" s="71">
        <v>4.0599999999999996</v>
      </c>
      <c r="J27" s="71">
        <v>1.52</v>
      </c>
      <c r="K27" s="71">
        <v>3.76</v>
      </c>
      <c r="L27" s="71" t="s">
        <v>696</v>
      </c>
      <c r="M27" s="71" t="s">
        <v>695</v>
      </c>
    </row>
    <row r="28" spans="1:13">
      <c r="A28" s="70"/>
      <c r="B28" s="69" t="s">
        <v>615</v>
      </c>
      <c r="C28" s="71">
        <v>1.54</v>
      </c>
      <c r="D28" s="71">
        <v>1.49</v>
      </c>
      <c r="E28" s="71">
        <v>1.45</v>
      </c>
      <c r="F28" s="71">
        <v>1.4</v>
      </c>
      <c r="G28" s="71">
        <v>1.36</v>
      </c>
      <c r="H28" s="71">
        <v>0.86</v>
      </c>
      <c r="I28" s="71">
        <v>2.31</v>
      </c>
      <c r="J28" s="71">
        <v>0.78</v>
      </c>
      <c r="K28" s="71">
        <v>2.1</v>
      </c>
      <c r="L28" s="71"/>
      <c r="M28" s="71" t="s">
        <v>692</v>
      </c>
    </row>
    <row r="29" spans="1:13">
      <c r="A29" s="70"/>
      <c r="B29" s="69" t="s">
        <v>694</v>
      </c>
      <c r="C29" s="71">
        <v>0.67</v>
      </c>
      <c r="D29" s="71">
        <v>0.67</v>
      </c>
      <c r="E29" s="71">
        <v>0.56999999999999995</v>
      </c>
      <c r="F29" s="71">
        <v>0.56999999999999995</v>
      </c>
      <c r="G29" s="71">
        <v>0.56999999999999995</v>
      </c>
      <c r="H29" s="71">
        <v>0.47</v>
      </c>
      <c r="I29" s="71">
        <v>0.95</v>
      </c>
      <c r="J29" s="71">
        <v>0.47</v>
      </c>
      <c r="K29" s="71">
        <v>0.93</v>
      </c>
      <c r="L29" s="71" t="s">
        <v>693</v>
      </c>
      <c r="M29" s="71"/>
    </row>
    <row r="30" spans="1:13">
      <c r="A30" s="70"/>
      <c r="B30" s="69" t="s">
        <v>614</v>
      </c>
      <c r="C30" s="71">
        <v>0.51</v>
      </c>
      <c r="D30" s="71">
        <v>0.5</v>
      </c>
      <c r="E30" s="71">
        <v>0.48</v>
      </c>
      <c r="F30" s="71">
        <v>0.47</v>
      </c>
      <c r="G30" s="71">
        <v>0.45</v>
      </c>
      <c r="H30" s="71">
        <v>0.3</v>
      </c>
      <c r="I30" s="71">
        <v>0.79</v>
      </c>
      <c r="J30" s="71">
        <v>0.27</v>
      </c>
      <c r="K30" s="71">
        <v>0.72</v>
      </c>
      <c r="L30" s="71"/>
      <c r="M30" s="71" t="s">
        <v>692</v>
      </c>
    </row>
    <row r="31" spans="1:13">
      <c r="A31" s="70"/>
      <c r="B31" s="69" t="s">
        <v>611</v>
      </c>
      <c r="C31" s="71">
        <v>5.7</v>
      </c>
      <c r="D31" s="71">
        <v>5.71</v>
      </c>
      <c r="E31" s="71">
        <v>6.13</v>
      </c>
      <c r="F31" s="71">
        <v>6.25</v>
      </c>
      <c r="G31" s="71">
        <v>5.86</v>
      </c>
      <c r="H31" s="71">
        <v>5.09</v>
      </c>
      <c r="I31" s="71">
        <v>6.09</v>
      </c>
      <c r="J31" s="71">
        <v>5.75</v>
      </c>
      <c r="K31" s="71">
        <v>6.64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5.7</v>
      </c>
      <c r="D33" s="71">
        <v>5.71</v>
      </c>
      <c r="E33" s="71">
        <v>6.13</v>
      </c>
      <c r="F33" s="71">
        <v>6.25</v>
      </c>
      <c r="G33" s="71">
        <v>5.86</v>
      </c>
      <c r="H33" s="71">
        <v>5.09</v>
      </c>
      <c r="I33" s="71">
        <v>6.09</v>
      </c>
      <c r="J33" s="71">
        <v>5.75</v>
      </c>
      <c r="K33" s="71">
        <v>6.64</v>
      </c>
      <c r="L33" s="71" t="s">
        <v>627</v>
      </c>
      <c r="M33" s="71"/>
    </row>
    <row r="34" spans="1:13">
      <c r="A34" s="70"/>
      <c r="B34" s="69" t="s">
        <v>607</v>
      </c>
      <c r="C34" s="71">
        <v>22600</v>
      </c>
      <c r="D34" s="71">
        <v>21900</v>
      </c>
      <c r="E34" s="71">
        <v>21300</v>
      </c>
      <c r="F34" s="71">
        <v>20600</v>
      </c>
      <c r="G34" s="71">
        <v>19900</v>
      </c>
      <c r="H34" s="71">
        <v>21900</v>
      </c>
      <c r="I34" s="71">
        <v>21900</v>
      </c>
      <c r="J34" s="71">
        <v>19900</v>
      </c>
      <c r="K34" s="71">
        <v>19900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682</v>
      </c>
      <c r="M38" s="71"/>
    </row>
    <row r="39" spans="1:13">
      <c r="A39" s="70"/>
      <c r="B39" s="69" t="s">
        <v>681</v>
      </c>
      <c r="C39" s="71">
        <v>2.0099999999999998</v>
      </c>
      <c r="D39" s="71">
        <v>1.96</v>
      </c>
      <c r="E39" s="71">
        <v>1.92</v>
      </c>
      <c r="F39" s="71">
        <v>1.84</v>
      </c>
      <c r="G39" s="71">
        <v>1.8</v>
      </c>
      <c r="H39" s="71">
        <v>3.31</v>
      </c>
      <c r="I39" s="71">
        <v>0.74</v>
      </c>
      <c r="J39" s="71">
        <v>3.03</v>
      </c>
      <c r="K39" s="71">
        <v>0.67</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938</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928</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12</v>
      </c>
      <c r="D6" s="71">
        <v>12</v>
      </c>
      <c r="E6" s="71">
        <v>12</v>
      </c>
      <c r="F6" s="71">
        <v>12</v>
      </c>
      <c r="G6" s="71">
        <v>12</v>
      </c>
      <c r="H6" s="71">
        <v>20</v>
      </c>
      <c r="I6" s="71">
        <v>12</v>
      </c>
      <c r="J6" s="71">
        <v>30</v>
      </c>
      <c r="K6" s="71" t="s">
        <v>926</v>
      </c>
      <c r="L6" s="71" t="s">
        <v>927</v>
      </c>
    </row>
    <row r="7" spans="1:12">
      <c r="A7" s="73"/>
      <c r="B7" s="73" t="s">
        <v>642</v>
      </c>
      <c r="C7" s="72">
        <v>1.7</v>
      </c>
      <c r="D7" s="72">
        <v>1.71</v>
      </c>
      <c r="E7" s="72">
        <v>1.73</v>
      </c>
      <c r="F7" s="72">
        <v>1.75</v>
      </c>
      <c r="G7" s="72">
        <v>1.7</v>
      </c>
      <c r="H7" s="72">
        <v>1.8</v>
      </c>
      <c r="I7" s="72">
        <v>1.7</v>
      </c>
      <c r="J7" s="72">
        <v>1.8</v>
      </c>
      <c r="K7" s="71" t="s">
        <v>596</v>
      </c>
      <c r="L7" s="71" t="s">
        <v>589</v>
      </c>
    </row>
    <row r="8" spans="1:12">
      <c r="A8" s="73"/>
      <c r="B8" s="73" t="s">
        <v>741</v>
      </c>
      <c r="C8" s="72"/>
      <c r="D8" s="72"/>
      <c r="E8" s="72"/>
      <c r="F8" s="72"/>
      <c r="G8" s="72"/>
      <c r="H8" s="72"/>
      <c r="I8" s="72"/>
      <c r="J8" s="72"/>
      <c r="K8" s="71"/>
      <c r="L8" s="71"/>
    </row>
    <row r="9" spans="1:12">
      <c r="A9" s="73"/>
      <c r="B9" s="73" t="s">
        <v>640</v>
      </c>
      <c r="C9" s="72">
        <v>0.01</v>
      </c>
      <c r="D9" s="72">
        <v>0.01</v>
      </c>
      <c r="E9" s="72">
        <v>0.01</v>
      </c>
      <c r="F9" s="72">
        <v>0.01</v>
      </c>
      <c r="G9" s="72">
        <v>0.01</v>
      </c>
      <c r="H9" s="72">
        <v>0.03</v>
      </c>
      <c r="I9" s="72">
        <v>0.01</v>
      </c>
      <c r="J9" s="72">
        <v>0.03</v>
      </c>
      <c r="K9" s="71" t="s">
        <v>739</v>
      </c>
      <c r="L9" s="71" t="s">
        <v>699</v>
      </c>
    </row>
    <row r="10" spans="1:12">
      <c r="A10" s="73"/>
      <c r="B10" s="73" t="s">
        <v>639</v>
      </c>
      <c r="C10" s="72">
        <v>0</v>
      </c>
      <c r="D10" s="72">
        <v>0</v>
      </c>
      <c r="E10" s="72">
        <v>0</v>
      </c>
      <c r="F10" s="72">
        <v>0</v>
      </c>
      <c r="G10" s="72">
        <v>0</v>
      </c>
      <c r="H10" s="72">
        <v>0.01</v>
      </c>
      <c r="I10" s="72">
        <v>0</v>
      </c>
      <c r="J10" s="72">
        <v>0.01</v>
      </c>
      <c r="K10" s="71" t="s">
        <v>738</v>
      </c>
      <c r="L10" s="71"/>
    </row>
    <row r="11" spans="1:12">
      <c r="A11" s="70"/>
      <c r="B11" s="69" t="s">
        <v>705</v>
      </c>
      <c r="C11" s="71">
        <v>0</v>
      </c>
      <c r="D11" s="71">
        <v>0</v>
      </c>
      <c r="E11" s="71">
        <v>0</v>
      </c>
      <c r="F11" s="71">
        <v>0</v>
      </c>
      <c r="G11" s="71">
        <v>0</v>
      </c>
      <c r="H11" s="71">
        <v>1</v>
      </c>
      <c r="I11" s="71">
        <v>0</v>
      </c>
      <c r="J11" s="71">
        <v>1</v>
      </c>
      <c r="K11" s="71" t="s">
        <v>703</v>
      </c>
      <c r="L11" s="71"/>
    </row>
    <row r="12" spans="1:12">
      <c r="A12" s="70"/>
      <c r="B12" s="69" t="s">
        <v>637</v>
      </c>
      <c r="C12" s="71">
        <v>25</v>
      </c>
      <c r="D12" s="71">
        <v>25</v>
      </c>
      <c r="E12" s="71">
        <v>25</v>
      </c>
      <c r="F12" s="71">
        <v>25</v>
      </c>
      <c r="G12" s="71">
        <v>15</v>
      </c>
      <c r="H12" s="71">
        <v>30</v>
      </c>
      <c r="I12" s="71">
        <v>15</v>
      </c>
      <c r="J12" s="71">
        <v>30</v>
      </c>
      <c r="K12" s="71"/>
      <c r="L12" s="71" t="s">
        <v>699</v>
      </c>
    </row>
    <row r="13" spans="1:12">
      <c r="A13" s="70"/>
      <c r="B13" s="69" t="s">
        <v>634</v>
      </c>
      <c r="C13" s="71">
        <v>0.5</v>
      </c>
      <c r="D13" s="71">
        <v>0.5</v>
      </c>
      <c r="E13" s="71">
        <v>0.5</v>
      </c>
      <c r="F13" s="71">
        <v>0.5</v>
      </c>
      <c r="G13" s="71">
        <v>0.3</v>
      </c>
      <c r="H13" s="71">
        <v>0.7</v>
      </c>
      <c r="I13" s="71">
        <v>0.3</v>
      </c>
      <c r="J13" s="71">
        <v>0.7</v>
      </c>
      <c r="K13" s="71"/>
      <c r="L13" s="71"/>
    </row>
    <row r="14" spans="1:12">
      <c r="A14" s="70"/>
      <c r="B14" s="69" t="s">
        <v>704</v>
      </c>
      <c r="C14" s="71">
        <v>0.01</v>
      </c>
      <c r="D14" s="71">
        <v>0.01</v>
      </c>
      <c r="E14" s="71">
        <v>0</v>
      </c>
      <c r="F14" s="71">
        <v>0</v>
      </c>
      <c r="G14" s="71">
        <v>0</v>
      </c>
      <c r="H14" s="71">
        <v>0.01</v>
      </c>
      <c r="I14" s="71">
        <v>0</v>
      </c>
      <c r="J14" s="71">
        <v>0.01</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c r="D17" s="72"/>
      <c r="E17" s="72"/>
      <c r="F17" s="72"/>
      <c r="G17" s="72"/>
      <c r="H17" s="72"/>
      <c r="I17" s="72"/>
      <c r="J17" s="72"/>
      <c r="K17" s="71"/>
      <c r="L17" s="71"/>
    </row>
    <row r="18" spans="1:12">
      <c r="A18" s="73"/>
      <c r="B18" s="73" t="s">
        <v>628</v>
      </c>
      <c r="C18" s="72">
        <v>0.1</v>
      </c>
      <c r="D18" s="72">
        <v>0.1</v>
      </c>
      <c r="E18" s="72">
        <v>0.1</v>
      </c>
      <c r="F18" s="72">
        <v>0.1</v>
      </c>
      <c r="G18" s="72">
        <v>0.1</v>
      </c>
      <c r="H18" s="72">
        <v>0.1</v>
      </c>
      <c r="I18" s="72">
        <v>0.1</v>
      </c>
      <c r="J18" s="72">
        <v>0.1</v>
      </c>
      <c r="K18" s="71"/>
      <c r="L18" s="71"/>
    </row>
    <row r="19" spans="1:12">
      <c r="A19" s="70"/>
      <c r="B19" s="69" t="s">
        <v>626</v>
      </c>
      <c r="C19" s="71">
        <v>0</v>
      </c>
      <c r="D19" s="71">
        <v>0</v>
      </c>
      <c r="E19" s="71">
        <v>0</v>
      </c>
      <c r="F19" s="71">
        <v>0</v>
      </c>
      <c r="G19" s="71">
        <v>0</v>
      </c>
      <c r="H19" s="71">
        <v>1</v>
      </c>
      <c r="I19" s="71">
        <v>0</v>
      </c>
      <c r="J19" s="71">
        <v>1</v>
      </c>
      <c r="K19" s="71"/>
      <c r="L19" s="71"/>
    </row>
    <row r="20" spans="1:12">
      <c r="A20" s="70"/>
      <c r="B20" s="69" t="s">
        <v>625</v>
      </c>
      <c r="C20" s="71">
        <v>0.5</v>
      </c>
      <c r="D20" s="71">
        <v>0.5</v>
      </c>
      <c r="E20" s="71">
        <v>0.5</v>
      </c>
      <c r="F20" s="71">
        <v>0.5</v>
      </c>
      <c r="G20" s="71">
        <v>0.25</v>
      </c>
      <c r="H20" s="71">
        <v>2</v>
      </c>
      <c r="I20" s="71">
        <v>0.25</v>
      </c>
      <c r="J20" s="71">
        <v>2</v>
      </c>
      <c r="K20" s="71"/>
      <c r="L20" s="71"/>
    </row>
    <row r="21" spans="1:12">
      <c r="A21" s="70" t="s">
        <v>624</v>
      </c>
      <c r="C21" s="71"/>
      <c r="D21" s="71"/>
      <c r="E21" s="71"/>
      <c r="F21" s="71"/>
      <c r="G21" s="71"/>
      <c r="H21" s="71"/>
      <c r="I21" s="71"/>
      <c r="J21" s="71"/>
      <c r="K21" s="71"/>
      <c r="L21" s="71"/>
    </row>
    <row r="22" spans="1:12">
      <c r="A22" s="70"/>
      <c r="B22" s="69" t="s">
        <v>623</v>
      </c>
      <c r="C22" s="71">
        <v>0</v>
      </c>
      <c r="D22" s="71">
        <v>0</v>
      </c>
      <c r="E22" s="71">
        <v>0</v>
      </c>
      <c r="F22" s="71">
        <v>0</v>
      </c>
      <c r="G22" s="71">
        <v>0</v>
      </c>
      <c r="H22" s="71">
        <v>0</v>
      </c>
      <c r="I22" s="71">
        <v>0</v>
      </c>
      <c r="J22" s="71">
        <v>0</v>
      </c>
      <c r="K22" s="71"/>
      <c r="L22" s="71"/>
    </row>
    <row r="23" spans="1:12">
      <c r="A23" s="70"/>
      <c r="B23" s="69" t="s">
        <v>622</v>
      </c>
      <c r="C23" s="71">
        <v>0</v>
      </c>
      <c r="D23" s="71">
        <v>0</v>
      </c>
      <c r="E23" s="71">
        <v>0</v>
      </c>
      <c r="F23" s="71">
        <v>0</v>
      </c>
      <c r="G23" s="71">
        <v>0</v>
      </c>
      <c r="H23" s="71">
        <v>0</v>
      </c>
      <c r="I23" s="71">
        <v>0</v>
      </c>
      <c r="J23" s="71">
        <v>0</v>
      </c>
      <c r="K23" s="71"/>
      <c r="L23" s="71"/>
    </row>
    <row r="24" spans="1:12">
      <c r="A24" s="70"/>
      <c r="B24" s="69" t="s">
        <v>621</v>
      </c>
      <c r="C24" s="71">
        <v>0</v>
      </c>
      <c r="D24" s="71">
        <v>0</v>
      </c>
      <c r="E24" s="71">
        <v>0</v>
      </c>
      <c r="F24" s="71">
        <v>0</v>
      </c>
      <c r="G24" s="71">
        <v>0</v>
      </c>
      <c r="H24" s="71">
        <v>0</v>
      </c>
      <c r="I24" s="71">
        <v>0</v>
      </c>
      <c r="J24" s="71">
        <v>0</v>
      </c>
      <c r="K24" s="71"/>
      <c r="L24" s="71"/>
    </row>
    <row r="25" spans="1:12">
      <c r="A25" s="70"/>
      <c r="B25" s="69" t="s">
        <v>620</v>
      </c>
      <c r="C25" s="71">
        <v>0</v>
      </c>
      <c r="D25" s="71">
        <v>0</v>
      </c>
      <c r="E25" s="71">
        <v>0</v>
      </c>
      <c r="F25" s="71">
        <v>0</v>
      </c>
      <c r="G25" s="71">
        <v>0</v>
      </c>
      <c r="H25" s="71">
        <v>0</v>
      </c>
      <c r="I25" s="71">
        <v>0</v>
      </c>
      <c r="J25" s="71">
        <v>0</v>
      </c>
      <c r="K25" s="71"/>
      <c r="L25" s="71"/>
    </row>
    <row r="26" spans="1:12">
      <c r="A26" s="70" t="s">
        <v>619</v>
      </c>
      <c r="C26" s="71"/>
      <c r="D26" s="71"/>
      <c r="E26" s="71"/>
      <c r="F26" s="71"/>
      <c r="G26" s="71"/>
      <c r="H26" s="71"/>
      <c r="I26" s="71"/>
      <c r="J26" s="71"/>
      <c r="K26" s="71"/>
      <c r="L26" s="71"/>
    </row>
    <row r="27" spans="1:12">
      <c r="A27" s="70"/>
      <c r="B27" s="69" t="s">
        <v>618</v>
      </c>
      <c r="C27" s="71">
        <v>0.6</v>
      </c>
      <c r="D27" s="71">
        <v>0.56000000000000005</v>
      </c>
      <c r="E27" s="71">
        <v>0.51</v>
      </c>
      <c r="F27" s="71">
        <v>0.46</v>
      </c>
      <c r="G27" s="71">
        <v>0.4</v>
      </c>
      <c r="H27" s="71">
        <v>0.8</v>
      </c>
      <c r="I27" s="71">
        <v>0.4</v>
      </c>
      <c r="J27" s="71">
        <v>0.8</v>
      </c>
      <c r="K27" s="71" t="s">
        <v>926</v>
      </c>
      <c r="L27" s="71" t="s">
        <v>699</v>
      </c>
    </row>
    <row r="28" spans="1:12">
      <c r="A28" s="70"/>
      <c r="B28" s="69" t="s">
        <v>615</v>
      </c>
      <c r="C28" s="71">
        <v>50</v>
      </c>
      <c r="D28" s="71">
        <v>50</v>
      </c>
      <c r="E28" s="71">
        <v>50</v>
      </c>
      <c r="F28" s="71">
        <v>50</v>
      </c>
      <c r="G28" s="71">
        <v>30</v>
      </c>
      <c r="H28" s="71">
        <v>70</v>
      </c>
      <c r="I28" s="71">
        <v>30</v>
      </c>
      <c r="J28" s="71">
        <v>70</v>
      </c>
      <c r="K28" s="71"/>
      <c r="L28" s="71" t="s">
        <v>699</v>
      </c>
    </row>
    <row r="29" spans="1:12">
      <c r="A29" s="70"/>
      <c r="B29" s="69" t="s">
        <v>614</v>
      </c>
      <c r="C29" s="71">
        <v>50</v>
      </c>
      <c r="D29" s="71">
        <v>50</v>
      </c>
      <c r="E29" s="71">
        <v>50</v>
      </c>
      <c r="F29" s="71">
        <v>50</v>
      </c>
      <c r="G29" s="71">
        <v>30</v>
      </c>
      <c r="H29" s="71">
        <v>70</v>
      </c>
      <c r="I29" s="71">
        <v>30</v>
      </c>
      <c r="J29" s="71">
        <v>70</v>
      </c>
      <c r="K29" s="71"/>
      <c r="L29" s="71" t="s">
        <v>699</v>
      </c>
    </row>
    <row r="30" spans="1:12">
      <c r="A30" s="70"/>
      <c r="B30" s="69" t="s">
        <v>611</v>
      </c>
      <c r="C30" s="71">
        <v>0.9</v>
      </c>
      <c r="D30" s="71">
        <v>0.98</v>
      </c>
      <c r="E30" s="71">
        <v>1.25</v>
      </c>
      <c r="F30" s="71">
        <v>1.43</v>
      </c>
      <c r="G30" s="71">
        <v>1</v>
      </c>
      <c r="H30" s="71">
        <v>2.5</v>
      </c>
      <c r="I30" s="71">
        <v>1.4</v>
      </c>
      <c r="J30" s="71">
        <v>0.3</v>
      </c>
      <c r="K30" s="71"/>
      <c r="L30" s="71"/>
    </row>
    <row r="31" spans="1:12">
      <c r="A31" s="70"/>
      <c r="B31" s="69" t="s">
        <v>610</v>
      </c>
      <c r="C31" s="71">
        <v>0.6</v>
      </c>
      <c r="D31" s="71">
        <v>0.7</v>
      </c>
      <c r="E31" s="71">
        <v>1</v>
      </c>
      <c r="F31" s="71">
        <v>1.2</v>
      </c>
      <c r="G31" s="71">
        <v>0.7</v>
      </c>
      <c r="H31" s="71">
        <v>2.1</v>
      </c>
      <c r="I31" s="71">
        <v>1.2</v>
      </c>
      <c r="J31" s="71">
        <v>0</v>
      </c>
      <c r="K31" s="71" t="s">
        <v>739</v>
      </c>
      <c r="L31" s="71"/>
    </row>
    <row r="32" spans="1:12">
      <c r="A32" s="70"/>
      <c r="B32" s="69" t="s">
        <v>608</v>
      </c>
      <c r="C32" s="71">
        <v>0.3</v>
      </c>
      <c r="D32" s="71">
        <v>0.28000000000000003</v>
      </c>
      <c r="E32" s="71">
        <v>0.25</v>
      </c>
      <c r="F32" s="71">
        <v>0.23</v>
      </c>
      <c r="G32" s="71">
        <v>0.3</v>
      </c>
      <c r="H32" s="71">
        <v>0.4</v>
      </c>
      <c r="I32" s="71">
        <v>0.2</v>
      </c>
      <c r="J32" s="71">
        <v>0.3</v>
      </c>
      <c r="K32" s="71"/>
      <c r="L32" s="71" t="s">
        <v>699</v>
      </c>
    </row>
    <row r="33" spans="1:12">
      <c r="A33" s="70"/>
      <c r="B33" s="69" t="s">
        <v>607</v>
      </c>
      <c r="C33" s="71">
        <v>2000</v>
      </c>
      <c r="D33" s="71">
        <v>2000</v>
      </c>
      <c r="E33" s="71">
        <v>2000</v>
      </c>
      <c r="F33" s="71">
        <v>2000</v>
      </c>
      <c r="G33" s="71">
        <v>1000</v>
      </c>
      <c r="H33" s="71">
        <v>3000</v>
      </c>
      <c r="I33" s="71">
        <v>1000</v>
      </c>
      <c r="J33" s="71">
        <v>3000</v>
      </c>
      <c r="K33" s="71"/>
      <c r="L33" s="71" t="s">
        <v>699</v>
      </c>
    </row>
    <row r="34" spans="1:12">
      <c r="A34" s="70"/>
    </row>
    <row r="35" spans="1:12">
      <c r="A35" s="70"/>
    </row>
    <row r="36" spans="1:12">
      <c r="A36" s="70" t="s">
        <v>588</v>
      </c>
    </row>
    <row r="37" spans="1:12">
      <c r="A37" s="70"/>
      <c r="B37" s="69" t="s">
        <v>925</v>
      </c>
    </row>
    <row r="38" spans="1:12">
      <c r="A38" s="70"/>
      <c r="B38" s="69" t="s">
        <v>924</v>
      </c>
    </row>
    <row r="39" spans="1:12">
      <c r="A39" s="70"/>
      <c r="B39" s="69" t="s">
        <v>923</v>
      </c>
    </row>
    <row r="40" spans="1:12">
      <c r="A40" s="70"/>
      <c r="B40" s="69" t="s">
        <v>922</v>
      </c>
    </row>
    <row r="41" spans="1:12">
      <c r="A41" s="70"/>
      <c r="B41" s="69" t="s">
        <v>921</v>
      </c>
    </row>
    <row r="42" spans="1:12">
      <c r="A42" s="70"/>
      <c r="B42" s="69" t="s">
        <v>920</v>
      </c>
    </row>
    <row r="43" spans="1:12">
      <c r="A43" s="70"/>
      <c r="B43" s="69" t="s">
        <v>568</v>
      </c>
    </row>
    <row r="44" spans="1:12">
      <c r="A44" s="70"/>
      <c r="B44" s="69" t="s">
        <v>567</v>
      </c>
    </row>
    <row r="45" spans="1:12">
      <c r="A45" s="70"/>
    </row>
    <row r="46" spans="1:12">
      <c r="A46" s="70" t="s">
        <v>566</v>
      </c>
    </row>
    <row r="47" spans="1:12">
      <c r="A47" s="70"/>
      <c r="B47" s="69" t="s">
        <v>919</v>
      </c>
    </row>
    <row r="48" spans="1:12">
      <c r="A48" s="70"/>
      <c r="B48" s="69" t="s">
        <v>918</v>
      </c>
    </row>
    <row r="49" spans="1:2">
      <c r="A49" s="70"/>
      <c r="B49" s="69" t="s">
        <v>917</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916</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5.0999999999999996</v>
      </c>
      <c r="D7" s="72">
        <v>5.2</v>
      </c>
      <c r="E7" s="72">
        <v>5.3</v>
      </c>
      <c r="F7" s="72">
        <v>5.4</v>
      </c>
      <c r="G7" s="72">
        <v>5.5</v>
      </c>
      <c r="H7" s="72">
        <v>5</v>
      </c>
      <c r="I7" s="72">
        <v>5.3</v>
      </c>
      <c r="J7" s="72">
        <v>5.0999999999999996</v>
      </c>
      <c r="K7" s="72">
        <v>5.7</v>
      </c>
      <c r="L7" s="71" t="s">
        <v>915</v>
      </c>
      <c r="M7" s="71" t="s">
        <v>883</v>
      </c>
    </row>
    <row r="8" spans="1:13">
      <c r="A8" s="73"/>
      <c r="B8" s="73" t="s">
        <v>741</v>
      </c>
      <c r="C8" s="72">
        <v>5</v>
      </c>
      <c r="D8" s="72">
        <v>5.0999999999999996</v>
      </c>
      <c r="E8" s="72">
        <v>5.2</v>
      </c>
      <c r="F8" s="72">
        <v>5.3</v>
      </c>
      <c r="G8" s="72">
        <v>5.4</v>
      </c>
      <c r="H8" s="72">
        <v>4.9000000000000004</v>
      </c>
      <c r="I8" s="72">
        <v>5.2</v>
      </c>
      <c r="J8" s="72">
        <v>5</v>
      </c>
      <c r="K8" s="72">
        <v>5.6</v>
      </c>
      <c r="L8" s="71" t="s">
        <v>894</v>
      </c>
      <c r="M8" s="71" t="s">
        <v>883</v>
      </c>
    </row>
    <row r="9" spans="1:13">
      <c r="A9" s="73"/>
      <c r="B9" s="73" t="s">
        <v>640</v>
      </c>
      <c r="C9" s="72">
        <v>0.01</v>
      </c>
      <c r="D9" s="72">
        <v>0.01</v>
      </c>
      <c r="E9" s="72">
        <v>0.01</v>
      </c>
      <c r="F9" s="72">
        <v>0.01</v>
      </c>
      <c r="G9" s="72">
        <v>0.01</v>
      </c>
      <c r="H9" s="72">
        <v>0.01</v>
      </c>
      <c r="I9" s="72">
        <v>0.01</v>
      </c>
      <c r="J9" s="72">
        <v>0.01</v>
      </c>
      <c r="K9" s="72">
        <v>0.01</v>
      </c>
      <c r="L9" s="71" t="s">
        <v>703</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0.5</v>
      </c>
      <c r="D13" s="71">
        <v>0.5</v>
      </c>
      <c r="E13" s="71">
        <v>0.5</v>
      </c>
      <c r="F13" s="71">
        <v>0.5</v>
      </c>
      <c r="G13" s="71">
        <v>0.5</v>
      </c>
      <c r="H13" s="71">
        <v>0.3</v>
      </c>
      <c r="I13" s="71">
        <v>1</v>
      </c>
      <c r="J13" s="71">
        <v>0.3</v>
      </c>
      <c r="K13" s="71">
        <v>1</v>
      </c>
      <c r="L13" s="71" t="s">
        <v>914</v>
      </c>
      <c r="M13" s="71" t="s">
        <v>887</v>
      </c>
    </row>
    <row r="14" spans="1:13">
      <c r="A14" s="70"/>
      <c r="B14" s="69" t="s">
        <v>704</v>
      </c>
      <c r="C14" s="71">
        <v>0.03</v>
      </c>
      <c r="D14" s="71">
        <v>0.03</v>
      </c>
      <c r="E14" s="71">
        <v>0.03</v>
      </c>
      <c r="F14" s="71">
        <v>0.03</v>
      </c>
      <c r="G14" s="71">
        <v>0.03</v>
      </c>
      <c r="H14" s="71">
        <v>0.02</v>
      </c>
      <c r="I14" s="71">
        <v>0.06</v>
      </c>
      <c r="J14" s="71">
        <v>0.02</v>
      </c>
      <c r="K14" s="71">
        <v>0.06</v>
      </c>
      <c r="L14" s="71"/>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0.5</v>
      </c>
      <c r="J16" s="72">
        <v>0.05</v>
      </c>
      <c r="K16" s="72">
        <v>0.5</v>
      </c>
      <c r="L16" s="71" t="s">
        <v>771</v>
      </c>
      <c r="M16" s="71" t="s">
        <v>889</v>
      </c>
    </row>
    <row r="17" spans="1:13">
      <c r="A17" s="73"/>
      <c r="B17" s="73" t="s">
        <v>629</v>
      </c>
      <c r="C17" s="72">
        <v>0.1</v>
      </c>
      <c r="D17" s="72">
        <v>0.1</v>
      </c>
      <c r="E17" s="72">
        <v>0.1</v>
      </c>
      <c r="F17" s="72">
        <v>0.1</v>
      </c>
      <c r="G17" s="72">
        <v>0.1</v>
      </c>
      <c r="H17" s="72">
        <v>0.1</v>
      </c>
      <c r="I17" s="72">
        <v>1</v>
      </c>
      <c r="J17" s="72">
        <v>0.1</v>
      </c>
      <c r="K17" s="72">
        <v>1</v>
      </c>
      <c r="L17" s="71" t="s">
        <v>771</v>
      </c>
      <c r="M17" s="71" t="s">
        <v>889</v>
      </c>
    </row>
    <row r="18" spans="1:13">
      <c r="A18" s="73"/>
      <c r="B18" s="73" t="s">
        <v>628</v>
      </c>
      <c r="C18" s="72">
        <v>0.25</v>
      </c>
      <c r="D18" s="72">
        <v>0.25</v>
      </c>
      <c r="E18" s="72">
        <v>0.25</v>
      </c>
      <c r="F18" s="72">
        <v>0.25</v>
      </c>
      <c r="G18" s="72">
        <v>0.25</v>
      </c>
      <c r="H18" s="72">
        <v>0.1</v>
      </c>
      <c r="I18" s="72">
        <v>0.5</v>
      </c>
      <c r="J18" s="72">
        <v>0.1</v>
      </c>
      <c r="K18" s="72">
        <v>0.5</v>
      </c>
      <c r="L18" s="71" t="s">
        <v>913</v>
      </c>
      <c r="M18" s="71" t="s">
        <v>889</v>
      </c>
    </row>
    <row r="19" spans="1:13">
      <c r="A19" s="70"/>
      <c r="B19" s="69" t="s">
        <v>626</v>
      </c>
      <c r="C19" s="71">
        <v>0.1</v>
      </c>
      <c r="D19" s="71">
        <v>0.1</v>
      </c>
      <c r="E19" s="71">
        <v>0.1</v>
      </c>
      <c r="F19" s="71">
        <v>0.1</v>
      </c>
      <c r="G19" s="71">
        <v>0.1</v>
      </c>
      <c r="H19" s="71">
        <v>0.1</v>
      </c>
      <c r="I19" s="71">
        <v>0.2</v>
      </c>
      <c r="J19" s="71">
        <v>0.1</v>
      </c>
      <c r="K19" s="71">
        <v>0.2</v>
      </c>
      <c r="L19" s="71" t="s">
        <v>771</v>
      </c>
      <c r="M19" s="71" t="s">
        <v>887</v>
      </c>
    </row>
    <row r="20" spans="1:13">
      <c r="A20" s="70"/>
      <c r="B20" s="69" t="s">
        <v>625</v>
      </c>
      <c r="C20" s="71">
        <v>1</v>
      </c>
      <c r="D20" s="71">
        <v>1</v>
      </c>
      <c r="E20" s="71">
        <v>1</v>
      </c>
      <c r="F20" s="71">
        <v>1</v>
      </c>
      <c r="G20" s="71">
        <v>1</v>
      </c>
      <c r="H20" s="71">
        <v>0.2</v>
      </c>
      <c r="I20" s="71">
        <v>1</v>
      </c>
      <c r="J20" s="71">
        <v>0.2</v>
      </c>
      <c r="K20" s="71">
        <v>1</v>
      </c>
      <c r="L20" s="71" t="s">
        <v>912</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0.67</v>
      </c>
      <c r="D28" s="71">
        <v>0.67</v>
      </c>
      <c r="E28" s="71">
        <v>0.56999999999999995</v>
      </c>
      <c r="F28" s="71">
        <v>0.56999999999999995</v>
      </c>
      <c r="G28" s="71">
        <v>0.56999999999999995</v>
      </c>
      <c r="H28" s="71">
        <v>0.48</v>
      </c>
      <c r="I28" s="71">
        <v>0.95</v>
      </c>
      <c r="J28" s="71">
        <v>0.48</v>
      </c>
      <c r="K28" s="71">
        <v>0.95</v>
      </c>
      <c r="L28" s="71" t="s">
        <v>911</v>
      </c>
      <c r="M28" s="71" t="s">
        <v>883</v>
      </c>
    </row>
    <row r="29" spans="1:13">
      <c r="A29" s="70"/>
      <c r="B29" s="69" t="s">
        <v>615</v>
      </c>
      <c r="C29" s="71">
        <v>0.53</v>
      </c>
      <c r="D29" s="71">
        <v>0.53</v>
      </c>
      <c r="E29" s="71">
        <v>0.46</v>
      </c>
      <c r="F29" s="71">
        <v>0.46</v>
      </c>
      <c r="G29" s="71">
        <v>0.46</v>
      </c>
      <c r="H29" s="71">
        <v>0.38</v>
      </c>
      <c r="I29" s="71">
        <v>0.76</v>
      </c>
      <c r="J29" s="71">
        <v>0.38</v>
      </c>
      <c r="K29" s="71">
        <v>0.76</v>
      </c>
      <c r="L29" s="71" t="s">
        <v>590</v>
      </c>
      <c r="M29" s="71" t="s">
        <v>883</v>
      </c>
    </row>
    <row r="30" spans="1:13">
      <c r="A30" s="70"/>
      <c r="B30" s="69" t="s">
        <v>885</v>
      </c>
      <c r="C30" s="71">
        <v>0.01</v>
      </c>
      <c r="D30" s="71">
        <v>0.01</v>
      </c>
      <c r="E30" s="71">
        <v>0.01</v>
      </c>
      <c r="F30" s="71">
        <v>0.01</v>
      </c>
      <c r="G30" s="71">
        <v>0.01</v>
      </c>
      <c r="H30" s="71">
        <v>0.01</v>
      </c>
      <c r="I30" s="71">
        <v>0.1</v>
      </c>
      <c r="J30" s="71">
        <v>0.01</v>
      </c>
      <c r="K30" s="71">
        <v>0.1</v>
      </c>
      <c r="L30" s="71" t="s">
        <v>632</v>
      </c>
      <c r="M30" s="71" t="s">
        <v>883</v>
      </c>
    </row>
    <row r="31" spans="1:13">
      <c r="A31" s="70"/>
      <c r="B31" s="69" t="s">
        <v>614</v>
      </c>
      <c r="C31" s="71">
        <v>0.12</v>
      </c>
      <c r="D31" s="71">
        <v>0.12</v>
      </c>
      <c r="E31" s="71">
        <v>0.1</v>
      </c>
      <c r="F31" s="71">
        <v>0.1</v>
      </c>
      <c r="G31" s="71">
        <v>0.1</v>
      </c>
      <c r="H31" s="71">
        <v>0.09</v>
      </c>
      <c r="I31" s="71">
        <v>0.1</v>
      </c>
      <c r="J31" s="71">
        <v>0.09</v>
      </c>
      <c r="K31" s="71">
        <v>0.1</v>
      </c>
      <c r="L31" s="71" t="s">
        <v>590</v>
      </c>
      <c r="M31" s="71" t="s">
        <v>883</v>
      </c>
    </row>
    <row r="32" spans="1:13">
      <c r="A32" s="70"/>
      <c r="B32" s="69" t="s">
        <v>611</v>
      </c>
      <c r="C32" s="71">
        <v>1.69</v>
      </c>
      <c r="D32" s="71">
        <v>1.69</v>
      </c>
      <c r="E32" s="71">
        <v>2.0099999999999998</v>
      </c>
      <c r="F32" s="71">
        <v>2.09</v>
      </c>
      <c r="G32" s="71">
        <v>1.69</v>
      </c>
      <c r="H32" s="71">
        <v>1.19</v>
      </c>
      <c r="I32" s="71">
        <v>2.19</v>
      </c>
      <c r="J32" s="71">
        <v>1.69</v>
      </c>
      <c r="K32" s="71">
        <v>2.67</v>
      </c>
      <c r="L32" s="71"/>
      <c r="M32" s="71" t="s">
        <v>883</v>
      </c>
    </row>
    <row r="33" spans="1:13">
      <c r="A33" s="70"/>
      <c r="B33" s="69" t="s">
        <v>610</v>
      </c>
      <c r="C33" s="71">
        <v>0</v>
      </c>
      <c r="D33" s="71">
        <v>0</v>
      </c>
      <c r="E33" s="71">
        <v>0</v>
      </c>
      <c r="F33" s="71">
        <v>0</v>
      </c>
      <c r="G33" s="71">
        <v>0</v>
      </c>
      <c r="H33" s="71">
        <v>0</v>
      </c>
      <c r="I33" s="71">
        <v>0</v>
      </c>
      <c r="J33" s="71">
        <v>0</v>
      </c>
      <c r="K33" s="71">
        <v>0</v>
      </c>
      <c r="L33" s="71" t="s">
        <v>604</v>
      </c>
      <c r="M33" s="71" t="s">
        <v>883</v>
      </c>
    </row>
    <row r="34" spans="1:13">
      <c r="A34" s="70"/>
      <c r="B34" s="69" t="s">
        <v>608</v>
      </c>
      <c r="C34" s="71">
        <v>1.69</v>
      </c>
      <c r="D34" s="71">
        <v>1.69</v>
      </c>
      <c r="E34" s="71">
        <v>2.0099999999999998</v>
      </c>
      <c r="F34" s="71">
        <v>2.09</v>
      </c>
      <c r="G34" s="71">
        <v>1.69</v>
      </c>
      <c r="H34" s="71">
        <v>1.19</v>
      </c>
      <c r="I34" s="71">
        <v>2.19</v>
      </c>
      <c r="J34" s="71">
        <v>1.69</v>
      </c>
      <c r="K34" s="71">
        <v>2.67</v>
      </c>
      <c r="L34" s="71" t="s">
        <v>594</v>
      </c>
      <c r="M34" s="71" t="s">
        <v>883</v>
      </c>
    </row>
    <row r="35" spans="1:13">
      <c r="A35" s="70"/>
      <c r="B35" s="69" t="s">
        <v>607</v>
      </c>
      <c r="C35" s="71">
        <v>2000</v>
      </c>
      <c r="D35" s="71">
        <v>2000</v>
      </c>
      <c r="E35" s="71">
        <v>2000</v>
      </c>
      <c r="F35" s="71">
        <v>2000</v>
      </c>
      <c r="G35" s="71">
        <v>2000</v>
      </c>
      <c r="H35" s="71">
        <v>1000</v>
      </c>
      <c r="I35" s="71">
        <v>3000</v>
      </c>
      <c r="J35" s="71">
        <v>1000</v>
      </c>
      <c r="K35" s="71">
        <v>5000</v>
      </c>
      <c r="L35" s="71" t="s">
        <v>594</v>
      </c>
      <c r="M35" s="71" t="s">
        <v>883</v>
      </c>
    </row>
    <row r="36" spans="1:13">
      <c r="A36" s="70"/>
      <c r="B36" s="69" t="s">
        <v>882</v>
      </c>
      <c r="C36" s="71">
        <v>10</v>
      </c>
      <c r="D36" s="71">
        <v>10</v>
      </c>
      <c r="E36" s="71">
        <v>10</v>
      </c>
      <c r="F36" s="71">
        <v>10</v>
      </c>
      <c r="G36" s="71">
        <v>10</v>
      </c>
      <c r="H36" s="71">
        <v>5</v>
      </c>
      <c r="I36" s="71">
        <v>20</v>
      </c>
      <c r="J36" s="71">
        <v>2</v>
      </c>
      <c r="K36" s="71">
        <v>20</v>
      </c>
      <c r="L36" s="71" t="s">
        <v>839</v>
      </c>
      <c r="M36" s="71" t="s">
        <v>881</v>
      </c>
    </row>
    <row r="37" spans="1:13">
      <c r="A37" s="70"/>
    </row>
    <row r="38" spans="1:13">
      <c r="A38" s="70"/>
    </row>
    <row r="39" spans="1:13">
      <c r="A39" s="70" t="s">
        <v>588</v>
      </c>
    </row>
    <row r="40" spans="1:13">
      <c r="A40" s="70"/>
      <c r="B40" s="69" t="s">
        <v>910</v>
      </c>
    </row>
    <row r="41" spans="1:13">
      <c r="A41" s="70"/>
      <c r="B41" s="69" t="s">
        <v>879</v>
      </c>
    </row>
    <row r="42" spans="1:13">
      <c r="A42" s="70"/>
      <c r="B42" s="69" t="s">
        <v>909</v>
      </c>
    </row>
    <row r="43" spans="1:13">
      <c r="A43" s="70"/>
      <c r="B43" s="69" t="s">
        <v>908</v>
      </c>
    </row>
    <row r="44" spans="1:13">
      <c r="A44" s="70"/>
      <c r="B44" s="69" t="s">
        <v>907</v>
      </c>
    </row>
    <row r="45" spans="1:13">
      <c r="A45" s="70"/>
      <c r="B45" s="69" t="s">
        <v>906</v>
      </c>
    </row>
    <row r="46" spans="1:13">
      <c r="A46" s="70"/>
      <c r="B46" s="69" t="s">
        <v>905</v>
      </c>
    </row>
    <row r="47" spans="1:13">
      <c r="A47" s="70"/>
      <c r="B47" s="69" t="s">
        <v>904</v>
      </c>
    </row>
    <row r="48" spans="1:13">
      <c r="A48" s="70"/>
      <c r="B48" s="69" t="s">
        <v>903</v>
      </c>
    </row>
    <row r="49" spans="1:2">
      <c r="A49" s="70"/>
      <c r="B49" s="69" t="s">
        <v>902</v>
      </c>
    </row>
    <row r="50" spans="1:2">
      <c r="A50" s="70"/>
      <c r="B50" s="69" t="s">
        <v>901</v>
      </c>
    </row>
    <row r="51" spans="1:2">
      <c r="A51" s="70"/>
      <c r="B51" s="69" t="s">
        <v>900</v>
      </c>
    </row>
    <row r="52" spans="1:2">
      <c r="A52" s="70"/>
      <c r="B52" s="69" t="s">
        <v>899</v>
      </c>
    </row>
    <row r="53" spans="1:2">
      <c r="A53" s="70"/>
      <c r="B53" s="69" t="s">
        <v>898</v>
      </c>
    </row>
    <row r="54" spans="1:2">
      <c r="A54" s="70"/>
      <c r="B54" s="69" t="s">
        <v>897</v>
      </c>
    </row>
    <row r="55" spans="1:2">
      <c r="A55" s="70"/>
      <c r="B55" s="69" t="s">
        <v>896</v>
      </c>
    </row>
    <row r="56" spans="1:2">
      <c r="A56" s="70"/>
      <c r="B56" s="69" t="s">
        <v>568</v>
      </c>
    </row>
    <row r="57" spans="1:2">
      <c r="A57" s="70"/>
      <c r="B57" s="69" t="s">
        <v>567</v>
      </c>
    </row>
    <row r="58" spans="1:2">
      <c r="A58" s="70"/>
    </row>
    <row r="59" spans="1:2">
      <c r="A59" s="70" t="s">
        <v>566</v>
      </c>
    </row>
    <row r="60" spans="1:2">
      <c r="A60" s="70"/>
      <c r="B60" s="69" t="s">
        <v>862</v>
      </c>
    </row>
    <row r="61" spans="1:2">
      <c r="A61" s="70"/>
      <c r="B61" s="69" t="s">
        <v>861</v>
      </c>
    </row>
    <row r="62" spans="1:2">
      <c r="A62" s="70"/>
      <c r="B62" s="69" t="s">
        <v>860</v>
      </c>
    </row>
    <row r="63" spans="1:2">
      <c r="A63" s="70"/>
      <c r="B63" s="69" t="s">
        <v>859</v>
      </c>
    </row>
    <row r="64" spans="1:2">
      <c r="A64" s="70"/>
      <c r="B64" s="69" t="s">
        <v>858</v>
      </c>
    </row>
    <row r="65" spans="1:2">
      <c r="A65" s="70"/>
      <c r="B65" s="69" t="s">
        <v>857</v>
      </c>
    </row>
    <row r="66" spans="1:2">
      <c r="A66" s="70"/>
      <c r="B66" s="69" t="s">
        <v>856</v>
      </c>
    </row>
    <row r="67" spans="1:2">
      <c r="A67" s="70"/>
      <c r="B67" s="69" t="s">
        <v>855</v>
      </c>
    </row>
    <row r="68" spans="1:2">
      <c r="A68" s="70"/>
      <c r="B68" s="69" t="s">
        <v>854</v>
      </c>
    </row>
    <row r="69" spans="1:2">
      <c r="A69" s="70"/>
      <c r="B69" s="69" t="s">
        <v>853</v>
      </c>
    </row>
    <row r="70" spans="1:2">
      <c r="A70" s="70"/>
      <c r="B70" s="69" t="s">
        <v>852</v>
      </c>
    </row>
    <row r="71" spans="1:2">
      <c r="A71" s="70"/>
      <c r="B71" s="69" t="s">
        <v>851</v>
      </c>
    </row>
    <row r="72" spans="1:2">
      <c r="A72" s="70"/>
      <c r="B72" s="69" t="s">
        <v>850</v>
      </c>
    </row>
    <row r="73" spans="1:2">
      <c r="A73" s="70"/>
      <c r="B73" s="69" t="s">
        <v>849</v>
      </c>
    </row>
    <row r="74" spans="1:2">
      <c r="A74" s="70"/>
      <c r="B74" s="69" t="s">
        <v>848</v>
      </c>
    </row>
    <row r="75" spans="1:2">
      <c r="A75" s="70"/>
      <c r="B75" s="69" t="s">
        <v>847</v>
      </c>
    </row>
    <row r="76" spans="1:2">
      <c r="A76" s="70"/>
      <c r="B76" s="69" t="s">
        <v>846</v>
      </c>
    </row>
    <row r="77" spans="1:2">
      <c r="A77" s="70"/>
      <c r="B77" s="69" t="s">
        <v>845</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103.43</v>
      </c>
      <c r="D6" s="71">
        <v>103.43</v>
      </c>
      <c r="E6" s="71">
        <v>103.43</v>
      </c>
      <c r="F6" s="71">
        <v>103.42</v>
      </c>
      <c r="G6" s="71">
        <v>80.92</v>
      </c>
      <c r="H6" s="71">
        <v>103.78</v>
      </c>
      <c r="I6" s="71">
        <v>79.47</v>
      </c>
      <c r="J6" s="71">
        <v>103.87</v>
      </c>
      <c r="K6" s="71" t="s">
        <v>590</v>
      </c>
      <c r="L6" s="71" t="s">
        <v>677</v>
      </c>
    </row>
    <row r="7" spans="1:12">
      <c r="A7" s="73"/>
      <c r="B7" s="73" t="s">
        <v>642</v>
      </c>
      <c r="C7" s="72">
        <v>1.1491739999999999</v>
      </c>
      <c r="D7" s="72">
        <v>1.1491739999999999</v>
      </c>
      <c r="E7" s="72">
        <v>1.1491739999999999</v>
      </c>
      <c r="F7" s="72">
        <v>1.1491579999999999</v>
      </c>
      <c r="G7" s="72">
        <v>0.89</v>
      </c>
      <c r="H7" s="72">
        <v>1.1599999999999999</v>
      </c>
      <c r="I7" s="72">
        <v>0.88</v>
      </c>
      <c r="J7" s="72">
        <v>1.1599999999999999</v>
      </c>
      <c r="K7" s="71" t="s">
        <v>772</v>
      </c>
      <c r="L7" s="71" t="s">
        <v>677</v>
      </c>
    </row>
    <row r="8" spans="1:12">
      <c r="A8" s="73"/>
      <c r="B8" s="73" t="s">
        <v>741</v>
      </c>
      <c r="C8" s="72">
        <v>1.1491739999999999</v>
      </c>
      <c r="D8" s="72">
        <v>1.1491739999999999</v>
      </c>
      <c r="E8" s="72">
        <v>1.1491739999999999</v>
      </c>
      <c r="F8" s="72">
        <v>1.1491579999999999</v>
      </c>
      <c r="G8" s="72">
        <v>0.89</v>
      </c>
      <c r="H8" s="72">
        <v>1.1599999999999999</v>
      </c>
      <c r="I8" s="72">
        <v>0.88</v>
      </c>
      <c r="J8" s="72">
        <v>1.1599999999999999</v>
      </c>
      <c r="K8" s="71" t="s">
        <v>772</v>
      </c>
      <c r="L8" s="71" t="s">
        <v>677</v>
      </c>
    </row>
    <row r="9" spans="1:12">
      <c r="A9" s="73"/>
      <c r="B9" s="73" t="s">
        <v>640</v>
      </c>
      <c r="C9" s="72">
        <v>2.2012E-2</v>
      </c>
      <c r="D9" s="72">
        <v>2.2012E-2</v>
      </c>
      <c r="E9" s="72">
        <v>2.2012E-2</v>
      </c>
      <c r="F9" s="72">
        <v>2.1998E-2</v>
      </c>
      <c r="G9" s="72">
        <v>2.0945999999999999E-2</v>
      </c>
      <c r="H9" s="72">
        <v>2.4556000000000001E-2</v>
      </c>
      <c r="I9" s="72">
        <v>1.7063999999999999E-2</v>
      </c>
      <c r="J9" s="72">
        <v>2.4518999999999999E-2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2.5</v>
      </c>
      <c r="D13" s="71">
        <v>2.5</v>
      </c>
      <c r="E13" s="71">
        <v>2.5</v>
      </c>
      <c r="F13" s="71">
        <v>2.5</v>
      </c>
      <c r="G13" s="71">
        <v>2</v>
      </c>
      <c r="H13" s="71">
        <v>3</v>
      </c>
      <c r="I13" s="71">
        <v>2</v>
      </c>
      <c r="J13" s="71">
        <v>3</v>
      </c>
      <c r="K13" s="71"/>
      <c r="L13" s="71" t="s">
        <v>677</v>
      </c>
    </row>
    <row r="14" spans="1:12">
      <c r="A14" s="70"/>
      <c r="B14" s="69" t="s">
        <v>704</v>
      </c>
      <c r="C14" s="71">
        <v>0.05</v>
      </c>
      <c r="D14" s="71">
        <v>0.05</v>
      </c>
      <c r="E14" s="71">
        <v>0.05</v>
      </c>
      <c r="F14" s="71">
        <v>0.05</v>
      </c>
      <c r="G14" s="71">
        <v>0.04</v>
      </c>
      <c r="H14" s="71">
        <v>0.06</v>
      </c>
      <c r="I14" s="71">
        <v>0.04</v>
      </c>
      <c r="J14" s="71">
        <v>0.06</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20</v>
      </c>
      <c r="G23" s="71">
        <v>40</v>
      </c>
      <c r="H23" s="71">
        <v>60</v>
      </c>
      <c r="I23" s="71">
        <v>20</v>
      </c>
      <c r="J23" s="71">
        <v>40</v>
      </c>
      <c r="K23" s="71"/>
      <c r="L23" s="71" t="s">
        <v>735</v>
      </c>
    </row>
    <row r="24" spans="1:12">
      <c r="A24" s="70"/>
      <c r="B24" s="69" t="s">
        <v>621</v>
      </c>
      <c r="C24" s="71">
        <v>3</v>
      </c>
      <c r="D24" s="71">
        <v>2</v>
      </c>
      <c r="E24" s="71">
        <v>2</v>
      </c>
      <c r="F24" s="71">
        <v>1</v>
      </c>
      <c r="G24" s="71">
        <v>1</v>
      </c>
      <c r="H24" s="71">
        <v>3</v>
      </c>
      <c r="I24" s="71">
        <v>0</v>
      </c>
      <c r="J24" s="71">
        <v>3</v>
      </c>
      <c r="K24" s="71"/>
      <c r="L24" s="71" t="s">
        <v>699</v>
      </c>
    </row>
    <row r="25" spans="1:12">
      <c r="A25" s="70"/>
      <c r="B25" s="69" t="s">
        <v>620</v>
      </c>
      <c r="C25" s="71">
        <v>1</v>
      </c>
      <c r="D25" s="71">
        <v>1</v>
      </c>
      <c r="E25" s="71">
        <v>1</v>
      </c>
      <c r="F25" s="71">
        <v>0</v>
      </c>
      <c r="G25" s="71">
        <v>0</v>
      </c>
      <c r="H25" s="71">
        <v>1</v>
      </c>
      <c r="I25" s="71">
        <v>0</v>
      </c>
      <c r="J25" s="71">
        <v>1</v>
      </c>
      <c r="K25" s="71"/>
      <c r="L25" s="71" t="s">
        <v>699</v>
      </c>
    </row>
    <row r="26" spans="1:12">
      <c r="A26" s="70"/>
      <c r="B26" s="69" t="s">
        <v>697</v>
      </c>
      <c r="C26" s="71">
        <v>2</v>
      </c>
      <c r="D26" s="71">
        <v>0.3</v>
      </c>
      <c r="E26" s="71">
        <v>0.3</v>
      </c>
      <c r="F26" s="71">
        <v>0.3</v>
      </c>
      <c r="G26" s="71">
        <v>0.1</v>
      </c>
      <c r="H26" s="71">
        <v>2</v>
      </c>
      <c r="I26" s="71">
        <v>0.1</v>
      </c>
      <c r="J26" s="71">
        <v>1</v>
      </c>
      <c r="K26" s="71"/>
      <c r="L26" s="71" t="s">
        <v>699</v>
      </c>
    </row>
    <row r="27" spans="1:12">
      <c r="A27" s="70" t="s">
        <v>619</v>
      </c>
      <c r="C27" s="71"/>
      <c r="D27" s="71"/>
      <c r="E27" s="71"/>
      <c r="F27" s="71"/>
      <c r="G27" s="71"/>
      <c r="H27" s="71"/>
      <c r="I27" s="71"/>
      <c r="J27" s="71"/>
      <c r="K27" s="71"/>
      <c r="L27" s="71"/>
    </row>
    <row r="28" spans="1:12">
      <c r="A28" s="70"/>
      <c r="B28" s="69" t="s">
        <v>618</v>
      </c>
      <c r="C28" s="71">
        <v>0.45</v>
      </c>
      <c r="D28" s="71">
        <v>0.44</v>
      </c>
      <c r="E28" s="71">
        <v>0.42</v>
      </c>
      <c r="F28" s="71">
        <v>0.4</v>
      </c>
      <c r="G28" s="71">
        <v>0.38</v>
      </c>
      <c r="H28" s="71">
        <v>0.52</v>
      </c>
      <c r="I28" s="71">
        <v>0.31</v>
      </c>
      <c r="J28" s="71">
        <v>0.55000000000000004</v>
      </c>
      <c r="K28" s="71" t="s">
        <v>770</v>
      </c>
      <c r="L28" s="71"/>
    </row>
    <row r="29" spans="1:12">
      <c r="A29" s="70"/>
      <c r="B29" s="69" t="s">
        <v>615</v>
      </c>
      <c r="C29" s="71">
        <v>0.34</v>
      </c>
      <c r="D29" s="71">
        <v>0.33</v>
      </c>
      <c r="E29" s="71">
        <v>0.31</v>
      </c>
      <c r="F29" s="71">
        <v>0.31</v>
      </c>
      <c r="G29" s="71">
        <v>0.28999999999999998</v>
      </c>
      <c r="H29" s="71">
        <v>0.39</v>
      </c>
      <c r="I29" s="71">
        <v>0.24</v>
      </c>
      <c r="J29" s="71">
        <v>0.42</v>
      </c>
      <c r="K29" s="71" t="s">
        <v>770</v>
      </c>
      <c r="L29" s="71"/>
    </row>
    <row r="30" spans="1:12">
      <c r="A30" s="70"/>
      <c r="B30" s="69" t="s">
        <v>614</v>
      </c>
      <c r="C30" s="71">
        <v>0.11</v>
      </c>
      <c r="D30" s="71">
        <v>0.11</v>
      </c>
      <c r="E30" s="71">
        <v>0.1</v>
      </c>
      <c r="F30" s="71">
        <v>0.09</v>
      </c>
      <c r="G30" s="71">
        <v>0.09</v>
      </c>
      <c r="H30" s="71">
        <v>0.13</v>
      </c>
      <c r="I30" s="71">
        <v>0.08</v>
      </c>
      <c r="J30" s="71">
        <v>0.13</v>
      </c>
      <c r="K30" s="71" t="s">
        <v>770</v>
      </c>
      <c r="L30" s="71"/>
    </row>
    <row r="31" spans="1:12">
      <c r="A31" s="70"/>
      <c r="B31" s="69" t="s">
        <v>611</v>
      </c>
      <c r="C31" s="71">
        <v>2.57</v>
      </c>
      <c r="D31" s="71">
        <v>2.7</v>
      </c>
      <c r="E31" s="71">
        <v>3.41</v>
      </c>
      <c r="F31" s="71">
        <v>3.76</v>
      </c>
      <c r="G31" s="71">
        <v>2.3199999999999998</v>
      </c>
      <c r="H31" s="71">
        <v>3.67</v>
      </c>
      <c r="I31" s="71">
        <v>3.27</v>
      </c>
      <c r="J31" s="71">
        <v>5.26</v>
      </c>
      <c r="K31" s="71" t="s">
        <v>689</v>
      </c>
      <c r="L31" s="71"/>
    </row>
    <row r="32" spans="1:12">
      <c r="A32" s="70"/>
      <c r="B32" s="69" t="s">
        <v>610</v>
      </c>
      <c r="C32" s="71">
        <v>1.39</v>
      </c>
      <c r="D32" s="71">
        <v>1.52</v>
      </c>
      <c r="E32" s="71">
        <v>2.2200000000000002</v>
      </c>
      <c r="F32" s="71">
        <v>2.57</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35200</v>
      </c>
      <c r="D34" s="71">
        <v>34600</v>
      </c>
      <c r="E34" s="71">
        <v>33300</v>
      </c>
      <c r="F34" s="71">
        <v>31400</v>
      </c>
      <c r="G34" s="71">
        <v>29500</v>
      </c>
      <c r="H34" s="71">
        <v>39900</v>
      </c>
      <c r="I34" s="71">
        <v>23600</v>
      </c>
      <c r="J34" s="71">
        <v>39900</v>
      </c>
      <c r="K34" s="71"/>
      <c r="L34" s="71"/>
    </row>
    <row r="35" spans="1:12">
      <c r="A35" s="70" t="s">
        <v>606</v>
      </c>
      <c r="C35" s="71"/>
      <c r="D35" s="71"/>
      <c r="E35" s="71"/>
      <c r="F35" s="71"/>
      <c r="G35" s="71"/>
      <c r="H35" s="71"/>
      <c r="I35" s="71"/>
      <c r="J35" s="71"/>
      <c r="K35" s="71"/>
      <c r="L35" s="71"/>
    </row>
    <row r="36" spans="1:12">
      <c r="A36" s="70"/>
      <c r="B36" s="69" t="s">
        <v>769</v>
      </c>
      <c r="C36" s="71">
        <v>0.52</v>
      </c>
      <c r="D36" s="71">
        <v>0.5</v>
      </c>
      <c r="E36" s="71">
        <v>0.48</v>
      </c>
      <c r="F36" s="71">
        <v>0.46</v>
      </c>
      <c r="G36" s="71">
        <v>0.44</v>
      </c>
      <c r="H36" s="71">
        <v>0.6</v>
      </c>
      <c r="I36" s="71">
        <v>0.36</v>
      </c>
      <c r="J36" s="71">
        <v>0.63</v>
      </c>
      <c r="K36" s="71" t="s">
        <v>594</v>
      </c>
      <c r="L36" s="71" t="s">
        <v>677</v>
      </c>
    </row>
    <row r="37" spans="1:12">
      <c r="A37" s="70"/>
      <c r="B37" s="69" t="s">
        <v>768</v>
      </c>
      <c r="C37" s="71">
        <v>0.39</v>
      </c>
      <c r="D37" s="71">
        <v>0.38</v>
      </c>
      <c r="E37" s="71">
        <v>0.36</v>
      </c>
      <c r="F37" s="71">
        <v>0.36</v>
      </c>
      <c r="G37" s="71">
        <v>0.33</v>
      </c>
      <c r="H37" s="71">
        <v>0.45</v>
      </c>
      <c r="I37" s="71">
        <v>0.27</v>
      </c>
      <c r="J37" s="71">
        <v>0.48</v>
      </c>
      <c r="K37" s="71" t="s">
        <v>594</v>
      </c>
      <c r="L37" s="71"/>
    </row>
    <row r="38" spans="1:12">
      <c r="A38" s="70"/>
      <c r="B38" s="69" t="s">
        <v>767</v>
      </c>
      <c r="C38" s="71">
        <v>0.13</v>
      </c>
      <c r="D38" s="71">
        <v>0.12</v>
      </c>
      <c r="E38" s="71">
        <v>0.12</v>
      </c>
      <c r="F38" s="71">
        <v>0.11</v>
      </c>
      <c r="G38" s="71">
        <v>0.11</v>
      </c>
      <c r="H38" s="71">
        <v>0.15</v>
      </c>
      <c r="I38" s="71">
        <v>0.09</v>
      </c>
      <c r="J38" s="71">
        <v>0.15</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40500</v>
      </c>
      <c r="D40" s="71">
        <v>39700</v>
      </c>
      <c r="E40" s="71">
        <v>38200</v>
      </c>
      <c r="F40" s="71">
        <v>36100</v>
      </c>
      <c r="G40" s="71">
        <v>33900</v>
      </c>
      <c r="H40" s="71">
        <v>45900</v>
      </c>
      <c r="I40" s="71">
        <v>27200</v>
      </c>
      <c r="J40" s="71">
        <v>45800</v>
      </c>
      <c r="K40" s="71"/>
      <c r="L40" s="71"/>
    </row>
    <row r="41" spans="1:12">
      <c r="A41" s="70"/>
      <c r="B41" s="69" t="s">
        <v>764</v>
      </c>
      <c r="C41" s="71">
        <v>0.01</v>
      </c>
      <c r="D41" s="71">
        <v>0.01</v>
      </c>
      <c r="E41" s="71">
        <v>0.01</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778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777</v>
      </c>
    </row>
    <row r="56" spans="1:2">
      <c r="A56" s="70"/>
      <c r="B56" s="69" t="s">
        <v>751</v>
      </c>
    </row>
    <row r="57" spans="1:2">
      <c r="A57" s="70"/>
      <c r="B57" s="69" t="s">
        <v>749</v>
      </c>
    </row>
    <row r="58" spans="1:2">
      <c r="A58" s="70"/>
      <c r="B58" s="69" t="s">
        <v>748</v>
      </c>
    </row>
    <row r="59" spans="1:2">
      <c r="A59" s="70"/>
      <c r="B59" s="69" t="s">
        <v>747</v>
      </c>
    </row>
    <row r="60" spans="1:2">
      <c r="A60" s="70"/>
      <c r="B60" s="69" t="s">
        <v>746</v>
      </c>
    </row>
    <row r="61" spans="1:2">
      <c r="A61" s="70"/>
      <c r="B61" s="69" t="s">
        <v>568</v>
      </c>
    </row>
    <row r="62" spans="1:2">
      <c r="A62" s="70"/>
      <c r="B62" s="69" t="s">
        <v>567</v>
      </c>
    </row>
    <row r="63" spans="1:2">
      <c r="A63" s="70"/>
    </row>
    <row r="64" spans="1:2">
      <c r="A64" s="70" t="s">
        <v>566</v>
      </c>
    </row>
    <row r="65" spans="1:2">
      <c r="A65" s="70"/>
      <c r="B65" s="69" t="s">
        <v>776</v>
      </c>
    </row>
    <row r="66" spans="1:2">
      <c r="A66" s="70"/>
      <c r="B66" s="69" t="s">
        <v>775</v>
      </c>
    </row>
    <row r="67" spans="1:2">
      <c r="A67" s="70"/>
      <c r="B67" s="69" t="s">
        <v>774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844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18.61</v>
      </c>
      <c r="D6" s="71">
        <v>18.61</v>
      </c>
      <c r="E6" s="71">
        <v>19.03</v>
      </c>
      <c r="F6" s="71">
        <v>19.690000000000001</v>
      </c>
      <c r="G6" s="71">
        <v>16.91</v>
      </c>
      <c r="H6" s="71">
        <v>20.239999999999998</v>
      </c>
      <c r="I6" s="71">
        <v>16.91</v>
      </c>
      <c r="J6" s="71">
        <v>21.66</v>
      </c>
      <c r="K6" s="71" t="s">
        <v>833</v>
      </c>
      <c r="L6" s="71"/>
    </row>
    <row r="7" spans="1:12">
      <c r="A7" s="73"/>
      <c r="B7" s="73" t="s">
        <v>807</v>
      </c>
      <c r="C7" s="72">
        <v>0.220999</v>
      </c>
      <c r="D7" s="72">
        <v>0.220999</v>
      </c>
      <c r="E7" s="72">
        <v>0.22598599999999999</v>
      </c>
      <c r="F7" s="72">
        <v>0.23383399999999999</v>
      </c>
      <c r="G7" s="72">
        <v>0.19</v>
      </c>
      <c r="H7" s="72">
        <v>0.25</v>
      </c>
      <c r="I7" s="72">
        <v>0.19</v>
      </c>
      <c r="J7" s="72">
        <v>0.26</v>
      </c>
      <c r="K7" s="71" t="s">
        <v>841</v>
      </c>
      <c r="L7" s="71"/>
    </row>
    <row r="8" spans="1:12">
      <c r="A8" s="73"/>
      <c r="B8" s="73" t="s">
        <v>806</v>
      </c>
      <c r="C8" s="72">
        <v>0.23263</v>
      </c>
      <c r="D8" s="72">
        <v>0.23263</v>
      </c>
      <c r="E8" s="72">
        <v>0.23788000000000001</v>
      </c>
      <c r="F8" s="72">
        <v>0.246141</v>
      </c>
      <c r="G8" s="72">
        <v>0.21</v>
      </c>
      <c r="H8" s="72">
        <v>0.26</v>
      </c>
      <c r="I8" s="72">
        <v>0.21</v>
      </c>
      <c r="J8" s="72">
        <v>0.28000000000000003</v>
      </c>
      <c r="K8" s="71" t="s">
        <v>841</v>
      </c>
      <c r="L8" s="71"/>
    </row>
    <row r="9" spans="1:12">
      <c r="A9" s="70"/>
      <c r="B9" s="69" t="s">
        <v>804</v>
      </c>
      <c r="C9" s="71">
        <v>0.3</v>
      </c>
      <c r="D9" s="71">
        <v>0.3</v>
      </c>
      <c r="E9" s="71">
        <v>0.3</v>
      </c>
      <c r="F9" s="71">
        <v>0.31</v>
      </c>
      <c r="G9" s="71">
        <v>0.27</v>
      </c>
      <c r="H9" s="71">
        <v>0.32</v>
      </c>
      <c r="I9" s="71">
        <v>0.27</v>
      </c>
      <c r="J9" s="71">
        <v>0.35</v>
      </c>
      <c r="K9" s="71" t="s">
        <v>833</v>
      </c>
      <c r="L9" s="71"/>
    </row>
    <row r="10" spans="1:12">
      <c r="A10" s="70"/>
      <c r="B10" s="69" t="s">
        <v>803</v>
      </c>
      <c r="C10" s="71">
        <v>1</v>
      </c>
      <c r="D10" s="71">
        <v>1</v>
      </c>
      <c r="E10" s="71">
        <v>1</v>
      </c>
      <c r="F10" s="71">
        <v>1</v>
      </c>
      <c r="G10" s="71">
        <v>1</v>
      </c>
      <c r="H10" s="71">
        <v>1</v>
      </c>
      <c r="I10" s="71">
        <v>1</v>
      </c>
      <c r="J10" s="71">
        <v>1</v>
      </c>
      <c r="K10" s="71" t="s">
        <v>833</v>
      </c>
      <c r="L10" s="71"/>
    </row>
    <row r="11" spans="1:12">
      <c r="A11" s="73"/>
      <c r="B11" s="73" t="s">
        <v>640</v>
      </c>
      <c r="C11" s="72">
        <v>2.9100999999999998E-2</v>
      </c>
      <c r="D11" s="72">
        <v>2.9100999999999998E-2</v>
      </c>
      <c r="E11" s="72">
        <v>2.9217E-2</v>
      </c>
      <c r="F11" s="72">
        <v>2.9111999999999999E-2</v>
      </c>
      <c r="G11" s="72">
        <v>2.1472000000000002E-2</v>
      </c>
      <c r="H11" s="72">
        <v>3.1965E-2</v>
      </c>
      <c r="I11" s="72">
        <v>1.7177999999999999E-2</v>
      </c>
      <c r="J11" s="72">
        <v>3.2683999999999998E-2</v>
      </c>
      <c r="K11" s="71" t="s">
        <v>833</v>
      </c>
      <c r="L11" s="71"/>
    </row>
    <row r="12" spans="1:12">
      <c r="A12" s="73"/>
      <c r="B12" s="73" t="s">
        <v>639</v>
      </c>
      <c r="C12" s="72">
        <v>0.01</v>
      </c>
      <c r="D12" s="72">
        <v>0.01</v>
      </c>
      <c r="E12" s="72">
        <v>0.01</v>
      </c>
      <c r="F12" s="72">
        <v>0.01</v>
      </c>
      <c r="G12" s="72">
        <v>0.01</v>
      </c>
      <c r="H12" s="72">
        <v>0.01</v>
      </c>
      <c r="I12" s="72">
        <v>0.01</v>
      </c>
      <c r="J12" s="72">
        <v>0.01</v>
      </c>
      <c r="K12" s="71"/>
      <c r="L12" s="71" t="s">
        <v>677</v>
      </c>
    </row>
    <row r="13" spans="1:12">
      <c r="A13" s="70"/>
      <c r="B13" s="69" t="s">
        <v>705</v>
      </c>
      <c r="C13" s="71">
        <v>3</v>
      </c>
      <c r="D13" s="71">
        <v>2.85</v>
      </c>
      <c r="E13" s="71">
        <v>2.58</v>
      </c>
      <c r="F13" s="71">
        <v>2.11</v>
      </c>
      <c r="G13" s="71">
        <v>2.4300000000000002</v>
      </c>
      <c r="H13" s="71">
        <v>3.28</v>
      </c>
      <c r="I13" s="71">
        <v>1.58</v>
      </c>
      <c r="J13" s="71">
        <v>2.64</v>
      </c>
      <c r="K13" s="71" t="s">
        <v>739</v>
      </c>
      <c r="L13" s="71" t="s">
        <v>677</v>
      </c>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2.5</v>
      </c>
      <c r="D15" s="71">
        <v>2.5</v>
      </c>
      <c r="E15" s="71">
        <v>2.5</v>
      </c>
      <c r="F15" s="71">
        <v>2.5</v>
      </c>
      <c r="G15" s="71">
        <v>2</v>
      </c>
      <c r="H15" s="71">
        <v>3</v>
      </c>
      <c r="I15" s="71">
        <v>1.5</v>
      </c>
      <c r="J15" s="71">
        <v>3</v>
      </c>
      <c r="K15" s="71"/>
      <c r="L15" s="71" t="s">
        <v>677</v>
      </c>
    </row>
    <row r="16" spans="1:12">
      <c r="A16" s="70"/>
      <c r="B16" s="69" t="s">
        <v>802</v>
      </c>
      <c r="C16" s="71">
        <v>1.61</v>
      </c>
      <c r="D16" s="71">
        <v>1.61</v>
      </c>
      <c r="E16" s="71">
        <v>1.58</v>
      </c>
      <c r="F16" s="71">
        <v>1.52</v>
      </c>
      <c r="G16" s="71">
        <v>1.37</v>
      </c>
      <c r="H16" s="71">
        <v>1.85</v>
      </c>
      <c r="I16" s="71">
        <v>1.1399999999999999</v>
      </c>
      <c r="J16" s="71">
        <v>1.9</v>
      </c>
      <c r="K16" s="71"/>
      <c r="L16" s="71" t="s">
        <v>677</v>
      </c>
    </row>
    <row r="17" spans="1:12">
      <c r="A17" s="70" t="s">
        <v>631</v>
      </c>
      <c r="C17" s="71"/>
      <c r="D17" s="71"/>
      <c r="E17" s="71"/>
      <c r="F17" s="71"/>
      <c r="G17" s="71"/>
      <c r="H17" s="71"/>
      <c r="I17" s="71"/>
      <c r="J17" s="71"/>
      <c r="K17" s="71"/>
      <c r="L17" s="71"/>
    </row>
    <row r="18" spans="1:12">
      <c r="A18" s="73"/>
      <c r="B18" s="73" t="s">
        <v>630</v>
      </c>
      <c r="C18" s="72">
        <v>0.05</v>
      </c>
      <c r="D18" s="72">
        <v>0.05</v>
      </c>
      <c r="E18" s="72">
        <v>0.05</v>
      </c>
      <c r="F18" s="72">
        <v>0.05</v>
      </c>
      <c r="G18" s="72">
        <v>0.05</v>
      </c>
      <c r="H18" s="72">
        <v>0.05</v>
      </c>
      <c r="I18" s="72">
        <v>0.05</v>
      </c>
      <c r="J18" s="72">
        <v>0.05</v>
      </c>
      <c r="K18" s="71" t="s">
        <v>627</v>
      </c>
      <c r="L18" s="71"/>
    </row>
    <row r="19" spans="1:12">
      <c r="A19" s="73"/>
      <c r="B19" s="73" t="s">
        <v>629</v>
      </c>
      <c r="C19" s="72">
        <v>0.1</v>
      </c>
      <c r="D19" s="72">
        <v>0.1</v>
      </c>
      <c r="E19" s="72">
        <v>0.1</v>
      </c>
      <c r="F19" s="72">
        <v>0.1</v>
      </c>
      <c r="G19" s="72">
        <v>0.1</v>
      </c>
      <c r="H19" s="72">
        <v>0.1</v>
      </c>
      <c r="I19" s="72">
        <v>0.1</v>
      </c>
      <c r="J19" s="72">
        <v>0.1</v>
      </c>
      <c r="K19" s="71" t="s">
        <v>843</v>
      </c>
      <c r="L19" s="71"/>
    </row>
    <row r="20" spans="1:12">
      <c r="A20" s="73"/>
      <c r="B20" s="73" t="s">
        <v>628</v>
      </c>
      <c r="C20" s="72">
        <v>0.2</v>
      </c>
      <c r="D20" s="72">
        <v>0.2</v>
      </c>
      <c r="E20" s="72">
        <v>0.2</v>
      </c>
      <c r="F20" s="72">
        <v>0.2</v>
      </c>
      <c r="G20" s="72">
        <v>0.2</v>
      </c>
      <c r="H20" s="72">
        <v>0.2</v>
      </c>
      <c r="I20" s="72">
        <v>0.2</v>
      </c>
      <c r="J20" s="72">
        <v>0.2</v>
      </c>
      <c r="K20" s="71" t="s">
        <v>843</v>
      </c>
      <c r="L20" s="71"/>
    </row>
    <row r="21" spans="1:12">
      <c r="A21" s="70"/>
      <c r="B21" s="69" t="s">
        <v>626</v>
      </c>
      <c r="C21" s="71">
        <v>0.5</v>
      </c>
      <c r="D21" s="71">
        <v>0.5</v>
      </c>
      <c r="E21" s="71">
        <v>0.5</v>
      </c>
      <c r="F21" s="71">
        <v>0.5</v>
      </c>
      <c r="G21" s="71">
        <v>0.5</v>
      </c>
      <c r="H21" s="71">
        <v>0.5</v>
      </c>
      <c r="I21" s="71">
        <v>0.5</v>
      </c>
      <c r="J21" s="71">
        <v>0.5</v>
      </c>
      <c r="K21" s="71" t="s">
        <v>843</v>
      </c>
      <c r="L21" s="71"/>
    </row>
    <row r="22" spans="1:12">
      <c r="A22" s="70"/>
      <c r="B22" s="69" t="s">
        <v>625</v>
      </c>
      <c r="C22" s="71">
        <v>2</v>
      </c>
      <c r="D22" s="71">
        <v>2</v>
      </c>
      <c r="E22" s="71">
        <v>2</v>
      </c>
      <c r="F22" s="71">
        <v>2</v>
      </c>
      <c r="G22" s="71">
        <v>2</v>
      </c>
      <c r="H22" s="71">
        <v>2</v>
      </c>
      <c r="I22" s="71">
        <v>2</v>
      </c>
      <c r="J22" s="71">
        <v>2</v>
      </c>
      <c r="K22" s="71" t="s">
        <v>843</v>
      </c>
      <c r="L22" s="71"/>
    </row>
    <row r="23" spans="1:12">
      <c r="A23" s="70" t="s">
        <v>624</v>
      </c>
      <c r="C23" s="71"/>
      <c r="D23" s="71"/>
      <c r="E23" s="71"/>
      <c r="F23" s="71"/>
      <c r="G23" s="71"/>
      <c r="H23" s="71"/>
      <c r="I23" s="71"/>
      <c r="J23" s="71"/>
      <c r="K23" s="71"/>
      <c r="L23" s="71"/>
    </row>
    <row r="24" spans="1:12">
      <c r="A24" s="73"/>
      <c r="B24" s="73" t="s">
        <v>698</v>
      </c>
      <c r="C24" s="72">
        <v>0.997923</v>
      </c>
      <c r="D24" s="72">
        <v>0.997923</v>
      </c>
      <c r="E24" s="72">
        <v>0.997923</v>
      </c>
      <c r="F24" s="72">
        <v>0.997923</v>
      </c>
      <c r="G24" s="72">
        <v>0.98961699999999997</v>
      </c>
      <c r="H24" s="72">
        <v>0.99896200000000002</v>
      </c>
      <c r="I24" s="72">
        <v>0.99480800000000003</v>
      </c>
      <c r="J24" s="72">
        <v>0.99896200000000002</v>
      </c>
      <c r="K24" s="71" t="s">
        <v>701</v>
      </c>
      <c r="L24" s="71" t="s">
        <v>677</v>
      </c>
    </row>
    <row r="25" spans="1:12">
      <c r="A25" s="70"/>
      <c r="B25" s="69" t="s">
        <v>622</v>
      </c>
      <c r="C25" s="71">
        <v>80</v>
      </c>
      <c r="D25" s="71">
        <v>60</v>
      </c>
      <c r="E25" s="71">
        <v>40</v>
      </c>
      <c r="F25" s="71">
        <v>10</v>
      </c>
      <c r="G25" s="71">
        <v>10</v>
      </c>
      <c r="H25" s="71">
        <v>60</v>
      </c>
      <c r="I25" s="71">
        <v>10</v>
      </c>
      <c r="J25" s="71">
        <v>60</v>
      </c>
      <c r="K25" s="71" t="s">
        <v>636</v>
      </c>
      <c r="L25" s="71" t="s">
        <v>842</v>
      </c>
    </row>
    <row r="26" spans="1:12">
      <c r="A26" s="70"/>
      <c r="B26" s="69" t="s">
        <v>621</v>
      </c>
      <c r="C26" s="71">
        <v>0.3</v>
      </c>
      <c r="D26" s="71">
        <v>0.1</v>
      </c>
      <c r="E26" s="71">
        <v>0.1</v>
      </c>
      <c r="F26" s="71">
        <v>0.1</v>
      </c>
      <c r="G26" s="71">
        <v>0</v>
      </c>
      <c r="H26" s="71">
        <v>0.1</v>
      </c>
      <c r="I26" s="71">
        <v>0</v>
      </c>
      <c r="J26" s="71">
        <v>0.1</v>
      </c>
      <c r="K26" s="71"/>
      <c r="L26" s="71" t="s">
        <v>690</v>
      </c>
    </row>
    <row r="27" spans="1:12">
      <c r="A27" s="70"/>
      <c r="B27" s="69" t="s">
        <v>620</v>
      </c>
      <c r="C27" s="71">
        <v>1.2</v>
      </c>
      <c r="D27" s="71">
        <v>1</v>
      </c>
      <c r="E27" s="71">
        <v>1</v>
      </c>
      <c r="F27" s="71">
        <v>1</v>
      </c>
      <c r="G27" s="71">
        <v>1</v>
      </c>
      <c r="H27" s="71">
        <v>3</v>
      </c>
      <c r="I27" s="71">
        <v>0</v>
      </c>
      <c r="J27" s="71">
        <v>1</v>
      </c>
      <c r="K27" s="71" t="s">
        <v>632</v>
      </c>
      <c r="L27" s="71" t="s">
        <v>690</v>
      </c>
    </row>
    <row r="28" spans="1:12">
      <c r="A28" s="70"/>
      <c r="B28" s="69" t="s">
        <v>697</v>
      </c>
      <c r="C28" s="71">
        <v>0.3</v>
      </c>
      <c r="D28" s="71">
        <v>0.3</v>
      </c>
      <c r="E28" s="71">
        <v>0.3</v>
      </c>
      <c r="F28" s="71">
        <v>0.3</v>
      </c>
      <c r="G28" s="71">
        <v>0.1</v>
      </c>
      <c r="H28" s="71">
        <v>2</v>
      </c>
      <c r="I28" s="71">
        <v>0.1</v>
      </c>
      <c r="J28" s="71">
        <v>1</v>
      </c>
      <c r="K28" s="71" t="s">
        <v>632</v>
      </c>
      <c r="L28" s="71" t="s">
        <v>690</v>
      </c>
    </row>
    <row r="29" spans="1:12">
      <c r="A29" s="70" t="s">
        <v>619</v>
      </c>
      <c r="C29" s="71"/>
      <c r="D29" s="71"/>
      <c r="E29" s="71"/>
      <c r="F29" s="71"/>
      <c r="G29" s="71"/>
      <c r="H29" s="71"/>
      <c r="I29" s="71"/>
      <c r="J29" s="71"/>
      <c r="K29" s="71"/>
      <c r="L29" s="71"/>
    </row>
    <row r="30" spans="1:12">
      <c r="A30" s="70"/>
      <c r="B30" s="69" t="s">
        <v>801</v>
      </c>
      <c r="C30" s="71">
        <v>9.25</v>
      </c>
      <c r="D30" s="71">
        <v>9.02</v>
      </c>
      <c r="E30" s="71">
        <v>8.6</v>
      </c>
      <c r="F30" s="71">
        <v>7.54</v>
      </c>
      <c r="G30" s="71">
        <v>7.67</v>
      </c>
      <c r="H30" s="71">
        <v>10.59</v>
      </c>
      <c r="I30" s="71">
        <v>5.5</v>
      </c>
      <c r="J30" s="71">
        <v>9.3699999999999992</v>
      </c>
      <c r="K30" s="71" t="s">
        <v>839</v>
      </c>
      <c r="L30" s="71" t="s">
        <v>677</v>
      </c>
    </row>
    <row r="31" spans="1:12">
      <c r="A31" s="70"/>
      <c r="B31" s="69" t="s">
        <v>800</v>
      </c>
      <c r="C31" s="71">
        <v>5.62</v>
      </c>
      <c r="D31" s="71">
        <v>5.48</v>
      </c>
      <c r="E31" s="71">
        <v>5.31</v>
      </c>
      <c r="F31" s="71">
        <v>4.66</v>
      </c>
      <c r="G31" s="71">
        <v>4.66</v>
      </c>
      <c r="H31" s="71">
        <v>6.52</v>
      </c>
      <c r="I31" s="71">
        <v>3.34</v>
      </c>
      <c r="J31" s="71">
        <v>5.78</v>
      </c>
      <c r="K31" s="71" t="s">
        <v>839</v>
      </c>
      <c r="L31" s="71" t="s">
        <v>677</v>
      </c>
    </row>
    <row r="32" spans="1:12">
      <c r="A32" s="70"/>
      <c r="B32" s="69" t="s">
        <v>799</v>
      </c>
      <c r="C32" s="71">
        <v>3.63</v>
      </c>
      <c r="D32" s="71">
        <v>3.54</v>
      </c>
      <c r="E32" s="71">
        <v>3.29</v>
      </c>
      <c r="F32" s="71">
        <v>2.88</v>
      </c>
      <c r="G32" s="71">
        <v>3.01</v>
      </c>
      <c r="H32" s="71">
        <v>4.07</v>
      </c>
      <c r="I32" s="71">
        <v>2.16</v>
      </c>
      <c r="J32" s="71">
        <v>3.6</v>
      </c>
      <c r="K32" s="71" t="s">
        <v>689</v>
      </c>
      <c r="L32" s="71" t="s">
        <v>677</v>
      </c>
    </row>
    <row r="33" spans="1:12">
      <c r="A33" s="70"/>
      <c r="B33" s="69" t="s">
        <v>798</v>
      </c>
      <c r="C33" s="71">
        <v>25.28</v>
      </c>
      <c r="D33" s="71">
        <v>25.28</v>
      </c>
      <c r="E33" s="71">
        <v>24.74</v>
      </c>
      <c r="F33" s="71">
        <v>23.93</v>
      </c>
      <c r="G33" s="71">
        <v>21.51</v>
      </c>
      <c r="H33" s="71">
        <v>29.14</v>
      </c>
      <c r="I33" s="71">
        <v>17.989999999999998</v>
      </c>
      <c r="J33" s="71">
        <v>29.89</v>
      </c>
      <c r="K33" s="71" t="s">
        <v>638</v>
      </c>
      <c r="L33" s="71" t="s">
        <v>677</v>
      </c>
    </row>
    <row r="34" spans="1:12">
      <c r="A34" s="70"/>
      <c r="B34" s="69" t="s">
        <v>797</v>
      </c>
      <c r="C34" s="71">
        <v>298000</v>
      </c>
      <c r="D34" s="71">
        <v>262000</v>
      </c>
      <c r="E34" s="71">
        <v>245000</v>
      </c>
      <c r="F34" s="71">
        <v>209000</v>
      </c>
      <c r="G34" s="71">
        <v>223000</v>
      </c>
      <c r="H34" s="71">
        <v>306000</v>
      </c>
      <c r="I34" s="71">
        <v>154000</v>
      </c>
      <c r="J34" s="71">
        <v>260000</v>
      </c>
      <c r="K34" s="71" t="s">
        <v>594</v>
      </c>
      <c r="L34" s="71" t="s">
        <v>677</v>
      </c>
    </row>
    <row r="35" spans="1:12">
      <c r="A35" s="70" t="s">
        <v>606</v>
      </c>
      <c r="C35" s="71"/>
      <c r="D35" s="71"/>
      <c r="E35" s="71"/>
      <c r="F35" s="71"/>
      <c r="G35" s="71"/>
      <c r="H35" s="71"/>
      <c r="I35" s="71"/>
      <c r="J35" s="71"/>
      <c r="K35" s="71"/>
      <c r="L35" s="71"/>
    </row>
    <row r="36" spans="1:12">
      <c r="A36" s="73"/>
      <c r="B36" s="73" t="s">
        <v>642</v>
      </c>
      <c r="C36" s="72">
        <v>0.79985799999999996</v>
      </c>
      <c r="D36" s="72">
        <v>0.79985799999999996</v>
      </c>
      <c r="E36" s="72">
        <v>0.79710800000000004</v>
      </c>
      <c r="F36" s="72">
        <v>0.79418</v>
      </c>
      <c r="G36" s="72">
        <v>0.76</v>
      </c>
      <c r="H36" s="72">
        <v>0.85</v>
      </c>
      <c r="I36" s="72">
        <v>0.73</v>
      </c>
      <c r="J36" s="72">
        <v>0.88</v>
      </c>
      <c r="K36" s="71" t="s">
        <v>841</v>
      </c>
      <c r="L36" s="71"/>
    </row>
    <row r="37" spans="1:12">
      <c r="A37" s="73"/>
      <c r="B37" s="73" t="s">
        <v>741</v>
      </c>
      <c r="C37" s="72">
        <v>0.78822700000000001</v>
      </c>
      <c r="D37" s="72">
        <v>0.78822700000000001</v>
      </c>
      <c r="E37" s="72">
        <v>0.78521399999999997</v>
      </c>
      <c r="F37" s="72">
        <v>0.78187300000000004</v>
      </c>
      <c r="G37" s="72">
        <v>0.74</v>
      </c>
      <c r="H37" s="72">
        <v>0.84</v>
      </c>
      <c r="I37" s="72">
        <v>0.71</v>
      </c>
      <c r="J37" s="72">
        <v>0.86</v>
      </c>
      <c r="K37" s="71" t="s">
        <v>833</v>
      </c>
      <c r="L37" s="71"/>
    </row>
    <row r="38" spans="1:12">
      <c r="A38" s="70"/>
      <c r="B38" s="69" t="s">
        <v>769</v>
      </c>
      <c r="C38" s="71">
        <v>2.15</v>
      </c>
      <c r="D38" s="71">
        <v>2.1</v>
      </c>
      <c r="E38" s="71">
        <v>2.0499999999999998</v>
      </c>
      <c r="F38" s="71">
        <v>1.86</v>
      </c>
      <c r="G38" s="71">
        <v>1.78</v>
      </c>
      <c r="H38" s="71">
        <v>2.46</v>
      </c>
      <c r="I38" s="71">
        <v>1.35</v>
      </c>
      <c r="J38" s="71">
        <v>2.31</v>
      </c>
      <c r="K38" s="71" t="s">
        <v>839</v>
      </c>
      <c r="L38" s="71" t="s">
        <v>677</v>
      </c>
    </row>
    <row r="39" spans="1:12">
      <c r="A39" s="70"/>
      <c r="B39" s="69" t="s">
        <v>840</v>
      </c>
      <c r="C39" s="71">
        <v>790</v>
      </c>
      <c r="D39" s="71">
        <v>770</v>
      </c>
      <c r="E39" s="71">
        <v>750</v>
      </c>
      <c r="F39" s="71">
        <v>680</v>
      </c>
      <c r="G39" s="71">
        <v>660</v>
      </c>
      <c r="H39" s="71">
        <v>910</v>
      </c>
      <c r="I39" s="71">
        <v>500</v>
      </c>
      <c r="J39" s="71">
        <v>850</v>
      </c>
      <c r="K39" s="71" t="s">
        <v>839</v>
      </c>
      <c r="L39" s="71" t="s">
        <v>677</v>
      </c>
    </row>
    <row r="40" spans="1:12">
      <c r="A40" s="70"/>
      <c r="B40" s="69" t="s">
        <v>768</v>
      </c>
      <c r="C40" s="71">
        <v>1.31</v>
      </c>
      <c r="D40" s="71">
        <v>1.28</v>
      </c>
      <c r="E40" s="71">
        <v>1.26</v>
      </c>
      <c r="F40" s="71">
        <v>1.1499999999999999</v>
      </c>
      <c r="G40" s="71">
        <v>1.08</v>
      </c>
      <c r="H40" s="71">
        <v>1.52</v>
      </c>
      <c r="I40" s="71">
        <v>0.82</v>
      </c>
      <c r="J40" s="71">
        <v>1.42</v>
      </c>
      <c r="K40" s="71" t="s">
        <v>839</v>
      </c>
      <c r="L40" s="71" t="s">
        <v>677</v>
      </c>
    </row>
    <row r="41" spans="1:12">
      <c r="A41" s="70"/>
      <c r="B41" s="69" t="s">
        <v>767</v>
      </c>
      <c r="C41" s="71">
        <v>0.84</v>
      </c>
      <c r="D41" s="71">
        <v>0.82</v>
      </c>
      <c r="E41" s="71">
        <v>0.78</v>
      </c>
      <c r="F41" s="71">
        <v>0.71</v>
      </c>
      <c r="G41" s="71">
        <v>0.7</v>
      </c>
      <c r="H41" s="71">
        <v>0.95</v>
      </c>
      <c r="I41" s="71">
        <v>0.53</v>
      </c>
      <c r="J41" s="71">
        <v>0.88</v>
      </c>
      <c r="K41" s="71" t="s">
        <v>689</v>
      </c>
      <c r="L41" s="71" t="s">
        <v>677</v>
      </c>
    </row>
    <row r="42" spans="1:12">
      <c r="A42" s="70"/>
      <c r="B42" s="69" t="s">
        <v>766</v>
      </c>
      <c r="C42" s="71">
        <v>5.88</v>
      </c>
      <c r="D42" s="71">
        <v>5.88</v>
      </c>
      <c r="E42" s="71">
        <v>5.88</v>
      </c>
      <c r="F42" s="71">
        <v>5.89</v>
      </c>
      <c r="G42" s="71">
        <v>5</v>
      </c>
      <c r="H42" s="71">
        <v>6.78</v>
      </c>
      <c r="I42" s="71">
        <v>4.43</v>
      </c>
      <c r="J42" s="71">
        <v>7.36</v>
      </c>
      <c r="K42" s="71" t="s">
        <v>638</v>
      </c>
      <c r="L42" s="71" t="s">
        <v>677</v>
      </c>
    </row>
    <row r="43" spans="1:12">
      <c r="A43" s="70"/>
      <c r="B43" s="69" t="s">
        <v>765</v>
      </c>
      <c r="C43" s="71">
        <v>69300</v>
      </c>
      <c r="D43" s="71">
        <v>61000</v>
      </c>
      <c r="E43" s="71">
        <v>58200</v>
      </c>
      <c r="F43" s="71">
        <v>51400</v>
      </c>
      <c r="G43" s="71">
        <v>51900</v>
      </c>
      <c r="H43" s="71">
        <v>71200</v>
      </c>
      <c r="I43" s="71">
        <v>37800</v>
      </c>
      <c r="J43" s="71">
        <v>64000</v>
      </c>
      <c r="K43" s="71" t="s">
        <v>594</v>
      </c>
      <c r="L43" s="71" t="s">
        <v>677</v>
      </c>
    </row>
    <row r="44" spans="1:12">
      <c r="A44" s="70"/>
      <c r="B44" s="69" t="s">
        <v>838</v>
      </c>
      <c r="C44" s="71">
        <v>25.51</v>
      </c>
      <c r="D44" s="71">
        <v>22.46</v>
      </c>
      <c r="E44" s="71">
        <v>21.42</v>
      </c>
      <c r="F44" s="71">
        <v>18.920000000000002</v>
      </c>
      <c r="G44" s="71">
        <v>19.09</v>
      </c>
      <c r="H44" s="71">
        <v>26.2</v>
      </c>
      <c r="I44" s="71">
        <v>13.91</v>
      </c>
      <c r="J44" s="71">
        <v>23.56</v>
      </c>
      <c r="K44" s="71" t="s">
        <v>594</v>
      </c>
      <c r="L44" s="71" t="s">
        <v>835</v>
      </c>
    </row>
    <row r="45" spans="1:12">
      <c r="A45" s="70"/>
      <c r="B45" s="69" t="s">
        <v>795</v>
      </c>
      <c r="C45" s="71">
        <v>0</v>
      </c>
      <c r="D45" s="71">
        <v>0</v>
      </c>
      <c r="E45" s="71">
        <v>0</v>
      </c>
      <c r="F45" s="71">
        <v>0</v>
      </c>
      <c r="G45" s="71">
        <v>0</v>
      </c>
      <c r="H45" s="71">
        <v>0</v>
      </c>
      <c r="I45" s="71">
        <v>0</v>
      </c>
      <c r="J45" s="71">
        <v>0</v>
      </c>
      <c r="K45" s="71" t="s">
        <v>641</v>
      </c>
      <c r="L45" s="71"/>
    </row>
    <row r="46" spans="1:12">
      <c r="A46" s="70"/>
      <c r="B46" s="69" t="s">
        <v>763</v>
      </c>
      <c r="C46" s="71">
        <v>0.11</v>
      </c>
      <c r="D46" s="71">
        <v>0.11</v>
      </c>
      <c r="E46" s="71">
        <v>0.11</v>
      </c>
      <c r="F46" s="71">
        <v>0.12</v>
      </c>
      <c r="G46" s="71">
        <v>0.1</v>
      </c>
      <c r="H46" s="71">
        <v>0.14000000000000001</v>
      </c>
      <c r="I46" s="71">
        <v>0.1</v>
      </c>
      <c r="J46" s="71">
        <v>0.14000000000000001</v>
      </c>
      <c r="K46" s="71" t="s">
        <v>837</v>
      </c>
      <c r="L46" s="71"/>
    </row>
    <row r="47" spans="1:12">
      <c r="A47" s="70"/>
      <c r="B47" s="69" t="s">
        <v>836</v>
      </c>
      <c r="C47" s="71">
        <v>17.32</v>
      </c>
      <c r="D47" s="71">
        <v>17.32</v>
      </c>
      <c r="E47" s="71">
        <v>17.329999999999998</v>
      </c>
      <c r="F47" s="71">
        <v>17.350000000000001</v>
      </c>
      <c r="G47" s="71">
        <v>14.74</v>
      </c>
      <c r="H47" s="71">
        <v>19.97</v>
      </c>
      <c r="I47" s="71">
        <v>13.04</v>
      </c>
      <c r="J47" s="71">
        <v>21.67</v>
      </c>
      <c r="K47" s="71" t="s">
        <v>638</v>
      </c>
      <c r="L47" s="71" t="s">
        <v>835</v>
      </c>
    </row>
    <row r="48" spans="1:12">
      <c r="A48" s="70"/>
      <c r="B48" s="69" t="s">
        <v>834</v>
      </c>
      <c r="C48" s="71">
        <v>27.16</v>
      </c>
      <c r="D48" s="71">
        <v>27.16</v>
      </c>
      <c r="E48" s="71">
        <v>27.16</v>
      </c>
      <c r="F48" s="71">
        <v>27.16</v>
      </c>
      <c r="G48" s="71">
        <v>27.16</v>
      </c>
      <c r="H48" s="71">
        <v>27.16</v>
      </c>
      <c r="I48" s="71">
        <v>27.16</v>
      </c>
      <c r="J48" s="71">
        <v>27.16</v>
      </c>
      <c r="K48" s="71" t="s">
        <v>833</v>
      </c>
      <c r="L48" s="71"/>
    </row>
    <row r="49" spans="1:12">
      <c r="A49" s="70"/>
      <c r="B49" s="69" t="s">
        <v>762</v>
      </c>
      <c r="C49" s="71">
        <v>1</v>
      </c>
      <c r="D49" s="71">
        <v>1</v>
      </c>
      <c r="E49" s="71">
        <v>1</v>
      </c>
      <c r="F49" s="71">
        <v>1</v>
      </c>
      <c r="G49" s="71">
        <v>1</v>
      </c>
      <c r="H49" s="71">
        <v>1</v>
      </c>
      <c r="I49" s="71">
        <v>1</v>
      </c>
      <c r="J49" s="71">
        <v>1</v>
      </c>
      <c r="K49" s="71" t="s">
        <v>832</v>
      </c>
      <c r="L49" s="71"/>
    </row>
    <row r="50" spans="1:12">
      <c r="A50" s="70"/>
      <c r="B50" s="69" t="s">
        <v>761</v>
      </c>
      <c r="C50" s="71">
        <v>0</v>
      </c>
      <c r="D50" s="71">
        <v>0</v>
      </c>
      <c r="E50" s="71">
        <v>0</v>
      </c>
      <c r="F50" s="71">
        <v>0</v>
      </c>
      <c r="G50" s="71">
        <v>0</v>
      </c>
      <c r="H50" s="71">
        <v>1</v>
      </c>
      <c r="I50" s="71">
        <v>0</v>
      </c>
      <c r="J50" s="71">
        <v>1</v>
      </c>
      <c r="K50" s="71" t="s">
        <v>832</v>
      </c>
      <c r="L50" s="71"/>
    </row>
    <row r="51" spans="1:12">
      <c r="A51" s="73"/>
      <c r="B51" s="73" t="s">
        <v>759</v>
      </c>
      <c r="C51" s="72">
        <v>4.1506000000000001E-2</v>
      </c>
      <c r="D51" s="72">
        <v>4.1506000000000001E-2</v>
      </c>
      <c r="E51" s="72">
        <v>4.0148999999999997E-2</v>
      </c>
      <c r="F51" s="72">
        <v>3.7398000000000001E-2</v>
      </c>
      <c r="G51" s="72">
        <v>0.01</v>
      </c>
      <c r="H51" s="72">
        <v>0.06</v>
      </c>
      <c r="I51" s="72">
        <v>0.01</v>
      </c>
      <c r="J51" s="72">
        <v>0.06</v>
      </c>
      <c r="K51" s="71" t="s">
        <v>831</v>
      </c>
      <c r="L51" s="71"/>
    </row>
    <row r="52" spans="1:12">
      <c r="A52" s="70"/>
    </row>
    <row r="53" spans="1:12">
      <c r="A53" s="70"/>
    </row>
    <row r="54" spans="1:12">
      <c r="A54" s="70" t="s">
        <v>588</v>
      </c>
    </row>
    <row r="55" spans="1:12">
      <c r="A55" s="70"/>
      <c r="B55" s="69" t="s">
        <v>830</v>
      </c>
    </row>
    <row r="56" spans="1:12">
      <c r="A56" s="70"/>
      <c r="B56" s="69" t="s">
        <v>829</v>
      </c>
    </row>
    <row r="57" spans="1:12">
      <c r="A57" s="70"/>
      <c r="B57" s="69" t="s">
        <v>828</v>
      </c>
    </row>
    <row r="58" spans="1:12">
      <c r="A58" s="70"/>
      <c r="B58" s="69" t="s">
        <v>827</v>
      </c>
    </row>
    <row r="59" spans="1:12">
      <c r="A59" s="70"/>
      <c r="B59" s="69" t="s">
        <v>826</v>
      </c>
    </row>
    <row r="60" spans="1:12">
      <c r="A60" s="70"/>
      <c r="B60" s="69" t="s">
        <v>825</v>
      </c>
    </row>
    <row r="61" spans="1:12">
      <c r="A61" s="70"/>
      <c r="B61" s="69" t="s">
        <v>824</v>
      </c>
    </row>
    <row r="62" spans="1:12">
      <c r="A62" s="70"/>
      <c r="B62" s="69" t="s">
        <v>823</v>
      </c>
    </row>
    <row r="63" spans="1:12">
      <c r="A63" s="70"/>
      <c r="B63" s="69" t="s">
        <v>822</v>
      </c>
    </row>
    <row r="64" spans="1:12">
      <c r="A64" s="70"/>
      <c r="B64" s="69" t="s">
        <v>821</v>
      </c>
    </row>
    <row r="65" spans="1:2">
      <c r="A65" s="70"/>
      <c r="B65" s="69" t="s">
        <v>820</v>
      </c>
    </row>
    <row r="66" spans="1:2">
      <c r="A66" s="70"/>
      <c r="B66" s="69" t="s">
        <v>819</v>
      </c>
    </row>
    <row r="67" spans="1:2">
      <c r="A67" s="70"/>
      <c r="B67" s="69" t="s">
        <v>818</v>
      </c>
    </row>
    <row r="68" spans="1:2">
      <c r="A68" s="70"/>
      <c r="B68" s="69" t="s">
        <v>817</v>
      </c>
    </row>
    <row r="69" spans="1:2">
      <c r="A69" s="70"/>
      <c r="B69" s="69" t="s">
        <v>816</v>
      </c>
    </row>
    <row r="70" spans="1:2">
      <c r="A70" s="70"/>
      <c r="B70" s="69" t="s">
        <v>815</v>
      </c>
    </row>
    <row r="71" spans="1:2">
      <c r="A71" s="70"/>
      <c r="B71" s="69" t="s">
        <v>568</v>
      </c>
    </row>
    <row r="72" spans="1:2">
      <c r="A72" s="70"/>
      <c r="B72" s="69" t="s">
        <v>567</v>
      </c>
    </row>
    <row r="73" spans="1:2">
      <c r="A73" s="70"/>
    </row>
    <row r="74" spans="1:2">
      <c r="A74" s="70" t="s">
        <v>566</v>
      </c>
    </row>
    <row r="75" spans="1:2">
      <c r="A75" s="70"/>
      <c r="B75" s="69" t="s">
        <v>814</v>
      </c>
    </row>
    <row r="76" spans="1:2">
      <c r="A76" s="70"/>
      <c r="B76" s="69" t="s">
        <v>813</v>
      </c>
    </row>
    <row r="77" spans="1:2">
      <c r="A77" s="70"/>
      <c r="B77" s="69" t="s">
        <v>812</v>
      </c>
    </row>
    <row r="78" spans="1:2">
      <c r="A78" s="70"/>
      <c r="B78" s="69" t="s">
        <v>811</v>
      </c>
    </row>
    <row r="79" spans="1:2">
      <c r="A79" s="70"/>
      <c r="B79" s="69" t="s">
        <v>810</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809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41.59</v>
      </c>
      <c r="D6" s="71">
        <v>41.59</v>
      </c>
      <c r="E6" s="71">
        <v>41.72</v>
      </c>
      <c r="F6" s="71">
        <v>41.72</v>
      </c>
      <c r="G6" s="71">
        <v>39.479999999999997</v>
      </c>
      <c r="H6" s="71">
        <v>54.62</v>
      </c>
      <c r="I6" s="71">
        <v>40.619999999999997</v>
      </c>
      <c r="J6" s="71">
        <v>55.84</v>
      </c>
      <c r="K6" s="71" t="s">
        <v>590</v>
      </c>
      <c r="L6" s="71"/>
    </row>
    <row r="7" spans="1:12">
      <c r="A7" s="73"/>
      <c r="B7" s="73" t="s">
        <v>807</v>
      </c>
      <c r="C7" s="72">
        <v>0.29935800000000001</v>
      </c>
      <c r="D7" s="72">
        <v>0.29935800000000001</v>
      </c>
      <c r="E7" s="72">
        <v>0.30027999999999999</v>
      </c>
      <c r="F7" s="72">
        <v>0.30027999999999999</v>
      </c>
      <c r="G7" s="72">
        <v>0.26</v>
      </c>
      <c r="H7" s="72">
        <v>0.4</v>
      </c>
      <c r="I7" s="72">
        <v>0.27</v>
      </c>
      <c r="J7" s="72">
        <v>0.41</v>
      </c>
      <c r="K7" s="71" t="s">
        <v>805</v>
      </c>
      <c r="L7" s="71" t="s">
        <v>677</v>
      </c>
    </row>
    <row r="8" spans="1:12">
      <c r="A8" s="73"/>
      <c r="B8" s="73" t="s">
        <v>806</v>
      </c>
      <c r="C8" s="72">
        <v>0.31511299999999998</v>
      </c>
      <c r="D8" s="72">
        <v>0.31511299999999998</v>
      </c>
      <c r="E8" s="72">
        <v>0.316085</v>
      </c>
      <c r="F8" s="72">
        <v>0.316085</v>
      </c>
      <c r="G8" s="72">
        <v>0.28999999999999998</v>
      </c>
      <c r="H8" s="72">
        <v>0.42</v>
      </c>
      <c r="I8" s="72">
        <v>0.3</v>
      </c>
      <c r="J8" s="72">
        <v>0.43</v>
      </c>
      <c r="K8" s="71" t="s">
        <v>805</v>
      </c>
      <c r="L8" s="71" t="s">
        <v>677</v>
      </c>
    </row>
    <row r="9" spans="1:12">
      <c r="A9" s="70"/>
      <c r="B9" s="69" t="s">
        <v>804</v>
      </c>
      <c r="C9" s="71">
        <v>0.45</v>
      </c>
      <c r="D9" s="71">
        <v>0.45</v>
      </c>
      <c r="E9" s="71">
        <v>0.46</v>
      </c>
      <c r="F9" s="71">
        <v>0.46</v>
      </c>
      <c r="G9" s="71">
        <v>0.43</v>
      </c>
      <c r="H9" s="71">
        <v>0.6</v>
      </c>
      <c r="I9" s="71">
        <v>0.44</v>
      </c>
      <c r="J9" s="71">
        <v>0.61</v>
      </c>
      <c r="K9" s="71"/>
      <c r="L9" s="71"/>
    </row>
    <row r="10" spans="1:12">
      <c r="A10" s="70"/>
      <c r="B10" s="69" t="s">
        <v>803</v>
      </c>
      <c r="C10" s="71">
        <v>1</v>
      </c>
      <c r="D10" s="71">
        <v>1</v>
      </c>
      <c r="E10" s="71">
        <v>1</v>
      </c>
      <c r="F10" s="71">
        <v>1</v>
      </c>
      <c r="G10" s="71">
        <v>1</v>
      </c>
      <c r="H10" s="71">
        <v>1</v>
      </c>
      <c r="I10" s="71">
        <v>1</v>
      </c>
      <c r="J10" s="71">
        <v>1</v>
      </c>
      <c r="K10" s="71" t="s">
        <v>636</v>
      </c>
      <c r="L10" s="71"/>
    </row>
    <row r="11" spans="1:12">
      <c r="A11" s="73"/>
      <c r="B11" s="73" t="s">
        <v>640</v>
      </c>
      <c r="C11" s="72">
        <v>2.8381E-2</v>
      </c>
      <c r="D11" s="72">
        <v>2.8381E-2</v>
      </c>
      <c r="E11" s="72">
        <v>2.8399000000000001E-2</v>
      </c>
      <c r="F11" s="72">
        <v>2.8399000000000001E-2</v>
      </c>
      <c r="G11" s="72">
        <v>2.0912E-2</v>
      </c>
      <c r="H11" s="72">
        <v>3.1371000000000003E-2</v>
      </c>
      <c r="I11" s="72">
        <v>1.7287E-2</v>
      </c>
      <c r="J11" s="72">
        <v>3.2975999999999998E-2</v>
      </c>
      <c r="K11" s="71"/>
      <c r="L11" s="71" t="s">
        <v>677</v>
      </c>
    </row>
    <row r="12" spans="1:12">
      <c r="A12" s="73"/>
      <c r="B12" s="73" t="s">
        <v>639</v>
      </c>
      <c r="C12" s="72">
        <v>0.03</v>
      </c>
      <c r="D12" s="72">
        <v>0.03</v>
      </c>
      <c r="E12" s="72">
        <v>0.03</v>
      </c>
      <c r="F12" s="72">
        <v>0.03</v>
      </c>
      <c r="G12" s="72">
        <v>0.03</v>
      </c>
      <c r="H12" s="72">
        <v>0.03</v>
      </c>
      <c r="I12" s="72">
        <v>0.03</v>
      </c>
      <c r="J12" s="72">
        <v>0.03</v>
      </c>
      <c r="K12" s="71"/>
      <c r="L12" s="71"/>
    </row>
    <row r="13" spans="1:12">
      <c r="A13" s="70"/>
      <c r="B13" s="69" t="s">
        <v>705</v>
      </c>
      <c r="C13" s="71">
        <v>3</v>
      </c>
      <c r="D13" s="71">
        <v>3</v>
      </c>
      <c r="E13" s="71">
        <v>3</v>
      </c>
      <c r="F13" s="71">
        <v>3</v>
      </c>
      <c r="G13" s="71">
        <v>2.5499999999999998</v>
      </c>
      <c r="H13" s="71">
        <v>3.45</v>
      </c>
      <c r="I13" s="71">
        <v>2.25</v>
      </c>
      <c r="J13" s="71">
        <v>3.75</v>
      </c>
      <c r="K13" s="71"/>
      <c r="L13" s="71"/>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3</v>
      </c>
      <c r="D15" s="71">
        <v>3</v>
      </c>
      <c r="E15" s="71">
        <v>3</v>
      </c>
      <c r="F15" s="71">
        <v>3</v>
      </c>
      <c r="G15" s="71">
        <v>2.5</v>
      </c>
      <c r="H15" s="71">
        <v>3.5</v>
      </c>
      <c r="I15" s="71">
        <v>2</v>
      </c>
      <c r="J15" s="71">
        <v>3.5</v>
      </c>
      <c r="K15" s="71"/>
      <c r="L15" s="71" t="s">
        <v>677</v>
      </c>
    </row>
    <row r="16" spans="1:12">
      <c r="A16" s="70"/>
      <c r="B16" s="69" t="s">
        <v>802</v>
      </c>
      <c r="C16" s="71">
        <v>0.24</v>
      </c>
      <c r="D16" s="71">
        <v>0.24</v>
      </c>
      <c r="E16" s="71">
        <v>0.24</v>
      </c>
      <c r="F16" s="71">
        <v>0.24</v>
      </c>
      <c r="G16" s="71">
        <v>0.2</v>
      </c>
      <c r="H16" s="71">
        <v>0.28000000000000003</v>
      </c>
      <c r="I16" s="71">
        <v>0.18</v>
      </c>
      <c r="J16" s="71">
        <v>0.3</v>
      </c>
      <c r="K16" s="71"/>
      <c r="L16" s="71"/>
    </row>
    <row r="17" spans="1:12">
      <c r="A17" s="70" t="s">
        <v>631</v>
      </c>
      <c r="C17" s="71"/>
      <c r="D17" s="71"/>
      <c r="E17" s="71"/>
      <c r="F17" s="71"/>
      <c r="G17" s="71"/>
      <c r="H17" s="71"/>
      <c r="I17" s="71"/>
      <c r="J17" s="71"/>
      <c r="K17" s="71"/>
      <c r="L17" s="71"/>
    </row>
    <row r="18" spans="1:12">
      <c r="A18" s="73"/>
      <c r="B18" s="73" t="s">
        <v>630</v>
      </c>
      <c r="C18" s="72">
        <v>0.02</v>
      </c>
      <c r="D18" s="72">
        <v>0.02</v>
      </c>
      <c r="E18" s="72">
        <v>0.02</v>
      </c>
      <c r="F18" s="72">
        <v>0.02</v>
      </c>
      <c r="G18" s="72">
        <v>0.02</v>
      </c>
      <c r="H18" s="72">
        <v>0.02</v>
      </c>
      <c r="I18" s="72">
        <v>0.02</v>
      </c>
      <c r="J18" s="72">
        <v>0.02</v>
      </c>
      <c r="K18" s="71"/>
      <c r="L18" s="71"/>
    </row>
    <row r="19" spans="1:12">
      <c r="A19" s="73"/>
      <c r="B19" s="73" t="s">
        <v>629</v>
      </c>
      <c r="C19" s="72">
        <v>0.04</v>
      </c>
      <c r="D19" s="72">
        <v>0.04</v>
      </c>
      <c r="E19" s="72">
        <v>0.04</v>
      </c>
      <c r="F19" s="72">
        <v>0.04</v>
      </c>
      <c r="G19" s="72">
        <v>0.04</v>
      </c>
      <c r="H19" s="72">
        <v>0.04</v>
      </c>
      <c r="I19" s="72">
        <v>0.04</v>
      </c>
      <c r="J19" s="72">
        <v>0.04</v>
      </c>
      <c r="K19" s="71" t="s">
        <v>703</v>
      </c>
      <c r="L19" s="71" t="s">
        <v>677</v>
      </c>
    </row>
    <row r="20" spans="1:12">
      <c r="A20" s="73"/>
      <c r="B20" s="73" t="s">
        <v>628</v>
      </c>
      <c r="C20" s="72">
        <v>0.4</v>
      </c>
      <c r="D20" s="72">
        <v>0.4</v>
      </c>
      <c r="E20" s="72">
        <v>0.4</v>
      </c>
      <c r="F20" s="72">
        <v>0.4</v>
      </c>
      <c r="G20" s="72">
        <v>0.4</v>
      </c>
      <c r="H20" s="72">
        <v>0.4</v>
      </c>
      <c r="I20" s="72">
        <v>0.4</v>
      </c>
      <c r="J20" s="72">
        <v>0.4</v>
      </c>
      <c r="K20" s="71"/>
      <c r="L20" s="71"/>
    </row>
    <row r="21" spans="1:12">
      <c r="A21" s="70"/>
      <c r="B21" s="69" t="s">
        <v>626</v>
      </c>
      <c r="C21" s="71">
        <v>2</v>
      </c>
      <c r="D21" s="71">
        <v>2</v>
      </c>
      <c r="E21" s="71">
        <v>2</v>
      </c>
      <c r="F21" s="71">
        <v>2</v>
      </c>
      <c r="G21" s="71">
        <v>2</v>
      </c>
      <c r="H21" s="71">
        <v>2</v>
      </c>
      <c r="I21" s="71">
        <v>2</v>
      </c>
      <c r="J21" s="71">
        <v>2</v>
      </c>
      <c r="K21" s="71" t="s">
        <v>739</v>
      </c>
      <c r="L21" s="71" t="s">
        <v>677</v>
      </c>
    </row>
    <row r="22" spans="1:12">
      <c r="A22" s="70"/>
      <c r="B22" s="69" t="s">
        <v>625</v>
      </c>
      <c r="C22" s="71">
        <v>8</v>
      </c>
      <c r="D22" s="71">
        <v>8</v>
      </c>
      <c r="E22" s="71">
        <v>8</v>
      </c>
      <c r="F22" s="71">
        <v>8</v>
      </c>
      <c r="G22" s="71">
        <v>8</v>
      </c>
      <c r="H22" s="71">
        <v>8</v>
      </c>
      <c r="I22" s="71">
        <v>8</v>
      </c>
      <c r="J22" s="71">
        <v>8</v>
      </c>
      <c r="K22" s="71"/>
      <c r="L22" s="71" t="s">
        <v>677</v>
      </c>
    </row>
    <row r="23" spans="1:12">
      <c r="A23" s="70" t="s">
        <v>624</v>
      </c>
      <c r="C23" s="71"/>
      <c r="D23" s="71"/>
      <c r="E23" s="71"/>
      <c r="F23" s="71"/>
      <c r="G23" s="71"/>
      <c r="H23" s="71"/>
      <c r="I23" s="71"/>
      <c r="J23" s="71"/>
      <c r="K23" s="71"/>
      <c r="L23" s="71"/>
    </row>
    <row r="24" spans="1:12">
      <c r="A24" s="73"/>
      <c r="B24" s="73" t="s">
        <v>698</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627</v>
      </c>
      <c r="L24" s="71" t="s">
        <v>708</v>
      </c>
    </row>
    <row r="25" spans="1:12">
      <c r="A25" s="70"/>
      <c r="B25" s="69" t="s">
        <v>622</v>
      </c>
      <c r="C25" s="71">
        <v>40</v>
      </c>
      <c r="D25" s="71">
        <v>30</v>
      </c>
      <c r="E25" s="71">
        <v>30</v>
      </c>
      <c r="F25" s="71">
        <v>20</v>
      </c>
      <c r="G25" s="71">
        <v>20</v>
      </c>
      <c r="H25" s="71">
        <v>40</v>
      </c>
      <c r="I25" s="71">
        <v>10</v>
      </c>
      <c r="J25" s="71">
        <v>30</v>
      </c>
      <c r="K25" s="71" t="s">
        <v>627</v>
      </c>
      <c r="L25" s="71" t="s">
        <v>708</v>
      </c>
    </row>
    <row r="26" spans="1:12">
      <c r="A26" s="70"/>
      <c r="B26" s="69" t="s">
        <v>621</v>
      </c>
      <c r="C26" s="71">
        <v>0</v>
      </c>
      <c r="D26" s="71">
        <v>0</v>
      </c>
      <c r="E26" s="71">
        <v>0</v>
      </c>
      <c r="F26" s="71">
        <v>0</v>
      </c>
      <c r="G26" s="71">
        <v>0</v>
      </c>
      <c r="H26" s="71">
        <v>0</v>
      </c>
      <c r="I26" s="71">
        <v>0</v>
      </c>
      <c r="J26" s="71">
        <v>0</v>
      </c>
      <c r="K26" s="71" t="s">
        <v>627</v>
      </c>
      <c r="L26" s="71" t="s">
        <v>708</v>
      </c>
    </row>
    <row r="27" spans="1:12">
      <c r="A27" s="70"/>
      <c r="B27" s="69" t="s">
        <v>620</v>
      </c>
      <c r="C27" s="71">
        <v>1.2</v>
      </c>
      <c r="D27" s="71">
        <v>1</v>
      </c>
      <c r="E27" s="71">
        <v>1</v>
      </c>
      <c r="F27" s="71">
        <v>1</v>
      </c>
      <c r="G27" s="71">
        <v>1</v>
      </c>
      <c r="H27" s="71">
        <v>3</v>
      </c>
      <c r="I27" s="71">
        <v>0</v>
      </c>
      <c r="J27" s="71">
        <v>1</v>
      </c>
      <c r="K27" s="71" t="s">
        <v>627</v>
      </c>
      <c r="L27" s="71" t="s">
        <v>708</v>
      </c>
    </row>
    <row r="28" spans="1:12">
      <c r="A28" s="70"/>
      <c r="B28" s="69" t="s">
        <v>697</v>
      </c>
      <c r="C28" s="71">
        <v>0.3</v>
      </c>
      <c r="D28" s="71">
        <v>0.3</v>
      </c>
      <c r="E28" s="71">
        <v>0.3</v>
      </c>
      <c r="F28" s="71">
        <v>0.3</v>
      </c>
      <c r="G28" s="71">
        <v>0.1</v>
      </c>
      <c r="H28" s="71">
        <v>2</v>
      </c>
      <c r="I28" s="71">
        <v>0.1</v>
      </c>
      <c r="J28" s="71">
        <v>1</v>
      </c>
      <c r="K28" s="71" t="s">
        <v>627</v>
      </c>
      <c r="L28" s="71" t="s">
        <v>708</v>
      </c>
    </row>
    <row r="29" spans="1:12">
      <c r="A29" s="70" t="s">
        <v>619</v>
      </c>
      <c r="C29" s="71"/>
      <c r="D29" s="71"/>
      <c r="E29" s="71"/>
      <c r="F29" s="71"/>
      <c r="G29" s="71"/>
      <c r="H29" s="71"/>
      <c r="I29" s="71"/>
      <c r="J29" s="71"/>
      <c r="K29" s="71"/>
      <c r="L29" s="71"/>
    </row>
    <row r="30" spans="1:12">
      <c r="A30" s="70"/>
      <c r="B30" s="69" t="s">
        <v>801</v>
      </c>
      <c r="C30" s="71">
        <v>3.46</v>
      </c>
      <c r="D30" s="71">
        <v>3.38</v>
      </c>
      <c r="E30" s="71">
        <v>3.21</v>
      </c>
      <c r="F30" s="71">
        <v>2.91</v>
      </c>
      <c r="G30" s="71">
        <v>2.86</v>
      </c>
      <c r="H30" s="71">
        <v>3.97</v>
      </c>
      <c r="I30" s="71">
        <v>2.35</v>
      </c>
      <c r="J30" s="71">
        <v>3.99</v>
      </c>
      <c r="K30" s="71" t="s">
        <v>693</v>
      </c>
      <c r="L30" s="71" t="s">
        <v>677</v>
      </c>
    </row>
    <row r="31" spans="1:12">
      <c r="A31" s="70"/>
      <c r="B31" s="69" t="s">
        <v>800</v>
      </c>
      <c r="C31" s="71">
        <v>2.14</v>
      </c>
      <c r="D31" s="71">
        <v>2.09</v>
      </c>
      <c r="E31" s="71">
        <v>1.98</v>
      </c>
      <c r="F31" s="71">
        <v>1.8</v>
      </c>
      <c r="G31" s="71">
        <v>1.73</v>
      </c>
      <c r="H31" s="71">
        <v>2.4500000000000002</v>
      </c>
      <c r="I31" s="71">
        <v>1.43</v>
      </c>
      <c r="J31" s="71">
        <v>2.46</v>
      </c>
      <c r="K31" s="71" t="s">
        <v>693</v>
      </c>
      <c r="L31" s="71"/>
    </row>
    <row r="32" spans="1:12">
      <c r="A32" s="70"/>
      <c r="B32" s="69" t="s">
        <v>799</v>
      </c>
      <c r="C32" s="71">
        <v>1.33</v>
      </c>
      <c r="D32" s="71">
        <v>1.29</v>
      </c>
      <c r="E32" s="71">
        <v>1.23</v>
      </c>
      <c r="F32" s="71">
        <v>1.1100000000000001</v>
      </c>
      <c r="G32" s="71">
        <v>1.1299999999999999</v>
      </c>
      <c r="H32" s="71">
        <v>1.52</v>
      </c>
      <c r="I32" s="71">
        <v>0.92</v>
      </c>
      <c r="J32" s="71">
        <v>1.53</v>
      </c>
      <c r="K32" s="71" t="s">
        <v>693</v>
      </c>
      <c r="L32" s="71"/>
    </row>
    <row r="33" spans="1:12">
      <c r="A33" s="70"/>
      <c r="B33" s="69" t="s">
        <v>798</v>
      </c>
      <c r="C33" s="71">
        <v>2.11</v>
      </c>
      <c r="D33" s="71">
        <v>2.11</v>
      </c>
      <c r="E33" s="71">
        <v>2.1</v>
      </c>
      <c r="F33" s="71">
        <v>2.1</v>
      </c>
      <c r="G33" s="71">
        <v>1.62</v>
      </c>
      <c r="H33" s="71">
        <v>2.4</v>
      </c>
      <c r="I33" s="71">
        <v>1.42</v>
      </c>
      <c r="J33" s="71">
        <v>2.58</v>
      </c>
      <c r="K33" s="71" t="s">
        <v>594</v>
      </c>
      <c r="L33" s="71"/>
    </row>
    <row r="34" spans="1:12">
      <c r="A34" s="70"/>
      <c r="B34" s="69" t="s">
        <v>797</v>
      </c>
      <c r="C34" s="71">
        <v>126000</v>
      </c>
      <c r="D34" s="71">
        <v>122000</v>
      </c>
      <c r="E34" s="71">
        <v>115000</v>
      </c>
      <c r="F34" s="71">
        <v>103000</v>
      </c>
      <c r="G34" s="71">
        <v>103000</v>
      </c>
      <c r="H34" s="71">
        <v>142000</v>
      </c>
      <c r="I34" s="71">
        <v>79000</v>
      </c>
      <c r="J34" s="71">
        <v>133000</v>
      </c>
      <c r="K34" s="71" t="s">
        <v>632</v>
      </c>
      <c r="L34" s="71"/>
    </row>
    <row r="35" spans="1:12">
      <c r="A35" s="70" t="s">
        <v>606</v>
      </c>
      <c r="C35" s="71"/>
      <c r="D35" s="71"/>
      <c r="E35" s="71"/>
      <c r="F35" s="71"/>
      <c r="G35" s="71"/>
      <c r="H35" s="71"/>
      <c r="I35" s="71"/>
      <c r="J35" s="71"/>
      <c r="K35" s="71"/>
      <c r="L35" s="71"/>
    </row>
    <row r="36" spans="1:12">
      <c r="A36" s="73"/>
      <c r="B36" s="73" t="s">
        <v>642</v>
      </c>
      <c r="C36" s="72">
        <v>0.70926699999999998</v>
      </c>
      <c r="D36" s="72">
        <v>0.70926699999999998</v>
      </c>
      <c r="E36" s="72">
        <v>0.708314</v>
      </c>
      <c r="F36" s="72">
        <v>0.708314</v>
      </c>
      <c r="G36" s="72">
        <v>0.48</v>
      </c>
      <c r="H36" s="72">
        <v>0.74</v>
      </c>
      <c r="I36" s="72">
        <v>0.47</v>
      </c>
      <c r="J36" s="72">
        <v>0.73</v>
      </c>
      <c r="K36" s="71" t="s">
        <v>796</v>
      </c>
      <c r="L36" s="71" t="s">
        <v>677</v>
      </c>
    </row>
    <row r="37" spans="1:12">
      <c r="A37" s="73"/>
      <c r="B37" s="73" t="s">
        <v>741</v>
      </c>
      <c r="C37" s="72">
        <v>0.69351099999999999</v>
      </c>
      <c r="D37" s="72">
        <v>0.69351099999999999</v>
      </c>
      <c r="E37" s="72">
        <v>0.69250999999999996</v>
      </c>
      <c r="F37" s="72">
        <v>0.69250999999999996</v>
      </c>
      <c r="G37" s="72">
        <v>0.45</v>
      </c>
      <c r="H37" s="72">
        <v>0.72</v>
      </c>
      <c r="I37" s="72">
        <v>0.44</v>
      </c>
      <c r="J37" s="72">
        <v>0.71</v>
      </c>
      <c r="K37" s="71" t="s">
        <v>796</v>
      </c>
      <c r="L37" s="71" t="s">
        <v>677</v>
      </c>
    </row>
    <row r="38" spans="1:12">
      <c r="A38" s="70"/>
      <c r="B38" s="69" t="s">
        <v>769</v>
      </c>
      <c r="C38" s="71">
        <v>1.0900000000000001</v>
      </c>
      <c r="D38" s="71">
        <v>1.07</v>
      </c>
      <c r="E38" s="71">
        <v>1.01</v>
      </c>
      <c r="F38" s="71">
        <v>0.92</v>
      </c>
      <c r="G38" s="71">
        <v>0.9</v>
      </c>
      <c r="H38" s="71">
        <v>1.25</v>
      </c>
      <c r="I38" s="71">
        <v>0.74</v>
      </c>
      <c r="J38" s="71">
        <v>1.26</v>
      </c>
      <c r="K38" s="71" t="s">
        <v>693</v>
      </c>
      <c r="L38" s="71" t="s">
        <v>677</v>
      </c>
    </row>
    <row r="39" spans="1:12">
      <c r="A39" s="70"/>
      <c r="B39" s="69" t="s">
        <v>768</v>
      </c>
      <c r="C39" s="71">
        <v>0.67</v>
      </c>
      <c r="D39" s="71">
        <v>0.66</v>
      </c>
      <c r="E39" s="71">
        <v>0.63</v>
      </c>
      <c r="F39" s="71">
        <v>0.56999999999999995</v>
      </c>
      <c r="G39" s="71">
        <v>0.55000000000000004</v>
      </c>
      <c r="H39" s="71">
        <v>0.77</v>
      </c>
      <c r="I39" s="71">
        <v>0.45</v>
      </c>
      <c r="J39" s="71">
        <v>0.78</v>
      </c>
      <c r="K39" s="71" t="s">
        <v>638</v>
      </c>
      <c r="L39" s="71"/>
    </row>
    <row r="40" spans="1:12">
      <c r="A40" s="70"/>
      <c r="B40" s="69" t="s">
        <v>767</v>
      </c>
      <c r="C40" s="71">
        <v>0.42</v>
      </c>
      <c r="D40" s="71">
        <v>0.41</v>
      </c>
      <c r="E40" s="71">
        <v>0.39</v>
      </c>
      <c r="F40" s="71">
        <v>0.35</v>
      </c>
      <c r="G40" s="71">
        <v>0.36</v>
      </c>
      <c r="H40" s="71">
        <v>0.48</v>
      </c>
      <c r="I40" s="71">
        <v>0.28999999999999998</v>
      </c>
      <c r="J40" s="71">
        <v>0.48</v>
      </c>
      <c r="K40" s="71" t="s">
        <v>638</v>
      </c>
      <c r="L40" s="71"/>
    </row>
    <row r="41" spans="1:12">
      <c r="A41" s="70"/>
      <c r="B41" s="69" t="s">
        <v>766</v>
      </c>
      <c r="C41" s="71">
        <v>0.66</v>
      </c>
      <c r="D41" s="71">
        <v>0.66</v>
      </c>
      <c r="E41" s="71">
        <v>0.66</v>
      </c>
      <c r="F41" s="71">
        <v>0.66</v>
      </c>
      <c r="G41" s="71">
        <v>0.51</v>
      </c>
      <c r="H41" s="71">
        <v>0.76</v>
      </c>
      <c r="I41" s="71">
        <v>0.45</v>
      </c>
      <c r="J41" s="71">
        <v>0.82</v>
      </c>
      <c r="K41" s="71" t="s">
        <v>594</v>
      </c>
      <c r="L41" s="71"/>
    </row>
    <row r="42" spans="1:12">
      <c r="A42" s="70"/>
      <c r="B42" s="69" t="s">
        <v>765</v>
      </c>
      <c r="C42" s="71">
        <v>39700</v>
      </c>
      <c r="D42" s="71">
        <v>38500</v>
      </c>
      <c r="E42" s="71">
        <v>36300</v>
      </c>
      <c r="F42" s="71">
        <v>32400</v>
      </c>
      <c r="G42" s="71">
        <v>32500</v>
      </c>
      <c r="H42" s="71">
        <v>44600</v>
      </c>
      <c r="I42" s="71">
        <v>24900</v>
      </c>
      <c r="J42" s="71">
        <v>41900</v>
      </c>
      <c r="K42" s="71" t="s">
        <v>632</v>
      </c>
      <c r="L42" s="71"/>
    </row>
    <row r="43" spans="1:12">
      <c r="A43" s="70"/>
      <c r="B43" s="69" t="s">
        <v>764</v>
      </c>
      <c r="C43" s="71">
        <v>0.06</v>
      </c>
      <c r="D43" s="71">
        <v>0.06</v>
      </c>
      <c r="E43" s="71">
        <v>0.06</v>
      </c>
      <c r="F43" s="71">
        <v>0.05</v>
      </c>
      <c r="G43" s="71">
        <v>0.06</v>
      </c>
      <c r="H43" s="71">
        <v>7.0000000000000007E-2</v>
      </c>
      <c r="I43" s="71">
        <v>0.05</v>
      </c>
      <c r="J43" s="71">
        <v>0.08</v>
      </c>
      <c r="K43" s="71" t="s">
        <v>638</v>
      </c>
      <c r="L43" s="71"/>
    </row>
    <row r="44" spans="1:12">
      <c r="A44" s="70"/>
      <c r="B44" s="69" t="s">
        <v>795</v>
      </c>
      <c r="C44" s="71">
        <v>0</v>
      </c>
      <c r="D44" s="71">
        <v>0</v>
      </c>
      <c r="E44" s="71">
        <v>0</v>
      </c>
      <c r="F44" s="71">
        <v>0</v>
      </c>
      <c r="G44" s="71">
        <v>0</v>
      </c>
      <c r="H44" s="71">
        <v>1</v>
      </c>
      <c r="I44" s="71">
        <v>0</v>
      </c>
      <c r="J44" s="71">
        <v>1</v>
      </c>
      <c r="K44" s="71" t="s">
        <v>689</v>
      </c>
      <c r="L44" s="71"/>
    </row>
    <row r="45" spans="1:12">
      <c r="A45" s="70"/>
      <c r="B45" s="69" t="s">
        <v>763</v>
      </c>
      <c r="C45" s="71">
        <v>0.09</v>
      </c>
      <c r="D45" s="71">
        <v>0.09</v>
      </c>
      <c r="E45" s="71">
        <v>0.09</v>
      </c>
      <c r="F45" s="71">
        <v>0.09</v>
      </c>
      <c r="G45" s="71">
        <v>0</v>
      </c>
      <c r="H45" s="71">
        <v>0.09</v>
      </c>
      <c r="I45" s="71">
        <v>0</v>
      </c>
      <c r="J45" s="71">
        <v>0.09</v>
      </c>
      <c r="K45" s="71" t="s">
        <v>794</v>
      </c>
      <c r="L45" s="71"/>
    </row>
    <row r="46" spans="1:12">
      <c r="A46" s="70"/>
      <c r="B46" s="69" t="s">
        <v>762</v>
      </c>
      <c r="C46" s="71">
        <v>1</v>
      </c>
      <c r="D46" s="71">
        <v>1</v>
      </c>
      <c r="E46" s="71">
        <v>1</v>
      </c>
      <c r="F46" s="71">
        <v>1</v>
      </c>
      <c r="G46" s="71">
        <v>0</v>
      </c>
      <c r="H46" s="71">
        <v>1</v>
      </c>
      <c r="I46" s="71">
        <v>0</v>
      </c>
      <c r="J46" s="71">
        <v>1</v>
      </c>
      <c r="K46" s="71" t="s">
        <v>793</v>
      </c>
      <c r="L46" s="71"/>
    </row>
    <row r="47" spans="1:12">
      <c r="A47" s="70"/>
      <c r="B47" s="69" t="s">
        <v>761</v>
      </c>
      <c r="C47" s="71">
        <v>1</v>
      </c>
      <c r="D47" s="71">
        <v>1</v>
      </c>
      <c r="E47" s="71">
        <v>1</v>
      </c>
      <c r="F47" s="71">
        <v>1</v>
      </c>
      <c r="G47" s="71">
        <v>0</v>
      </c>
      <c r="H47" s="71">
        <v>1</v>
      </c>
      <c r="I47" s="71">
        <v>0</v>
      </c>
      <c r="J47" s="71">
        <v>1</v>
      </c>
      <c r="K47" s="71" t="s">
        <v>793</v>
      </c>
      <c r="L47" s="71"/>
    </row>
    <row r="48" spans="1:12">
      <c r="A48" s="73"/>
      <c r="B48" s="73" t="s">
        <v>759</v>
      </c>
      <c r="C48" s="72">
        <v>1.7679E-2</v>
      </c>
      <c r="D48" s="72">
        <v>1.7679E-2</v>
      </c>
      <c r="E48" s="72">
        <v>1.7676999999999998E-2</v>
      </c>
      <c r="F48" s="72">
        <v>1.7676999999999998E-2</v>
      </c>
      <c r="G48" s="72">
        <v>0.01</v>
      </c>
      <c r="H48" s="72">
        <v>0.15</v>
      </c>
      <c r="I48" s="72">
        <v>0.01</v>
      </c>
      <c r="J48" s="72">
        <v>0.15</v>
      </c>
      <c r="K48" s="71" t="s">
        <v>738</v>
      </c>
      <c r="L48" s="71" t="s">
        <v>677</v>
      </c>
    </row>
    <row r="49" spans="1:2">
      <c r="A49" s="70"/>
    </row>
    <row r="50" spans="1:2">
      <c r="A50" s="70"/>
    </row>
    <row r="51" spans="1:2">
      <c r="A51" s="70" t="s">
        <v>588</v>
      </c>
    </row>
    <row r="52" spans="1:2">
      <c r="A52" s="70"/>
      <c r="B52" s="69" t="s">
        <v>792</v>
      </c>
    </row>
    <row r="53" spans="1:2">
      <c r="A53" s="70"/>
      <c r="B53" s="69" t="s">
        <v>791</v>
      </c>
    </row>
    <row r="54" spans="1:2">
      <c r="A54" s="70"/>
      <c r="B54" s="69" t="s">
        <v>790</v>
      </c>
    </row>
    <row r="55" spans="1:2">
      <c r="A55" s="70"/>
      <c r="B55" s="69" t="s">
        <v>789</v>
      </c>
    </row>
    <row r="56" spans="1:2">
      <c r="A56" s="70"/>
      <c r="B56" s="69" t="s">
        <v>788</v>
      </c>
    </row>
    <row r="57" spans="1:2">
      <c r="A57" s="70"/>
      <c r="B57" s="69" t="s">
        <v>787</v>
      </c>
    </row>
    <row r="58" spans="1:2">
      <c r="A58" s="70"/>
      <c r="B58" s="69" t="s">
        <v>786</v>
      </c>
    </row>
    <row r="59" spans="1:2">
      <c r="A59" s="70"/>
      <c r="B59" s="69" t="s">
        <v>785</v>
      </c>
    </row>
    <row r="60" spans="1:2">
      <c r="A60" s="70"/>
      <c r="B60" s="69" t="s">
        <v>784</v>
      </c>
    </row>
    <row r="61" spans="1:2">
      <c r="A61" s="70"/>
      <c r="B61" s="69" t="s">
        <v>783</v>
      </c>
    </row>
    <row r="62" spans="1:2">
      <c r="A62" s="70"/>
      <c r="B62" s="69" t="s">
        <v>782</v>
      </c>
    </row>
    <row r="63" spans="1:2">
      <c r="A63" s="70"/>
      <c r="B63" s="69" t="s">
        <v>781</v>
      </c>
    </row>
    <row r="64" spans="1:2">
      <c r="A64" s="70"/>
      <c r="B64" s="69" t="s">
        <v>780</v>
      </c>
    </row>
    <row r="65" spans="1:2">
      <c r="A65" s="70"/>
      <c r="B65" s="69" t="s">
        <v>568</v>
      </c>
    </row>
    <row r="66" spans="1:2">
      <c r="A66" s="70"/>
      <c r="B66" s="69" t="s">
        <v>567</v>
      </c>
    </row>
    <row r="67" spans="1:2">
      <c r="A67" s="70"/>
    </row>
    <row r="68" spans="1:2">
      <c r="A68" s="70" t="s">
        <v>566</v>
      </c>
    </row>
    <row r="69" spans="1:2">
      <c r="A69" s="70"/>
      <c r="B69" s="69" t="s">
        <v>776</v>
      </c>
    </row>
    <row r="70" spans="1:2">
      <c r="A70" s="70"/>
      <c r="B70" s="69" t="s">
        <v>775</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1" t="s">
        <v>1059</v>
      </c>
      <c r="B1" s="333" t="s">
        <v>1060</v>
      </c>
      <c r="C1" s="334"/>
      <c r="D1" s="334"/>
      <c r="E1" s="334"/>
      <c r="F1" s="335"/>
      <c r="G1" s="333" t="s">
        <v>1061</v>
      </c>
      <c r="H1" s="334"/>
      <c r="I1" s="334"/>
      <c r="J1" s="334"/>
      <c r="K1" s="335"/>
    </row>
    <row r="2" spans="1:14" ht="13.5" thickBot="1">
      <c r="A2" s="332"/>
      <c r="B2" s="153" t="s">
        <v>1062</v>
      </c>
      <c r="C2" s="154" t="s">
        <v>1063</v>
      </c>
      <c r="D2" s="154" t="s">
        <v>1064</v>
      </c>
      <c r="E2" s="154" t="s">
        <v>1065</v>
      </c>
      <c r="F2" s="155" t="s">
        <v>1066</v>
      </c>
      <c r="G2" s="153" t="s">
        <v>1062</v>
      </c>
      <c r="H2" s="154" t="s">
        <v>1063</v>
      </c>
      <c r="I2" s="154" t="s">
        <v>1064</v>
      </c>
      <c r="J2" s="154" t="s">
        <v>1065</v>
      </c>
      <c r="K2" s="155" t="s">
        <v>1066</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0" t="s">
        <v>1063</v>
      </c>
      <c r="B7" s="330"/>
      <c r="C7" s="330"/>
      <c r="D7" s="330"/>
    </row>
    <row r="8" spans="1:14" ht="15">
      <c r="A8" s="166" t="s">
        <v>557</v>
      </c>
      <c r="B8" s="166">
        <v>2015</v>
      </c>
      <c r="C8" s="166">
        <v>2020</v>
      </c>
      <c r="D8" s="166">
        <v>2030</v>
      </c>
    </row>
    <row r="9" spans="1:14">
      <c r="A9" t="s">
        <v>1067</v>
      </c>
      <c r="C9">
        <v>31.9</v>
      </c>
      <c r="D9">
        <v>36.299999999999997</v>
      </c>
    </row>
    <row r="10" spans="1:14">
      <c r="A10" t="s">
        <v>1068</v>
      </c>
      <c r="C10" s="22">
        <v>0.4</v>
      </c>
      <c r="D10" s="22">
        <v>0.7</v>
      </c>
    </row>
    <row r="11" spans="1:14">
      <c r="A11" t="s">
        <v>1069</v>
      </c>
      <c r="C11">
        <f>C9*(1-C10)</f>
        <v>19.139999999999997</v>
      </c>
      <c r="D11">
        <f>D9*(1-D10)</f>
        <v>10.89</v>
      </c>
    </row>
    <row r="12" spans="1:14">
      <c r="A12" t="s">
        <v>1070</v>
      </c>
      <c r="C12" s="22">
        <v>0.5</v>
      </c>
      <c r="D12" s="22">
        <f>C12</f>
        <v>0.5</v>
      </c>
    </row>
    <row r="13" spans="1:14">
      <c r="A13" t="s">
        <v>1071</v>
      </c>
      <c r="C13" s="22">
        <v>0.4</v>
      </c>
      <c r="D13" s="22">
        <f>C13</f>
        <v>0.4</v>
      </c>
    </row>
    <row r="14" spans="1:14">
      <c r="A14" t="s">
        <v>1072</v>
      </c>
      <c r="C14" s="165">
        <f>(C11/C12)*C13</f>
        <v>15.311999999999998</v>
      </c>
      <c r="D14" s="165">
        <f>(D11/D12)*D13</f>
        <v>8.7120000000000015</v>
      </c>
    </row>
    <row r="15" spans="1:14">
      <c r="A15" t="s">
        <v>1073</v>
      </c>
      <c r="C15">
        <f>C14*3600</f>
        <v>55123.19999999999</v>
      </c>
      <c r="D15">
        <f>D14*3600</f>
        <v>31363.200000000004</v>
      </c>
    </row>
    <row r="16" spans="1:14">
      <c r="A16" t="s">
        <v>1074</v>
      </c>
      <c r="B16" s="165">
        <f>C3</f>
        <v>94.888999999999996</v>
      </c>
      <c r="C16" s="165">
        <f>C15/1000</f>
        <v>55.12319999999999</v>
      </c>
      <c r="D16" s="167">
        <f>D15/1000</f>
        <v>31.363200000000003</v>
      </c>
    </row>
    <row r="17" spans="1:22">
      <c r="B17" s="165"/>
      <c r="C17" s="165"/>
      <c r="D17" s="165"/>
    </row>
    <row r="18" spans="1:22" ht="15">
      <c r="A18" s="330" t="s">
        <v>1075</v>
      </c>
      <c r="B18" s="330"/>
      <c r="C18" s="330"/>
      <c r="D18" s="330"/>
    </row>
    <row r="19" spans="1:22" ht="15">
      <c r="A19" s="166" t="s">
        <v>557</v>
      </c>
      <c r="B19" s="166"/>
      <c r="C19" s="166">
        <v>2020</v>
      </c>
      <c r="D19" s="166">
        <v>2030</v>
      </c>
    </row>
    <row r="20" spans="1:22">
      <c r="A20" t="s">
        <v>1076</v>
      </c>
      <c r="C20">
        <f>C9*C10</f>
        <v>12.76</v>
      </c>
      <c r="D20">
        <f>D9*D10</f>
        <v>25.409999999999997</v>
      </c>
    </row>
    <row r="21" spans="1:22" ht="15">
      <c r="A21" t="s">
        <v>1077</v>
      </c>
      <c r="C21" s="168">
        <v>0.127</v>
      </c>
      <c r="D21" s="169">
        <v>0.1</v>
      </c>
    </row>
    <row r="22" spans="1:22">
      <c r="A22" t="s">
        <v>1078</v>
      </c>
      <c r="C22" s="26">
        <f>C21*(C20/(1-C21))</f>
        <v>1.8562657502863689</v>
      </c>
      <c r="D22" s="26">
        <f>D21*(D20/(1-D21))</f>
        <v>2.8233333333333328</v>
      </c>
    </row>
    <row r="23" spans="1:22">
      <c r="A23" t="s">
        <v>1079</v>
      </c>
      <c r="C23" s="102">
        <v>3</v>
      </c>
      <c r="D23">
        <v>3</v>
      </c>
    </row>
    <row r="24" spans="1:22">
      <c r="A24" t="s">
        <v>1080</v>
      </c>
      <c r="C24" s="26">
        <f>C23*C22</f>
        <v>5.5687972508591068</v>
      </c>
      <c r="D24" s="26">
        <f>D23*D22</f>
        <v>8.4699999999999989</v>
      </c>
    </row>
    <row r="25" spans="1:22">
      <c r="A25" t="s">
        <v>1081</v>
      </c>
      <c r="C25" s="102">
        <f>C24*3600</f>
        <v>20047.670103092783</v>
      </c>
      <c r="D25" s="102">
        <f>D24*3600</f>
        <v>30491.999999999996</v>
      </c>
    </row>
    <row r="26" spans="1:22">
      <c r="A26" t="s">
        <v>1082</v>
      </c>
      <c r="C26" s="165">
        <f>C25/1000</f>
        <v>20.047670103092784</v>
      </c>
      <c r="D26" s="167">
        <f>D25/1000</f>
        <v>30.491999999999997</v>
      </c>
    </row>
    <row r="28" spans="1:22" ht="15">
      <c r="A28" s="330" t="s">
        <v>1083</v>
      </c>
      <c r="B28" s="330"/>
      <c r="C28" s="330"/>
      <c r="D28" s="330"/>
    </row>
    <row r="29" spans="1:22" ht="60">
      <c r="A29" s="166" t="s">
        <v>557</v>
      </c>
      <c r="B29" s="166">
        <v>2015</v>
      </c>
      <c r="C29" s="166">
        <v>2020</v>
      </c>
      <c r="D29" s="166">
        <v>2030</v>
      </c>
      <c r="G29" s="170"/>
      <c r="H29" s="171"/>
      <c r="I29" s="172" t="s">
        <v>1084</v>
      </c>
      <c r="J29" s="172" t="s">
        <v>1085</v>
      </c>
      <c r="K29" s="172" t="s">
        <v>1086</v>
      </c>
      <c r="L29" s="172" t="s">
        <v>1087</v>
      </c>
      <c r="S29" t="s">
        <v>1088</v>
      </c>
    </row>
    <row r="30" spans="1:22" ht="15">
      <c r="A30" t="s">
        <v>1089</v>
      </c>
      <c r="B30">
        <v>18</v>
      </c>
      <c r="C30">
        <f>B30+60</f>
        <v>78</v>
      </c>
      <c r="D30">
        <f>C30+18.5</f>
        <v>96.5</v>
      </c>
      <c r="G30" s="170"/>
      <c r="H30" s="170" t="s">
        <v>1090</v>
      </c>
      <c r="I30" s="170" t="s">
        <v>1091</v>
      </c>
      <c r="J30" s="170" t="s">
        <v>1092</v>
      </c>
      <c r="K30" s="170" t="s">
        <v>1093</v>
      </c>
      <c r="L30" s="170" t="s">
        <v>1094</v>
      </c>
      <c r="S30" t="s">
        <v>1095</v>
      </c>
      <c r="T30" s="336" t="s">
        <v>1087</v>
      </c>
      <c r="U30" s="337"/>
      <c r="V30" s="337"/>
    </row>
    <row r="31" spans="1:22" ht="15">
      <c r="A31" t="s">
        <v>1096</v>
      </c>
      <c r="B31" s="22">
        <v>0.25</v>
      </c>
      <c r="C31" s="22">
        <f>B31</f>
        <v>0.25</v>
      </c>
      <c r="D31" s="22">
        <f>C31</f>
        <v>0.25</v>
      </c>
      <c r="G31" s="171" t="s">
        <v>1097</v>
      </c>
      <c r="H31" s="170">
        <v>311.65399600000001</v>
      </c>
      <c r="I31" s="170">
        <v>8845.3479520000001</v>
      </c>
      <c r="J31" s="170">
        <v>22461.807872000001</v>
      </c>
      <c r="K31" s="170">
        <v>28682.778717000001</v>
      </c>
      <c r="L31" s="170">
        <v>8653.6989190000004</v>
      </c>
      <c r="S31" t="s">
        <v>1098</v>
      </c>
      <c r="T31">
        <v>0.35792764326805798</v>
      </c>
    </row>
    <row r="32" spans="1:22" ht="15">
      <c r="A32" t="s">
        <v>1099</v>
      </c>
      <c r="B32" s="102">
        <f>B30/B31</f>
        <v>72</v>
      </c>
      <c r="C32" s="102">
        <f>C30/C31</f>
        <v>312</v>
      </c>
      <c r="D32" s="102">
        <f>D30/D31</f>
        <v>386</v>
      </c>
      <c r="G32" s="171" t="s">
        <v>1100</v>
      </c>
      <c r="H32" s="173">
        <v>2.9555506715861044E-3</v>
      </c>
      <c r="I32" s="174">
        <v>8.3884289678565108E-2</v>
      </c>
      <c r="J32" s="174">
        <v>0.21301511353355998</v>
      </c>
      <c r="K32" s="174">
        <v>0.2720112913295839</v>
      </c>
      <c r="L32" s="174">
        <v>8.2066798372623442E-2</v>
      </c>
      <c r="N32" s="175">
        <f>SUM(I32:L32)</f>
        <v>0.65097749291433249</v>
      </c>
      <c r="Q32" t="s">
        <v>1101</v>
      </c>
      <c r="S32" t="s">
        <v>1102</v>
      </c>
      <c r="T32">
        <v>0.5922178577259587</v>
      </c>
    </row>
    <row r="33" spans="1:22" ht="15">
      <c r="A33" t="s">
        <v>1103</v>
      </c>
      <c r="B33" s="22">
        <v>0.8</v>
      </c>
      <c r="C33" s="22">
        <f>B33</f>
        <v>0.8</v>
      </c>
      <c r="D33" s="22">
        <f>C33</f>
        <v>0.8</v>
      </c>
      <c r="G33" s="171" t="s">
        <v>1104</v>
      </c>
      <c r="H33" s="176"/>
      <c r="I33" s="176">
        <v>8</v>
      </c>
      <c r="J33" s="176">
        <v>6</v>
      </c>
      <c r="K33" s="176">
        <v>3.7</v>
      </c>
      <c r="L33" s="176">
        <v>1.9</v>
      </c>
      <c r="Q33" s="22">
        <v>0.65</v>
      </c>
      <c r="S33" t="s">
        <v>1105</v>
      </c>
      <c r="T33">
        <v>5.2470383697893502E-2</v>
      </c>
    </row>
    <row r="34" spans="1:22" ht="15">
      <c r="A34" t="s">
        <v>1106</v>
      </c>
      <c r="B34" s="22">
        <v>0.7</v>
      </c>
      <c r="C34" s="22">
        <f>B34</f>
        <v>0.7</v>
      </c>
      <c r="D34" s="22">
        <f>C34</f>
        <v>0.7</v>
      </c>
      <c r="G34" s="171" t="s">
        <v>1107</v>
      </c>
      <c r="H34" s="170"/>
      <c r="I34" s="170">
        <v>1387</v>
      </c>
      <c r="J34" s="170">
        <v>2642</v>
      </c>
      <c r="K34" s="170">
        <v>2080</v>
      </c>
      <c r="L34" s="170">
        <v>322</v>
      </c>
      <c r="S34" t="s">
        <v>1108</v>
      </c>
      <c r="T34">
        <f>I41*Q33*L32</f>
        <v>1.4264030225145681</v>
      </c>
      <c r="V34">
        <f>I41*(Q33/L32)</f>
        <v>211.79088674913027</v>
      </c>
    </row>
    <row r="35" spans="1:22" ht="15">
      <c r="A35" t="s">
        <v>1109</v>
      </c>
      <c r="B35" s="102">
        <f>(B32*8760*B33*B34)</f>
        <v>353203.19999999995</v>
      </c>
      <c r="C35" s="102">
        <f>(C32*8760*C33*C34)</f>
        <v>1530547.2</v>
      </c>
      <c r="D35" s="102">
        <f>(D32*8760*D33*D34)</f>
        <v>1893561.5999999999</v>
      </c>
      <c r="G35" s="171" t="s">
        <v>1110</v>
      </c>
      <c r="H35" s="170"/>
      <c r="I35" s="177">
        <f t="shared" ref="I35:K35" si="0">I34*110%</f>
        <v>1525.7</v>
      </c>
      <c r="J35" s="177">
        <f>J34*110%</f>
        <v>2906.2000000000003</v>
      </c>
      <c r="K35" s="177">
        <f t="shared" si="0"/>
        <v>2288</v>
      </c>
      <c r="L35" s="177">
        <f>L34*110%</f>
        <v>354.20000000000005</v>
      </c>
      <c r="S35" t="s">
        <v>1111</v>
      </c>
      <c r="T35" s="336" t="s">
        <v>1086</v>
      </c>
      <c r="U35" s="337"/>
      <c r="V35" s="337"/>
    </row>
    <row r="36" spans="1:22">
      <c r="A36" t="s">
        <v>1061</v>
      </c>
      <c r="B36" s="165">
        <f>B35/10^6</f>
        <v>0.35320319999999994</v>
      </c>
      <c r="C36" s="165">
        <f>C35/10^6</f>
        <v>1.5305472</v>
      </c>
      <c r="D36" s="165">
        <f>D35/10^6</f>
        <v>1.8935616</v>
      </c>
      <c r="G36" s="102"/>
      <c r="H36" s="102"/>
      <c r="I36" s="102"/>
      <c r="J36" s="102"/>
      <c r="K36" s="102"/>
      <c r="L36" s="102"/>
      <c r="S36" t="s">
        <v>1098</v>
      </c>
      <c r="T36">
        <v>0.31966635214720912</v>
      </c>
    </row>
    <row r="37" spans="1:22">
      <c r="A37" t="s">
        <v>1112</v>
      </c>
      <c r="B37" s="102">
        <f>B36*3600</f>
        <v>1271.5315199999998</v>
      </c>
      <c r="C37" s="102">
        <f>C36*3600</f>
        <v>5509.9699199999995</v>
      </c>
      <c r="D37" s="102">
        <f>D36*3600</f>
        <v>6816.8217599999998</v>
      </c>
      <c r="G37" s="102" t="s">
        <v>1113</v>
      </c>
      <c r="H37" s="102"/>
      <c r="I37" s="102"/>
      <c r="J37" s="102"/>
      <c r="K37" s="102"/>
      <c r="L37" s="102"/>
      <c r="S37" t="s">
        <v>1102</v>
      </c>
      <c r="T37">
        <v>0.60404221809878245</v>
      </c>
    </row>
    <row r="38" spans="1:22">
      <c r="A38" t="s">
        <v>1060</v>
      </c>
      <c r="B38" s="26">
        <f>B37/1000</f>
        <v>1.2715315199999997</v>
      </c>
      <c r="C38" s="26">
        <f>C37/1000</f>
        <v>5.5099699199999996</v>
      </c>
      <c r="D38" s="178">
        <f>D37/1000</f>
        <v>6.8168217599999998</v>
      </c>
      <c r="S38" t="s">
        <v>1105</v>
      </c>
      <c r="T38">
        <v>7.6291429754008364E-2</v>
      </c>
    </row>
    <row r="39" spans="1:22">
      <c r="G39" t="s">
        <v>1114</v>
      </c>
      <c r="M39">
        <v>2018</v>
      </c>
      <c r="S39" t="s">
        <v>1108</v>
      </c>
    </row>
    <row r="40" spans="1:22" ht="15">
      <c r="A40" s="330" t="s">
        <v>1066</v>
      </c>
      <c r="B40" s="330"/>
      <c r="C40" s="330"/>
      <c r="D40" s="330"/>
      <c r="F40" t="s">
        <v>1115</v>
      </c>
      <c r="G40" t="s">
        <v>1116</v>
      </c>
      <c r="I40">
        <v>101.7</v>
      </c>
      <c r="J40" t="s">
        <v>484</v>
      </c>
      <c r="L40" t="s">
        <v>1098</v>
      </c>
      <c r="M40">
        <v>4.6900000000000004</v>
      </c>
      <c r="N40" t="s">
        <v>484</v>
      </c>
    </row>
    <row r="41" spans="1:22" ht="15">
      <c r="A41" s="166" t="s">
        <v>557</v>
      </c>
      <c r="B41" s="166">
        <v>2015</v>
      </c>
      <c r="D41" s="166">
        <v>2030</v>
      </c>
      <c r="F41" t="s">
        <v>1117</v>
      </c>
      <c r="G41" t="s">
        <v>1118</v>
      </c>
      <c r="I41">
        <v>26.74</v>
      </c>
      <c r="J41" t="s">
        <v>484</v>
      </c>
      <c r="L41" t="s">
        <v>1102</v>
      </c>
      <c r="M41">
        <v>37.79</v>
      </c>
      <c r="N41" t="s">
        <v>484</v>
      </c>
      <c r="S41" t="s">
        <v>1119</v>
      </c>
      <c r="T41" s="336" t="s">
        <v>1120</v>
      </c>
      <c r="U41" s="337"/>
      <c r="V41" s="337"/>
    </row>
    <row r="42" spans="1:22" ht="15">
      <c r="A42" t="s">
        <v>1121</v>
      </c>
      <c r="B42" s="26">
        <f>F3</f>
        <v>15.856999999999999</v>
      </c>
      <c r="D42" s="179">
        <f>B42</f>
        <v>15.856999999999999</v>
      </c>
      <c r="I42">
        <f>SUM(I40:I41)</f>
        <v>128.44</v>
      </c>
      <c r="J42" t="s">
        <v>484</v>
      </c>
      <c r="L42" t="s">
        <v>1105</v>
      </c>
      <c r="M42">
        <v>59.22</v>
      </c>
      <c r="N42" t="s">
        <v>484</v>
      </c>
      <c r="S42" t="s">
        <v>1098</v>
      </c>
      <c r="T42">
        <v>0.20014125552486003</v>
      </c>
    </row>
    <row r="43" spans="1:22">
      <c r="S43" t="s">
        <v>1102</v>
      </c>
      <c r="T43">
        <v>0.54761388560430635</v>
      </c>
    </row>
    <row r="44" spans="1:22">
      <c r="S44" t="s">
        <v>1105</v>
      </c>
      <c r="T44">
        <v>0.25224485887083364</v>
      </c>
    </row>
    <row r="45" spans="1:22" ht="15">
      <c r="A45" s="330" t="s">
        <v>1122</v>
      </c>
      <c r="B45" s="330"/>
      <c r="C45" s="330"/>
      <c r="D45" s="330"/>
      <c r="S45" t="s">
        <v>1108</v>
      </c>
    </row>
    <row r="46" spans="1:22" ht="15">
      <c r="A46" s="166" t="s">
        <v>557</v>
      </c>
      <c r="B46" s="166">
        <v>2018</v>
      </c>
      <c r="C46" s="166">
        <v>2020</v>
      </c>
      <c r="D46" s="166">
        <v>2030</v>
      </c>
      <c r="F46" s="166" t="s">
        <v>1123</v>
      </c>
    </row>
    <row r="47" spans="1:22">
      <c r="A47" t="s">
        <v>1124</v>
      </c>
      <c r="B47">
        <v>400</v>
      </c>
      <c r="C47">
        <v>700</v>
      </c>
      <c r="D47">
        <v>1400</v>
      </c>
    </row>
    <row r="48" spans="1:22" ht="30" customHeight="1">
      <c r="A48" s="180" t="s">
        <v>1125</v>
      </c>
      <c r="B48" s="181">
        <v>0.5</v>
      </c>
      <c r="C48" s="181">
        <f>B48</f>
        <v>0.5</v>
      </c>
      <c r="D48" s="181">
        <f>C48</f>
        <v>0.5</v>
      </c>
    </row>
    <row r="49" spans="1:4">
      <c r="A49" t="s">
        <v>1126</v>
      </c>
      <c r="B49">
        <f>B48*B47</f>
        <v>200</v>
      </c>
      <c r="C49">
        <f t="shared" ref="C49:D49" si="1">C48*C47</f>
        <v>350</v>
      </c>
      <c r="D49">
        <f t="shared" si="1"/>
        <v>700</v>
      </c>
    </row>
    <row r="50" spans="1:4">
      <c r="A50" t="s">
        <v>1127</v>
      </c>
      <c r="B50" s="22">
        <v>1</v>
      </c>
      <c r="C50" s="22">
        <f>B50</f>
        <v>1</v>
      </c>
      <c r="D50" s="22">
        <f>C50</f>
        <v>1</v>
      </c>
    </row>
    <row r="51" spans="1:4">
      <c r="A51" t="s">
        <v>1128</v>
      </c>
      <c r="B51">
        <f>B49*B50*8760</f>
        <v>1752000</v>
      </c>
      <c r="C51">
        <f>C49*C50*8760</f>
        <v>3066000</v>
      </c>
      <c r="D51">
        <f>D49*D50*8760</f>
        <v>6132000</v>
      </c>
    </row>
    <row r="52" spans="1:4">
      <c r="A52" t="s">
        <v>1129</v>
      </c>
      <c r="B52" s="165">
        <f>B51/10^6</f>
        <v>1.752</v>
      </c>
      <c r="C52" s="165">
        <f>C51/10^6</f>
        <v>3.0659999999999998</v>
      </c>
      <c r="D52" s="165">
        <f>D51/10^6</f>
        <v>6.1319999999999997</v>
      </c>
    </row>
    <row r="53" spans="1:4">
      <c r="A53" t="s">
        <v>1130</v>
      </c>
      <c r="B53" s="102">
        <f>B52*3600</f>
        <v>6307.2</v>
      </c>
      <c r="C53" s="102">
        <f>C52*3600</f>
        <v>11037.599999999999</v>
      </c>
      <c r="D53" s="102">
        <f>D52*3600</f>
        <v>22075.199999999997</v>
      </c>
    </row>
    <row r="54" spans="1:4">
      <c r="A54" t="s">
        <v>1131</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1062</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51.64</v>
      </c>
      <c r="D6" s="71">
        <v>51.64</v>
      </c>
      <c r="E6" s="71">
        <v>51.64</v>
      </c>
      <c r="F6" s="71">
        <v>51.64</v>
      </c>
      <c r="G6" s="71">
        <v>40.380000000000003</v>
      </c>
      <c r="H6" s="71">
        <v>51.81</v>
      </c>
      <c r="I6" s="71">
        <v>39.659999999999997</v>
      </c>
      <c r="J6" s="71">
        <v>51.86</v>
      </c>
      <c r="K6" s="71" t="s">
        <v>590</v>
      </c>
      <c r="L6" s="71" t="s">
        <v>677</v>
      </c>
    </row>
    <row r="7" spans="1:12">
      <c r="A7" s="73"/>
      <c r="B7" s="73" t="s">
        <v>642</v>
      </c>
      <c r="C7" s="72">
        <v>1.1475040000000001</v>
      </c>
      <c r="D7" s="72">
        <v>1.1475040000000001</v>
      </c>
      <c r="E7" s="72">
        <v>1.1475040000000001</v>
      </c>
      <c r="F7" s="72">
        <v>1.1474880000000001</v>
      </c>
      <c r="G7" s="72">
        <v>0.89</v>
      </c>
      <c r="H7" s="72">
        <v>1.1599999999999999</v>
      </c>
      <c r="I7" s="72">
        <v>0.88</v>
      </c>
      <c r="J7" s="72">
        <v>1.1599999999999999</v>
      </c>
      <c r="K7" s="71" t="s">
        <v>772</v>
      </c>
      <c r="L7" s="71" t="s">
        <v>677</v>
      </c>
    </row>
    <row r="8" spans="1:12">
      <c r="A8" s="73"/>
      <c r="B8" s="73" t="s">
        <v>741</v>
      </c>
      <c r="C8" s="72">
        <v>1.1475040000000001</v>
      </c>
      <c r="D8" s="72">
        <v>1.1475040000000001</v>
      </c>
      <c r="E8" s="72">
        <v>1.1475040000000001</v>
      </c>
      <c r="F8" s="72">
        <v>1.1474880000000001</v>
      </c>
      <c r="G8" s="72">
        <v>0.89</v>
      </c>
      <c r="H8" s="72">
        <v>1.1599999999999999</v>
      </c>
      <c r="I8" s="72">
        <v>0.88</v>
      </c>
      <c r="J8" s="72">
        <v>1.1599999999999999</v>
      </c>
      <c r="K8" s="71" t="s">
        <v>772</v>
      </c>
      <c r="L8" s="71" t="s">
        <v>677</v>
      </c>
    </row>
    <row r="9" spans="1:12">
      <c r="A9" s="73"/>
      <c r="B9" s="73" t="s">
        <v>640</v>
      </c>
      <c r="C9" s="72">
        <v>2.2039E-2</v>
      </c>
      <c r="D9" s="72">
        <v>2.2039E-2</v>
      </c>
      <c r="E9" s="72">
        <v>2.2039E-2</v>
      </c>
      <c r="F9" s="72">
        <v>2.2026E-2</v>
      </c>
      <c r="G9" s="72">
        <v>2.0979999999999999E-2</v>
      </c>
      <c r="H9" s="72">
        <v>2.4587000000000001E-2</v>
      </c>
      <c r="I9" s="72">
        <v>1.7093000000000001E-2</v>
      </c>
      <c r="J9" s="72">
        <v>2.4549000000000001E-2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v>
      </c>
      <c r="D13" s="71">
        <v>2</v>
      </c>
      <c r="E13" s="71">
        <v>2</v>
      </c>
      <c r="F13" s="71">
        <v>2</v>
      </c>
      <c r="G13" s="71">
        <v>1.5</v>
      </c>
      <c r="H13" s="71">
        <v>2.5</v>
      </c>
      <c r="I13" s="71">
        <v>1.5</v>
      </c>
      <c r="J13" s="71">
        <v>2.5</v>
      </c>
      <c r="K13" s="71"/>
      <c r="L13" s="71" t="s">
        <v>677</v>
      </c>
    </row>
    <row r="14" spans="1:12">
      <c r="A14" s="70"/>
      <c r="B14" s="69" t="s">
        <v>704</v>
      </c>
      <c r="C14" s="71">
        <v>0.06</v>
      </c>
      <c r="D14" s="71">
        <v>0.06</v>
      </c>
      <c r="E14" s="71">
        <v>0.06</v>
      </c>
      <c r="F14" s="71">
        <v>0.06</v>
      </c>
      <c r="G14" s="71">
        <v>0.05</v>
      </c>
      <c r="H14" s="71">
        <v>7.0000000000000007E-2</v>
      </c>
      <c r="I14" s="71">
        <v>0.04</v>
      </c>
      <c r="J14" s="71">
        <v>7.0000000000000007E-2</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30</v>
      </c>
      <c r="G23" s="71">
        <v>40</v>
      </c>
      <c r="H23" s="71">
        <v>80</v>
      </c>
      <c r="I23" s="71">
        <v>20</v>
      </c>
      <c r="J23" s="71">
        <v>40</v>
      </c>
      <c r="K23" s="71" t="s">
        <v>636</v>
      </c>
      <c r="L23" s="71" t="s">
        <v>690</v>
      </c>
    </row>
    <row r="24" spans="1:12">
      <c r="A24" s="70"/>
      <c r="B24" s="69" t="s">
        <v>621</v>
      </c>
      <c r="C24" s="71">
        <v>16</v>
      </c>
      <c r="D24" s="71">
        <v>11</v>
      </c>
      <c r="E24" s="71">
        <v>8</v>
      </c>
      <c r="F24" s="71">
        <v>4</v>
      </c>
      <c r="G24" s="71">
        <v>4</v>
      </c>
      <c r="H24" s="71">
        <v>16</v>
      </c>
      <c r="I24" s="71">
        <v>2</v>
      </c>
      <c r="J24" s="71">
        <v>16</v>
      </c>
      <c r="K24" s="71" t="s">
        <v>636</v>
      </c>
      <c r="L24" s="71" t="s">
        <v>690</v>
      </c>
    </row>
    <row r="25" spans="1:12">
      <c r="A25" s="70"/>
      <c r="B25" s="69" t="s">
        <v>620</v>
      </c>
      <c r="C25" s="71">
        <v>1</v>
      </c>
      <c r="D25" s="71">
        <v>1</v>
      </c>
      <c r="E25" s="71">
        <v>1</v>
      </c>
      <c r="F25" s="71">
        <v>0</v>
      </c>
      <c r="G25" s="71">
        <v>0</v>
      </c>
      <c r="H25" s="71">
        <v>1</v>
      </c>
      <c r="I25" s="71">
        <v>0</v>
      </c>
      <c r="J25" s="71">
        <v>1</v>
      </c>
      <c r="K25" s="71" t="s">
        <v>636</v>
      </c>
      <c r="L25" s="71" t="s">
        <v>690</v>
      </c>
    </row>
    <row r="26" spans="1:12">
      <c r="A26" s="70"/>
      <c r="B26" s="69" t="s">
        <v>697</v>
      </c>
      <c r="C26" s="71">
        <v>2</v>
      </c>
      <c r="D26" s="71">
        <v>0.3</v>
      </c>
      <c r="E26" s="71">
        <v>0.3</v>
      </c>
      <c r="F26" s="71">
        <v>0.3</v>
      </c>
      <c r="G26" s="71">
        <v>0.1</v>
      </c>
      <c r="H26" s="71">
        <v>2</v>
      </c>
      <c r="I26" s="71">
        <v>0.1</v>
      </c>
      <c r="J26" s="71">
        <v>1</v>
      </c>
      <c r="K26" s="71" t="s">
        <v>636</v>
      </c>
      <c r="L26" s="71" t="s">
        <v>690</v>
      </c>
    </row>
    <row r="27" spans="1:12">
      <c r="A27" s="70" t="s">
        <v>619</v>
      </c>
      <c r="C27" s="71"/>
      <c r="D27" s="71"/>
      <c r="E27" s="71"/>
      <c r="F27" s="71"/>
      <c r="G27" s="71"/>
      <c r="H27" s="71"/>
      <c r="I27" s="71"/>
      <c r="J27" s="71"/>
      <c r="K27" s="71"/>
      <c r="L27" s="71"/>
    </row>
    <row r="28" spans="1:12">
      <c r="A28" s="70"/>
      <c r="B28" s="69" t="s">
        <v>618</v>
      </c>
      <c r="C28" s="71">
        <v>0.51</v>
      </c>
      <c r="D28" s="71">
        <v>0.49</v>
      </c>
      <c r="E28" s="71">
        <v>0.47</v>
      </c>
      <c r="F28" s="71">
        <v>0.45</v>
      </c>
      <c r="G28" s="71">
        <v>0.43</v>
      </c>
      <c r="H28" s="71">
        <v>0.57999999999999996</v>
      </c>
      <c r="I28" s="71">
        <v>0.35</v>
      </c>
      <c r="J28" s="71">
        <v>0.62</v>
      </c>
      <c r="K28" s="71" t="s">
        <v>770</v>
      </c>
      <c r="L28" s="71"/>
    </row>
    <row r="29" spans="1:12">
      <c r="A29" s="70"/>
      <c r="B29" s="69" t="s">
        <v>615</v>
      </c>
      <c r="C29" s="71">
        <v>0.37</v>
      </c>
      <c r="D29" s="71">
        <v>0.36</v>
      </c>
      <c r="E29" s="71">
        <v>0.34</v>
      </c>
      <c r="F29" s="71">
        <v>0.34</v>
      </c>
      <c r="G29" s="71">
        <v>0.31</v>
      </c>
      <c r="H29" s="71">
        <v>0.43</v>
      </c>
      <c r="I29" s="71">
        <v>0.26</v>
      </c>
      <c r="J29" s="71">
        <v>0.46</v>
      </c>
      <c r="K29" s="71" t="s">
        <v>770</v>
      </c>
      <c r="L29" s="71"/>
    </row>
    <row r="30" spans="1:12">
      <c r="A30" s="70"/>
      <c r="B30" s="69" t="s">
        <v>614</v>
      </c>
      <c r="C30" s="71">
        <v>0.14000000000000001</v>
      </c>
      <c r="D30" s="71">
        <v>0.13</v>
      </c>
      <c r="E30" s="71">
        <v>0.13</v>
      </c>
      <c r="F30" s="71">
        <v>0.11</v>
      </c>
      <c r="G30" s="71">
        <v>0.12</v>
      </c>
      <c r="H30" s="71">
        <v>0.16</v>
      </c>
      <c r="I30" s="71">
        <v>0.09</v>
      </c>
      <c r="J30" s="71">
        <v>0.16</v>
      </c>
      <c r="K30" s="71" t="s">
        <v>770</v>
      </c>
      <c r="L30" s="71"/>
    </row>
    <row r="31" spans="1:12">
      <c r="A31" s="70"/>
      <c r="B31" s="69" t="s">
        <v>611</v>
      </c>
      <c r="C31" s="71">
        <v>2.57</v>
      </c>
      <c r="D31" s="71">
        <v>2.7</v>
      </c>
      <c r="E31" s="71">
        <v>3.41</v>
      </c>
      <c r="F31" s="71">
        <v>3.76</v>
      </c>
      <c r="G31" s="71">
        <v>2.33</v>
      </c>
      <c r="H31" s="71">
        <v>3.68</v>
      </c>
      <c r="I31" s="71">
        <v>3.27</v>
      </c>
      <c r="J31" s="71">
        <v>5.27</v>
      </c>
      <c r="K31" s="71" t="s">
        <v>689</v>
      </c>
      <c r="L31" s="71"/>
    </row>
    <row r="32" spans="1:12">
      <c r="A32" s="70"/>
      <c r="B32" s="69" t="s">
        <v>610</v>
      </c>
      <c r="C32" s="71">
        <v>1.39</v>
      </c>
      <c r="D32" s="71">
        <v>1.52</v>
      </c>
      <c r="E32" s="71">
        <v>2.23</v>
      </c>
      <c r="F32" s="71">
        <v>2.58</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42800</v>
      </c>
      <c r="D34" s="71">
        <v>42000</v>
      </c>
      <c r="E34" s="71">
        <v>40500</v>
      </c>
      <c r="F34" s="71">
        <v>38200</v>
      </c>
      <c r="G34" s="71">
        <v>35800</v>
      </c>
      <c r="H34" s="71">
        <v>48500</v>
      </c>
      <c r="I34" s="71">
        <v>28800</v>
      </c>
      <c r="J34" s="71">
        <v>48500</v>
      </c>
      <c r="K34" s="71"/>
      <c r="L34" s="71"/>
    </row>
    <row r="35" spans="1:12">
      <c r="A35" s="70" t="s">
        <v>606</v>
      </c>
      <c r="C35" s="71"/>
      <c r="D35" s="71"/>
      <c r="E35" s="71"/>
      <c r="F35" s="71"/>
      <c r="G35" s="71"/>
      <c r="H35" s="71"/>
      <c r="I35" s="71"/>
      <c r="J35" s="71"/>
      <c r="K35" s="71"/>
      <c r="L35" s="71"/>
    </row>
    <row r="36" spans="1:12">
      <c r="A36" s="70"/>
      <c r="B36" s="69" t="s">
        <v>769</v>
      </c>
      <c r="C36" s="71">
        <v>0.57999999999999996</v>
      </c>
      <c r="D36" s="71">
        <v>0.56999999999999995</v>
      </c>
      <c r="E36" s="71">
        <v>0.54</v>
      </c>
      <c r="F36" s="71">
        <v>0.52</v>
      </c>
      <c r="G36" s="71">
        <v>0.49</v>
      </c>
      <c r="H36" s="71">
        <v>0.67</v>
      </c>
      <c r="I36" s="71">
        <v>0.4</v>
      </c>
      <c r="J36" s="71">
        <v>0.71</v>
      </c>
      <c r="K36" s="71" t="s">
        <v>594</v>
      </c>
      <c r="L36" s="71" t="s">
        <v>677</v>
      </c>
    </row>
    <row r="37" spans="1:12">
      <c r="A37" s="70"/>
      <c r="B37" s="69" t="s">
        <v>768</v>
      </c>
      <c r="C37" s="71">
        <v>0.42</v>
      </c>
      <c r="D37" s="71">
        <v>0.41</v>
      </c>
      <c r="E37" s="71">
        <v>0.39</v>
      </c>
      <c r="F37" s="71">
        <v>0.39</v>
      </c>
      <c r="G37" s="71">
        <v>0.36</v>
      </c>
      <c r="H37" s="71">
        <v>0.49</v>
      </c>
      <c r="I37" s="71">
        <v>0.3</v>
      </c>
      <c r="J37" s="71">
        <v>0.53</v>
      </c>
      <c r="K37" s="71" t="s">
        <v>594</v>
      </c>
      <c r="L37" s="71"/>
    </row>
    <row r="38" spans="1:12">
      <c r="A38" s="70"/>
      <c r="B38" s="69" t="s">
        <v>767</v>
      </c>
      <c r="C38" s="71">
        <v>0.16</v>
      </c>
      <c r="D38" s="71">
        <v>0.15</v>
      </c>
      <c r="E38" s="71">
        <v>0.14000000000000001</v>
      </c>
      <c r="F38" s="71">
        <v>0.13</v>
      </c>
      <c r="G38" s="71">
        <v>0.13</v>
      </c>
      <c r="H38" s="71">
        <v>0.18</v>
      </c>
      <c r="I38" s="71">
        <v>0.11</v>
      </c>
      <c r="J38" s="71">
        <v>0.18</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49100</v>
      </c>
      <c r="D40" s="71">
        <v>48200</v>
      </c>
      <c r="E40" s="71">
        <v>46400</v>
      </c>
      <c r="F40" s="71">
        <v>43900</v>
      </c>
      <c r="G40" s="71">
        <v>41100</v>
      </c>
      <c r="H40" s="71">
        <v>55600</v>
      </c>
      <c r="I40" s="71">
        <v>33000</v>
      </c>
      <c r="J40" s="71">
        <v>55700</v>
      </c>
      <c r="K40" s="71"/>
      <c r="L40" s="71"/>
    </row>
    <row r="41" spans="1:12">
      <c r="A41" s="70"/>
      <c r="B41" s="69" t="s">
        <v>764</v>
      </c>
      <c r="C41" s="71">
        <v>0.02</v>
      </c>
      <c r="D41" s="71">
        <v>0.02</v>
      </c>
      <c r="E41" s="71">
        <v>0.02</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758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752</v>
      </c>
    </row>
    <row r="56" spans="1:2">
      <c r="A56" s="70"/>
      <c r="B56" s="69" t="s">
        <v>751</v>
      </c>
    </row>
    <row r="57" spans="1:2">
      <c r="A57" s="70"/>
      <c r="B57" s="69" t="s">
        <v>750</v>
      </c>
    </row>
    <row r="58" spans="1:2">
      <c r="A58" s="70"/>
      <c r="B58" s="69" t="s">
        <v>749</v>
      </c>
    </row>
    <row r="59" spans="1:2">
      <c r="A59" s="70"/>
      <c r="B59" s="69" t="s">
        <v>748</v>
      </c>
    </row>
    <row r="60" spans="1:2">
      <c r="A60" s="70"/>
      <c r="B60" s="69" t="s">
        <v>747</v>
      </c>
    </row>
    <row r="61" spans="1:2">
      <c r="A61" s="70"/>
      <c r="B61" s="69" t="s">
        <v>746</v>
      </c>
    </row>
    <row r="62" spans="1:2">
      <c r="A62" s="70"/>
      <c r="B62" s="69" t="s">
        <v>568</v>
      </c>
    </row>
    <row r="63" spans="1:2">
      <c r="A63" s="70"/>
      <c r="B63" s="69" t="s">
        <v>567</v>
      </c>
    </row>
    <row r="64" spans="1:2">
      <c r="A64" s="70"/>
    </row>
    <row r="65" spans="1:2">
      <c r="A65" s="70" t="s">
        <v>566</v>
      </c>
    </row>
    <row r="66" spans="1:2">
      <c r="A66" s="70"/>
      <c r="B66" s="69" t="s">
        <v>745</v>
      </c>
    </row>
    <row r="67" spans="1:2">
      <c r="A67" s="70"/>
      <c r="B67" s="69" t="s">
        <v>744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2023-05-06T13:08:27Z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