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ILED\SuppXLS\"/>
    </mc:Choice>
  </mc:AlternateContent>
  <xr:revisionPtr revIDLastSave="0" documentId="13_ncr:1_{4EB46567-3046-442D-8F56-79AC202A837E}" xr6:coauthVersionLast="47" xr6:coauthVersionMax="47" xr10:uidLastSave="{00000000-0000-0000-0000-000000000000}"/>
  <bookViews>
    <workbookView xWindow="760" yWindow="760" windowWidth="14400" windowHeight="7360" firstSheet="1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5" l="1"/>
  <c r="D7" i="36"/>
  <c r="C7" i="36"/>
  <c r="Y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Q3" i="36" a="1"/>
  <c r="Q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E3" i="36" a="1"/>
  <c r="E3" i="36" s="1"/>
  <c r="D3" i="36" a="1"/>
  <c r="D3" i="36" s="1"/>
  <c r="R4" i="35" s="1"/>
  <c r="C3" i="36" a="1"/>
  <c r="C3" i="36" s="1"/>
  <c r="Q4" i="35" s="1"/>
  <c r="T3" i="36" l="1" a="1"/>
  <c r="T3" i="36" s="1"/>
  <c r="S6" i="36"/>
  <c r="AC3" i="36" a="1"/>
  <c r="AC3" i="36" s="1"/>
  <c r="P3" i="36" a="1"/>
  <c r="P3" i="36" s="1"/>
  <c r="G3" i="36" a="1"/>
  <c r="G3" i="36" s="1"/>
  <c r="H3" i="36" a="1"/>
  <c r="H3" i="36" s="1"/>
  <c r="S3" i="36" a="1"/>
  <c r="S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T28" i="28"/>
  <c r="T13" i="28"/>
  <c r="D53" i="32" l="1"/>
  <c r="T28" i="32"/>
  <c r="T13" i="32"/>
  <c r="T28" i="31"/>
  <c r="T13" i="3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>Mc Guire, Jason:
Allowing current gas cookers to double means a market share of 26% in 2070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6D0E400A-D328-4E84-8DBB-EFEE060F3120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40%market share by 2025, then no new switching to gas allowed. 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20%market share by 2025, then no new switching to gas allowed.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<sst xmlns="http://schemas.openxmlformats.org/spreadsheetml/2006/main" count="4969" uniqueCount="481">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</sst>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4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9" fontId="20" fillId="15" borderId="0" xfId="1" applyNumberFormat="1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1640625" defaultRowHeight="14.5" x14ac:dyDescent="0.35"/>
  <cols>
    <col min="1" max="4" width="21.7265625" style="132" customWidth="1"/>
    <col min="5" max="6" width="14.1796875" style="132" customWidth="1"/>
    <col min="7" max="7" width="12.1796875" style="132" customWidth="1"/>
    <col min="8" max="10" width="8.1796875" style="132" customWidth="1"/>
    <col min="11" max="11" width="9.7265625" style="132" customWidth="1"/>
    <col min="12" max="12" width="8.1796875" style="132" customWidth="1"/>
    <col min="13" max="13" width="10" style="132" customWidth="1"/>
    <col min="14" max="14" width="11.453125" style="132" customWidth="1"/>
    <col min="15" max="15" width="13.453125" style="132" customWidth="1"/>
    <col min="16" max="16384" width="8.81640625" style="132"/>
  </cols>
  <sheetData>
    <row r="1" spans="1:26" x14ac:dyDescent="0.35">
      <c r="A1" s="130"/>
      <c r="B1" s="130"/>
      <c r="C1" s="130"/>
      <c r="D1" s="130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x14ac:dyDescent="0.35">
      <c r="A2" s="130"/>
      <c r="B2" s="130"/>
      <c r="C2" s="130"/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x14ac:dyDescent="0.35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x14ac:dyDescent="0.35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x14ac:dyDescent="0.35">
      <c r="A5" s="130"/>
      <c r="B5" s="130"/>
      <c r="C5" s="130"/>
      <c r="D5" s="130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x14ac:dyDescent="0.35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x14ac:dyDescent="0.35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x14ac:dyDescent="0.35">
      <c r="A8" s="130"/>
      <c r="B8" s="130"/>
      <c r="C8" s="130"/>
      <c r="D8" s="13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x14ac:dyDescent="0.35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x14ac:dyDescent="0.35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x14ac:dyDescent="0.35">
      <c r="A11" s="130"/>
      <c r="B11" s="130"/>
      <c r="C11" s="130"/>
      <c r="D11" s="130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x14ac:dyDescent="0.35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x14ac:dyDescent="0.35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x14ac:dyDescent="0.35">
      <c r="A14" s="130"/>
      <c r="B14" s="130"/>
      <c r="C14" s="130"/>
      <c r="D14" s="130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x14ac:dyDescent="0.35">
      <c r="A15" s="130"/>
      <c r="B15" s="130"/>
      <c r="C15" s="130"/>
      <c r="D15" s="130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02.75" customHeight="1" x14ac:dyDescent="0.35">
      <c r="A16" s="147" t="s">
        <v>465</v>
      </c>
      <c r="B16" s="147"/>
      <c r="C16" s="147"/>
      <c r="D16" s="147"/>
      <c r="E16" s="133"/>
      <c r="F16" s="133"/>
      <c r="G16" s="134"/>
      <c r="H16" s="134"/>
      <c r="I16" s="134"/>
      <c r="J16" s="134"/>
      <c r="K16" s="134"/>
      <c r="L16" s="134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7.25" customHeight="1" x14ac:dyDescent="0.35">
      <c r="A17" s="135"/>
      <c r="B17" s="135"/>
      <c r="C17" s="135"/>
      <c r="D17" s="135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7.25" customHeight="1" x14ac:dyDescent="0.35">
      <c r="A18" s="135"/>
      <c r="B18" s="135"/>
      <c r="C18" s="135"/>
      <c r="D18" s="135"/>
      <c r="E18" s="136"/>
      <c r="F18" s="136"/>
      <c r="G18" s="137"/>
      <c r="H18" s="137"/>
      <c r="I18" s="137"/>
      <c r="J18" s="137"/>
      <c r="K18" s="137"/>
      <c r="L18" s="137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7.25" customHeight="1" x14ac:dyDescent="0.35">
      <c r="A19" s="138" t="s">
        <v>16</v>
      </c>
      <c r="B19" s="146" t="s">
        <v>7</v>
      </c>
      <c r="C19" s="146"/>
      <c r="D19" s="146"/>
      <c r="E19" s="139"/>
      <c r="F19" s="139"/>
      <c r="G19" s="140"/>
      <c r="H19" s="140"/>
      <c r="I19" s="140"/>
      <c r="J19" s="140"/>
      <c r="K19" s="140"/>
      <c r="L19" s="140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7.25" customHeight="1" x14ac:dyDescent="0.35">
      <c r="A20" s="138" t="s">
        <v>466</v>
      </c>
      <c r="B20" s="146" t="s">
        <v>476</v>
      </c>
      <c r="C20" s="146"/>
      <c r="D20" s="146"/>
      <c r="E20" s="139"/>
      <c r="F20" s="139"/>
      <c r="G20" s="140"/>
      <c r="H20" s="140"/>
      <c r="I20" s="140"/>
      <c r="J20" s="140"/>
      <c r="K20" s="140"/>
      <c r="L20" s="140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7.25" customHeight="1" x14ac:dyDescent="0.35">
      <c r="A21" s="138" t="s">
        <v>467</v>
      </c>
      <c r="B21" s="149" t="s">
        <v>480</v>
      </c>
      <c r="C21" s="149"/>
      <c r="D21" s="149"/>
      <c r="E21" s="139"/>
      <c r="F21" s="139"/>
      <c r="G21" s="140"/>
      <c r="H21" s="140"/>
      <c r="I21" s="140"/>
      <c r="J21" s="140"/>
      <c r="K21" s="140"/>
      <c r="L21" s="140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17.25" customHeight="1" x14ac:dyDescent="0.35">
      <c r="A22" s="138"/>
      <c r="B22" s="149"/>
      <c r="C22" s="149"/>
      <c r="D22" s="149"/>
      <c r="E22" s="139"/>
      <c r="F22" s="139"/>
      <c r="G22" s="140"/>
      <c r="H22" s="140"/>
      <c r="I22" s="140"/>
      <c r="J22" s="140"/>
      <c r="K22" s="140"/>
      <c r="L22" s="140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17.25" customHeight="1" x14ac:dyDescent="0.35">
      <c r="A23" s="138" t="s">
        <v>468</v>
      </c>
      <c r="B23" s="146" t="s">
        <v>477</v>
      </c>
      <c r="C23" s="146"/>
      <c r="D23" s="146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17.25" customHeight="1" x14ac:dyDescent="0.35">
      <c r="A24" s="138"/>
      <c r="B24" s="146" t="s">
        <v>478</v>
      </c>
      <c r="C24" s="146"/>
      <c r="D24" s="146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17.25" customHeight="1" x14ac:dyDescent="0.35">
      <c r="A25" s="138"/>
      <c r="B25" s="141"/>
      <c r="C25" s="141"/>
      <c r="D25" s="14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7.25" customHeight="1" x14ac:dyDescent="0.35">
      <c r="A26" s="138" t="s">
        <v>469</v>
      </c>
      <c r="B26" s="146" t="s">
        <v>477</v>
      </c>
      <c r="C26" s="146"/>
      <c r="D26" s="146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17.25" customHeight="1" x14ac:dyDescent="0.35">
      <c r="A27" s="138"/>
      <c r="B27" s="146" t="s">
        <v>479</v>
      </c>
      <c r="C27" s="146"/>
      <c r="D27" s="146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17.25" customHeight="1" x14ac:dyDescent="0.35">
      <c r="A28" s="138"/>
      <c r="B28" s="141"/>
      <c r="C28" s="141"/>
      <c r="D28" s="14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17.25" customHeight="1" x14ac:dyDescent="0.35">
      <c r="A29" s="138" t="s">
        <v>470</v>
      </c>
      <c r="B29" s="142">
        <v>1</v>
      </c>
      <c r="C29" s="141"/>
      <c r="D29" s="14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7.25" customHeight="1" x14ac:dyDescent="0.35">
      <c r="A30" s="138" t="s">
        <v>471</v>
      </c>
      <c r="B30" s="148" t="s">
        <v>472</v>
      </c>
      <c r="C30" s="146"/>
      <c r="D30" s="146"/>
      <c r="E30" s="143"/>
      <c r="F30" s="143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7.25" customHeight="1" x14ac:dyDescent="0.35">
      <c r="A31" s="138" t="s">
        <v>473</v>
      </c>
      <c r="B31" s="146" t="s">
        <v>474</v>
      </c>
      <c r="C31" s="146"/>
      <c r="D31" s="146"/>
      <c r="E31" s="143"/>
      <c r="F31" s="143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17.25" customHeight="1" x14ac:dyDescent="0.35">
      <c r="A32" s="144"/>
      <c r="B32" s="145" t="s">
        <v>475</v>
      </c>
      <c r="C32" s="144"/>
      <c r="D32" s="144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x14ac:dyDescent="0.35">
      <c r="A33" s="130"/>
      <c r="B33" s="130"/>
      <c r="C33" s="130"/>
      <c r="D33" s="130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x14ac:dyDescent="0.35">
      <c r="A34" s="130"/>
      <c r="B34" s="130"/>
      <c r="C34" s="130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x14ac:dyDescent="0.35">
      <c r="A35" s="130"/>
      <c r="B35" s="130"/>
      <c r="C35" s="130"/>
      <c r="D35" s="130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x14ac:dyDescent="0.35">
      <c r="A36" s="130"/>
      <c r="B36" s="130"/>
      <c r="C36" s="130"/>
      <c r="D36" s="130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x14ac:dyDescent="0.35">
      <c r="A37" s="130"/>
      <c r="B37" s="130"/>
      <c r="C37" s="130"/>
      <c r="D37" s="130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x14ac:dyDescent="0.35">
      <c r="A38" s="130"/>
      <c r="B38" s="130"/>
      <c r="C38" s="130"/>
      <c r="D38" s="130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x14ac:dyDescent="0.35">
      <c r="A39" s="130"/>
      <c r="B39" s="130"/>
      <c r="C39" s="130"/>
      <c r="D39" s="130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x14ac:dyDescent="0.35">
      <c r="A40" s="130"/>
      <c r="B40" s="130"/>
      <c r="C40" s="130"/>
      <c r="D40" s="130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x14ac:dyDescent="0.35">
      <c r="A41" s="130"/>
      <c r="B41" s="130"/>
      <c r="C41" s="130"/>
      <c r="D41" s="130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x14ac:dyDescent="0.35">
      <c r="A42" s="130"/>
      <c r="B42" s="130"/>
      <c r="C42" s="130"/>
      <c r="D42" s="130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spans="1:26" x14ac:dyDescent="0.3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spans="1:26" x14ac:dyDescent="0.3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spans="1:26" x14ac:dyDescent="0.3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spans="1:26" x14ac:dyDescent="0.35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spans="1:26" x14ac:dyDescent="0.35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spans="1:26" x14ac:dyDescent="0.35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spans="1:26" x14ac:dyDescent="0.35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spans="1:26" x14ac:dyDescent="0.35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spans="1:26" x14ac:dyDescent="0.35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spans="1:26" x14ac:dyDescent="0.35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spans="1:26" x14ac:dyDescent="0.35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spans="1:26" x14ac:dyDescent="0.35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spans="1:26" x14ac:dyDescent="0.3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spans="1:26" x14ac:dyDescent="0.3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spans="1:26" x14ac:dyDescent="0.35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spans="1:26" x14ac:dyDescent="0.35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spans="1:26" x14ac:dyDescent="0.35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spans="1:26" x14ac:dyDescent="0.35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spans="1:26" x14ac:dyDescent="0.35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spans="1:26" x14ac:dyDescent="0.3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spans="1:26" x14ac:dyDescent="0.35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spans="1:26" x14ac:dyDescent="0.35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spans="1:26" x14ac:dyDescent="0.3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spans="1:26" x14ac:dyDescent="0.35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spans="1:26" x14ac:dyDescent="0.35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spans="1:26" x14ac:dyDescent="0.35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spans="1:26" x14ac:dyDescent="0.35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spans="1:26" x14ac:dyDescent="0.35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spans="1:26" x14ac:dyDescent="0.35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spans="1:26" x14ac:dyDescent="0.35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spans="1:26" x14ac:dyDescent="0.35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spans="1:26" x14ac:dyDescent="0.35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spans="1:26" x14ac:dyDescent="0.3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spans="1:26" x14ac:dyDescent="0.3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spans="1:26" x14ac:dyDescent="0.3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spans="1:26" x14ac:dyDescent="0.35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spans="1:26" x14ac:dyDescent="0.35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spans="1:26" x14ac:dyDescent="0.35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spans="1:26" x14ac:dyDescent="0.35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spans="1:26" x14ac:dyDescent="0.35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spans="1:26" x14ac:dyDescent="0.35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spans="1:26" x14ac:dyDescent="0.35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spans="1:26" x14ac:dyDescent="0.3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spans="1:26" x14ac:dyDescent="0.3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spans="1:26" x14ac:dyDescent="0.35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spans="1:26" x14ac:dyDescent="0.35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spans="1:26" x14ac:dyDescent="0.35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spans="1:26" x14ac:dyDescent="0.35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 x14ac:dyDescent="0.35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spans="1:26" x14ac:dyDescent="0.35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1:26" x14ac:dyDescent="0.35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1:26" x14ac:dyDescent="0.35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1:26" x14ac:dyDescent="0.3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spans="1:26" x14ac:dyDescent="0.35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spans="1:26" x14ac:dyDescent="0.35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spans="1:26" x14ac:dyDescent="0.35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spans="1:26" x14ac:dyDescent="0.35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796875" defaultRowHeight="12.5" x14ac:dyDescent="0.25"/>
  <cols>
    <col min="1" max="1" width="12.1796875" style="123" customWidth="1"/>
    <col min="2" max="2" width="11.7265625" style="123" customWidth="1"/>
    <col min="3" max="3" width="3.1796875" style="123" bestFit="1" customWidth="1"/>
    <col min="4" max="4" width="8.54296875" style="123" bestFit="1" customWidth="1"/>
    <col min="5" max="5" width="6.453125" style="123" bestFit="1" customWidth="1"/>
    <col min="6" max="6" width="4.81640625" style="123" bestFit="1" customWidth="1"/>
    <col min="7" max="7" width="5.7265625" style="123" bestFit="1" customWidth="1"/>
    <col min="8" max="8" width="5.81640625" style="123" bestFit="1" customWidth="1"/>
    <col min="9" max="9" width="5.453125" style="123" bestFit="1" customWidth="1"/>
    <col min="10" max="11" width="5.7265625" style="123" bestFit="1" customWidth="1"/>
    <col min="12" max="12" width="6.54296875" style="123" bestFit="1" customWidth="1"/>
    <col min="13" max="13" width="6.1796875" style="123" bestFit="1" customWidth="1"/>
    <col min="14" max="14" width="6.7265625" style="123" bestFit="1" customWidth="1"/>
    <col min="15" max="15" width="6.54296875" style="123" bestFit="1" customWidth="1"/>
    <col min="16" max="16" width="7.26953125" style="123" bestFit="1" customWidth="1"/>
    <col min="17" max="17" width="5.7265625" style="123" bestFit="1" customWidth="1"/>
    <col min="18" max="18" width="6.1796875" style="123" bestFit="1" customWidth="1"/>
    <col min="19" max="19" width="5.7265625" style="123" bestFit="1" customWidth="1"/>
    <col min="20" max="20" width="5.54296875" style="123" bestFit="1" customWidth="1"/>
    <col min="21" max="21" width="5.81640625" style="123" bestFit="1" customWidth="1"/>
    <col min="22" max="22" width="6.7265625" style="123" bestFit="1" customWidth="1"/>
    <col min="23" max="23" width="4.81640625" style="123" bestFit="1" customWidth="1"/>
    <col min="24" max="24" width="7.54296875" style="123" customWidth="1"/>
    <col min="25" max="25" width="6.7265625" style="123" bestFit="1" customWidth="1"/>
    <col min="26" max="26" width="6.1796875" style="123" bestFit="1" customWidth="1"/>
    <col min="27" max="28" width="6" style="123" bestFit="1" customWidth="1"/>
    <col min="29" max="29" width="5.7265625" style="123" bestFit="1" customWidth="1"/>
    <col min="30" max="30" width="6.7265625" style="123" bestFit="1" customWidth="1"/>
    <col min="31" max="16384" width="9.1796875" style="123"/>
  </cols>
  <sheetData>
    <row r="3" spans="1:30" ht="14.5" x14ac:dyDescent="0.25">
      <c r="C3" s="124" t="str" cm="1">
        <f t="array" ref="C3">IF(LEFT(INDEX(C5:C7,$A$4),1)&lt;&gt;"*",INDEX(C5:C7,$A$4),"")</f>
        <v>IE</v>
      </c>
      <c r="D3" s="124" t="str" cm="1">
        <f t="array" ref="D3">IF(LEFT(INDEX(D5:D7,$A$4),1)&lt;&gt;"*",INDEX(D5:D7,$A$4),"")</f>
        <v>National</v>
      </c>
      <c r="E3" s="124" t="str" cm="1">
        <f t="array" ref="E3">IF(LEFT(INDEX(E5:E7,$A$4),1)&lt;&gt;"*",INDEX(E5:E7,$A$4),"")</f>
        <v>IE-CW</v>
      </c>
      <c r="F3" s="124" t="str" cm="1">
        <f t="array" ref="F3">IF(LEFT(INDEX(F5:F7,$A$4),1)&lt;&gt;"*",INDEX(F5:F7,$A$4),"")</f>
        <v>IE-D</v>
      </c>
      <c r="G3" s="124" t="str" cm="1">
        <f t="array" ref="G3">IF(LEFT(INDEX(G5:G7,$A$4),1)&lt;&gt;"*",INDEX(G5:G7,$A$4),"")</f>
        <v>IE-KE</v>
      </c>
      <c r="H3" s="124" t="str" cm="1">
        <f t="array" ref="H3">IF(LEFT(INDEX(H5:H7,$A$4),1)&lt;&gt;"*",INDEX(H5:H7,$A$4),"")</f>
        <v>IE-KK</v>
      </c>
      <c r="I3" s="124" t="str" cm="1">
        <f t="array" ref="I3">IF(LEFT(INDEX(I5:I7,$A$4),1)&lt;&gt;"*",INDEX(I5:I7,$A$4),"")</f>
        <v>IE-LS</v>
      </c>
      <c r="J3" s="124" t="str" cm="1">
        <f t="array" ref="J3">IF(LEFT(INDEX(J5:J7,$A$4),1)&lt;&gt;"*",INDEX(J5:J7,$A$4),"")</f>
        <v>IE-LD</v>
      </c>
      <c r="K3" s="124" t="str" cm="1">
        <f t="array" ref="K3">IF(LEFT(INDEX(K5:K7,$A$4),1)&lt;&gt;"*",INDEX(K5:K7,$A$4),"")</f>
        <v>IE-LH</v>
      </c>
      <c r="L3" s="124" t="str" cm="1">
        <f t="array" ref="L3">IF(LEFT(INDEX(L5:L7,$A$4),1)&lt;&gt;"*",INDEX(L5:L7,$A$4),"")</f>
        <v>IE-MH</v>
      </c>
      <c r="M3" s="124" t="str" cm="1">
        <f t="array" ref="M3">IF(LEFT(INDEX(M5:M7,$A$4),1)&lt;&gt;"*",INDEX(M5:M7,$A$4),"")</f>
        <v>IE-OY</v>
      </c>
      <c r="N3" s="124" t="str" cm="1">
        <f t="array" ref="N3">IF(LEFT(INDEX(N5:N7,$A$4),1)&lt;&gt;"*",INDEX(N5:N7,$A$4),"")</f>
        <v>IE-WH</v>
      </c>
      <c r="O3" s="124" t="str" cm="1">
        <f t="array" ref="O3">IF(LEFT(INDEX(O5:O7,$A$4),1)&lt;&gt;"*",INDEX(O5:O7,$A$4),"")</f>
        <v>IE-WX</v>
      </c>
      <c r="P3" s="124" t="str" cm="1">
        <f t="array" ref="P3">IF(LEFT(INDEX(P5:P7,$A$4),1)&lt;&gt;"*",INDEX(P5:P7,$A$4),"")</f>
        <v>IE-WW</v>
      </c>
      <c r="Q3" s="124" t="str" cm="1">
        <f t="array" ref="Q3">IF(LEFT(INDEX(Q5:Q7,$A$4),1)&lt;&gt;"*",INDEX(Q5:Q7,$A$4),"")</f>
        <v>IE-CE</v>
      </c>
      <c r="R3" s="124" t="str" cm="1">
        <f t="array" ref="R3">IF(LEFT(INDEX(R5:R7,$A$4),1)&lt;&gt;"*",INDEX(R5:R7,$A$4),"")</f>
        <v>IE-CO</v>
      </c>
      <c r="S3" s="124" t="str" cm="1">
        <f t="array" ref="S3">IF(LEFT(INDEX(S5:S7,$A$4),1)&lt;&gt;"*",INDEX(S5:S7,$A$4),"")</f>
        <v>IE-KY</v>
      </c>
      <c r="T3" s="124" t="str" cm="1">
        <f t="array" ref="T3">IF(LEFT(INDEX(T5:T7,$A$4),1)&lt;&gt;"*",INDEX(T5:T7,$A$4),"")</f>
        <v>IE-LK</v>
      </c>
      <c r="U3" s="124" t="str" cm="1">
        <f t="array" ref="U3">IF(LEFT(INDEX(U5:U7,$A$4),1)&lt;&gt;"*",INDEX(U5:U7,$A$4),"")</f>
        <v>IE-TA</v>
      </c>
      <c r="V3" s="124" t="str" cm="1">
        <f t="array" ref="V3">IF(LEFT(INDEX(V5:V7,$A$4),1)&lt;&gt;"*",INDEX(V5:V7,$A$4),"")</f>
        <v>IE-WD</v>
      </c>
      <c r="W3" s="124" t="str" cm="1">
        <f t="array" ref="W3">IF(LEFT(INDEX(W5:W7,$A$4),1)&lt;&gt;"*",INDEX(W5:W7,$A$4),"")</f>
        <v>IE-G</v>
      </c>
      <c r="X3" s="124" t="str" cm="1">
        <f t="array" ref="X3">IF(LEFT(INDEX(X5:X7,$A$4),1)&lt;&gt;"*",INDEX(X5:X7,$A$4),"")</f>
        <v>IE-LM</v>
      </c>
      <c r="Y3" s="124" t="str" cm="1">
        <f t="array" ref="Y3">IF(LEFT(INDEX(Y5:Y7,$A$4),1)&lt;&gt;"*",INDEX(Y5:Y7,$A$4),"")</f>
        <v>IE-MO</v>
      </c>
      <c r="Z3" s="124" t="str" cm="1">
        <f t="array" ref="Z3">IF(LEFT(INDEX(Z5:Z7,$A$4),1)&lt;&gt;"*",INDEX(Z5:Z7,$A$4),"")</f>
        <v>IE-RN</v>
      </c>
      <c r="AA3" s="124" t="str" cm="1">
        <f t="array" ref="AA3">IF(LEFT(INDEX(AA5:AA7,$A$4),1)&lt;&gt;"*",INDEX(AA5:AA7,$A$4),"")</f>
        <v>IE-SO</v>
      </c>
      <c r="AB3" s="124" t="str" cm="1">
        <f t="array" ref="AB3">IF(LEFT(INDEX(AB5:AB7,$A$4),1)&lt;&gt;"*",INDEX(AB5:AB7,$A$4),"")</f>
        <v>IE-CN</v>
      </c>
      <c r="AC3" s="124" t="str" cm="1">
        <f t="array" ref="AC3">IF(LEFT(INDEX(AC5:AC7,$A$4),1)&lt;&gt;"*",INDEX(AC5:AC7,$A$4),"")</f>
        <v>IE-DL</v>
      </c>
      <c r="AD3" s="124" t="str" cm="1">
        <f t="array" ref="AD3">IF(LEFT(INDEX(AD5:AD7,$A$4),1)&lt;&gt;"*",INDEX(AD5:AD7,$A$4),"")</f>
        <v>IE-MN</v>
      </c>
    </row>
    <row r="4" spans="1:30" x14ac:dyDescent="0.25">
      <c r="A4" s="123">
        <v>1</v>
      </c>
    </row>
    <row r="5" spans="1:30" ht="14.5" x14ac:dyDescent="0.25">
      <c r="A5" s="123" t="s">
        <v>405</v>
      </c>
      <c r="C5" s="125" t="s">
        <v>215</v>
      </c>
      <c r="D5" s="125" t="s">
        <v>216</v>
      </c>
      <c r="E5" s="124" t="str">
        <f>Regions!A11</f>
        <v>IE-CW</v>
      </c>
      <c r="F5" s="124" t="str">
        <f>Regions!A16</f>
        <v>IE-D</v>
      </c>
      <c r="G5" s="124" t="str">
        <f>Regions!A19</f>
        <v>IE-KE</v>
      </c>
      <c r="H5" s="124" t="str">
        <f>Regions!A20</f>
        <v>IE-KK</v>
      </c>
      <c r="I5" s="124" t="str">
        <f>Regions!A21</f>
        <v>IE-LS</v>
      </c>
      <c r="J5" s="124" t="str">
        <f>Regions!A24</f>
        <v>IE-LD</v>
      </c>
      <c r="K5" s="124" t="str">
        <f>Regions!A25</f>
        <v>IE-LH</v>
      </c>
      <c r="L5" s="124" t="str">
        <f>Regions!A27</f>
        <v>IE-MH</v>
      </c>
      <c r="M5" s="124" t="str">
        <f>Regions!A29</f>
        <v>IE-OY</v>
      </c>
      <c r="N5" s="124" t="str">
        <f>Regions!A34</f>
        <v>IE-WH</v>
      </c>
      <c r="O5" s="124" t="str">
        <f>Regions!A35</f>
        <v>IE-WX</v>
      </c>
      <c r="P5" s="124" t="str">
        <f>Regions!A36</f>
        <v>IE-WW</v>
      </c>
      <c r="Q5" s="124" t="str">
        <f>Regions!A13</f>
        <v>IE-CE</v>
      </c>
      <c r="R5" s="124" t="str">
        <f>Regions!A14</f>
        <v>IE-CO</v>
      </c>
      <c r="S5" s="124" t="str">
        <f>Regions!A18</f>
        <v>IE-KY</v>
      </c>
      <c r="T5" s="124" t="str">
        <f>Regions!A23</f>
        <v>IE-LK</v>
      </c>
      <c r="U5" s="124" t="str">
        <f>Regions!A32</f>
        <v>IE-TA</v>
      </c>
      <c r="V5" s="124" t="str">
        <f>Regions!A33</f>
        <v>IE-WD</v>
      </c>
      <c r="W5" s="124" t="str">
        <f>Regions!A17</f>
        <v>IE-G</v>
      </c>
      <c r="X5" s="124" t="str">
        <f>Regions!A22</f>
        <v>IE-LM</v>
      </c>
      <c r="Y5" s="124" t="str">
        <f>Regions!A26</f>
        <v>IE-MO</v>
      </c>
      <c r="Z5" s="124" t="str">
        <f>Regions!A30</f>
        <v>IE-RN</v>
      </c>
      <c r="AA5" s="124" t="str">
        <f>Regions!A31</f>
        <v>IE-SO</v>
      </c>
      <c r="AB5" s="124" t="str">
        <f>Regions!A12</f>
        <v>IE-CN</v>
      </c>
      <c r="AC5" s="124" t="str">
        <f>Regions!A15</f>
        <v>IE-DL</v>
      </c>
      <c r="AD5" s="124" t="str">
        <f>Regions!A28</f>
        <v>IE-MN</v>
      </c>
    </row>
    <row r="6" spans="1:30" ht="14.5" x14ac:dyDescent="0.25">
      <c r="A6" s="123" t="s">
        <v>406</v>
      </c>
      <c r="C6" s="124" t="str">
        <f>C5</f>
        <v>IE</v>
      </c>
      <c r="D6" s="124" t="str">
        <f>IF(LEFT(D5,1)&lt;&gt;"*","*"&amp;D5,D5)</f>
        <v>*National</v>
      </c>
      <c r="E6" s="124" t="str">
        <f t="shared" ref="E6:AD6" si="0">IF(LEFT(E5,1)&lt;&gt;"*","*"&amp;E5,E5)</f>
        <v>*IE-CW</v>
      </c>
      <c r="F6" s="124" t="str">
        <f t="shared" si="0"/>
        <v>*IE-D</v>
      </c>
      <c r="G6" s="124" t="str">
        <f t="shared" si="0"/>
        <v>*IE-KE</v>
      </c>
      <c r="H6" s="124" t="str">
        <f t="shared" si="0"/>
        <v>*IE-KK</v>
      </c>
      <c r="I6" s="124" t="str">
        <f t="shared" si="0"/>
        <v>*IE-LS</v>
      </c>
      <c r="J6" s="124" t="str">
        <f t="shared" si="0"/>
        <v>*IE-LD</v>
      </c>
      <c r="K6" s="124" t="str">
        <f t="shared" si="0"/>
        <v>*IE-LH</v>
      </c>
      <c r="L6" s="124" t="str">
        <f t="shared" si="0"/>
        <v>*IE-MH</v>
      </c>
      <c r="M6" s="124" t="str">
        <f t="shared" si="0"/>
        <v>*IE-OY</v>
      </c>
      <c r="N6" s="124" t="str">
        <f t="shared" si="0"/>
        <v>*IE-WH</v>
      </c>
      <c r="O6" s="124" t="str">
        <f t="shared" si="0"/>
        <v>*IE-WX</v>
      </c>
      <c r="P6" s="124" t="str">
        <f t="shared" si="0"/>
        <v>*IE-WW</v>
      </c>
      <c r="Q6" s="124" t="str">
        <f t="shared" si="0"/>
        <v>*IE-CE</v>
      </c>
      <c r="R6" s="124" t="str">
        <f t="shared" si="0"/>
        <v>*IE-CO</v>
      </c>
      <c r="S6" s="124" t="str">
        <f t="shared" si="0"/>
        <v>*IE-KY</v>
      </c>
      <c r="T6" s="124" t="str">
        <f t="shared" si="0"/>
        <v>*IE-LK</v>
      </c>
      <c r="U6" s="124" t="str">
        <f t="shared" si="0"/>
        <v>*IE-TA</v>
      </c>
      <c r="V6" s="124" t="str">
        <f t="shared" si="0"/>
        <v>*IE-WD</v>
      </c>
      <c r="W6" s="124" t="str">
        <f t="shared" si="0"/>
        <v>*IE-G</v>
      </c>
      <c r="X6" s="124" t="str">
        <f t="shared" si="0"/>
        <v>*IE-LM</v>
      </c>
      <c r="Y6" s="124" t="str">
        <f t="shared" si="0"/>
        <v>*IE-MO</v>
      </c>
      <c r="Z6" s="124" t="str">
        <f t="shared" si="0"/>
        <v>*IE-RN</v>
      </c>
      <c r="AA6" s="124" t="str">
        <f t="shared" si="0"/>
        <v>*IE-SO</v>
      </c>
      <c r="AB6" s="124" t="str">
        <f t="shared" si="0"/>
        <v>*IE-CN</v>
      </c>
      <c r="AC6" s="124" t="str">
        <f t="shared" si="0"/>
        <v>*IE-DL</v>
      </c>
      <c r="AD6" s="124" t="str">
        <f t="shared" si="0"/>
        <v>*IE-MN</v>
      </c>
    </row>
    <row r="7" spans="1:30" ht="14.5" x14ac:dyDescent="0.25">
      <c r="A7" s="123" t="s">
        <v>407</v>
      </c>
      <c r="C7" s="124" t="str">
        <f>"*"&amp;C5</f>
        <v>*IE</v>
      </c>
      <c r="D7" s="124" t="str">
        <f>D5</f>
        <v>National</v>
      </c>
      <c r="E7" s="124" t="str">
        <f t="shared" ref="E7:AD7" si="1">E5</f>
        <v>IE-CW</v>
      </c>
      <c r="F7" s="124" t="str">
        <f t="shared" si="1"/>
        <v>IE-D</v>
      </c>
      <c r="G7" s="124" t="str">
        <f t="shared" si="1"/>
        <v>IE-KE</v>
      </c>
      <c r="H7" s="124" t="str">
        <f t="shared" si="1"/>
        <v>IE-KK</v>
      </c>
      <c r="I7" s="124" t="str">
        <f t="shared" si="1"/>
        <v>IE-LS</v>
      </c>
      <c r="J7" s="124" t="str">
        <f t="shared" si="1"/>
        <v>IE-LD</v>
      </c>
      <c r="K7" s="124" t="str">
        <f t="shared" si="1"/>
        <v>IE-LH</v>
      </c>
      <c r="L7" s="124" t="str">
        <f t="shared" si="1"/>
        <v>IE-MH</v>
      </c>
      <c r="M7" s="124" t="str">
        <f t="shared" si="1"/>
        <v>IE-OY</v>
      </c>
      <c r="N7" s="124" t="str">
        <f t="shared" si="1"/>
        <v>IE-WH</v>
      </c>
      <c r="O7" s="124" t="str">
        <f t="shared" si="1"/>
        <v>IE-WX</v>
      </c>
      <c r="P7" s="124" t="str">
        <f t="shared" si="1"/>
        <v>IE-WW</v>
      </c>
      <c r="Q7" s="124" t="str">
        <f t="shared" si="1"/>
        <v>IE-CE</v>
      </c>
      <c r="R7" s="124" t="str">
        <f t="shared" si="1"/>
        <v>IE-CO</v>
      </c>
      <c r="S7" s="124" t="str">
        <f t="shared" si="1"/>
        <v>IE-KY</v>
      </c>
      <c r="T7" s="124" t="str">
        <f t="shared" si="1"/>
        <v>IE-LK</v>
      </c>
      <c r="U7" s="124" t="str">
        <f t="shared" si="1"/>
        <v>IE-TA</v>
      </c>
      <c r="V7" s="124" t="str">
        <f t="shared" si="1"/>
        <v>IE-WD</v>
      </c>
      <c r="W7" s="124" t="str">
        <f t="shared" si="1"/>
        <v>IE-G</v>
      </c>
      <c r="X7" s="124" t="str">
        <f t="shared" si="1"/>
        <v>IE-LM</v>
      </c>
      <c r="Y7" s="124" t="str">
        <f t="shared" si="1"/>
        <v>IE-MO</v>
      </c>
      <c r="Z7" s="124" t="str">
        <f t="shared" si="1"/>
        <v>IE-RN</v>
      </c>
      <c r="AA7" s="124" t="str">
        <f t="shared" si="1"/>
        <v>IE-SO</v>
      </c>
      <c r="AB7" s="124" t="str">
        <f t="shared" si="1"/>
        <v>IE-CN</v>
      </c>
      <c r="AC7" s="124" t="str">
        <f t="shared" si="1"/>
        <v>IE-DL</v>
      </c>
      <c r="AD7" s="124" t="str">
        <f t="shared" si="1"/>
        <v>IE-MN</v>
      </c>
    </row>
    <row r="10" spans="1:30" ht="15" thickBot="1" x14ac:dyDescent="0.4">
      <c r="A10" s="126" t="s">
        <v>408</v>
      </c>
      <c r="B10" s="126" t="s">
        <v>409</v>
      </c>
    </row>
    <row r="11" spans="1:30" x14ac:dyDescent="0.25">
      <c r="A11" s="127" t="s">
        <v>410</v>
      </c>
      <c r="B11" s="127" t="s">
        <v>411</v>
      </c>
    </row>
    <row r="12" spans="1:30" x14ac:dyDescent="0.25">
      <c r="A12" s="128" t="s">
        <v>412</v>
      </c>
      <c r="B12" s="128" t="s">
        <v>413</v>
      </c>
    </row>
    <row r="13" spans="1:30" x14ac:dyDescent="0.25">
      <c r="A13" s="128" t="s">
        <v>414</v>
      </c>
      <c r="B13" s="128" t="s">
        <v>415</v>
      </c>
    </row>
    <row r="14" spans="1:30" x14ac:dyDescent="0.25">
      <c r="A14" s="128" t="s">
        <v>416</v>
      </c>
      <c r="B14" s="128" t="s">
        <v>417</v>
      </c>
    </row>
    <row r="15" spans="1:30" x14ac:dyDescent="0.25">
      <c r="A15" s="128" t="s">
        <v>418</v>
      </c>
      <c r="B15" s="128" t="s">
        <v>419</v>
      </c>
    </row>
    <row r="16" spans="1:30" x14ac:dyDescent="0.25">
      <c r="A16" s="128" t="s">
        <v>420</v>
      </c>
      <c r="B16" s="128" t="s">
        <v>421</v>
      </c>
    </row>
    <row r="17" spans="1:2" x14ac:dyDescent="0.25">
      <c r="A17" s="128" t="s">
        <v>422</v>
      </c>
      <c r="B17" s="128" t="s">
        <v>423</v>
      </c>
    </row>
    <row r="18" spans="1:2" x14ac:dyDescent="0.25">
      <c r="A18" s="128" t="s">
        <v>424</v>
      </c>
      <c r="B18" s="128" t="s">
        <v>425</v>
      </c>
    </row>
    <row r="19" spans="1:2" x14ac:dyDescent="0.25">
      <c r="A19" s="128" t="s">
        <v>426</v>
      </c>
      <c r="B19" s="128" t="s">
        <v>427</v>
      </c>
    </row>
    <row r="20" spans="1:2" x14ac:dyDescent="0.25">
      <c r="A20" s="128" t="s">
        <v>428</v>
      </c>
      <c r="B20" s="128" t="s">
        <v>429</v>
      </c>
    </row>
    <row r="21" spans="1:2" x14ac:dyDescent="0.25">
      <c r="A21" s="128" t="s">
        <v>430</v>
      </c>
      <c r="B21" s="128" t="s">
        <v>431</v>
      </c>
    </row>
    <row r="22" spans="1:2" x14ac:dyDescent="0.25">
      <c r="A22" s="128" t="s">
        <v>432</v>
      </c>
      <c r="B22" s="128" t="s">
        <v>433</v>
      </c>
    </row>
    <row r="23" spans="1:2" x14ac:dyDescent="0.25">
      <c r="A23" s="128" t="s">
        <v>434</v>
      </c>
      <c r="B23" s="128" t="s">
        <v>435</v>
      </c>
    </row>
    <row r="24" spans="1:2" x14ac:dyDescent="0.25">
      <c r="A24" s="128" t="s">
        <v>436</v>
      </c>
      <c r="B24" s="128" t="s">
        <v>437</v>
      </c>
    </row>
    <row r="25" spans="1:2" x14ac:dyDescent="0.25">
      <c r="A25" s="128" t="s">
        <v>438</v>
      </c>
      <c r="B25" s="128" t="s">
        <v>439</v>
      </c>
    </row>
    <row r="26" spans="1:2" x14ac:dyDescent="0.25">
      <c r="A26" s="128" t="s">
        <v>440</v>
      </c>
      <c r="B26" s="128" t="s">
        <v>441</v>
      </c>
    </row>
    <row r="27" spans="1:2" x14ac:dyDescent="0.25">
      <c r="A27" s="128" t="s">
        <v>442</v>
      </c>
      <c r="B27" s="128" t="s">
        <v>443</v>
      </c>
    </row>
    <row r="28" spans="1:2" x14ac:dyDescent="0.25">
      <c r="A28" s="128" t="s">
        <v>444</v>
      </c>
      <c r="B28" s="128" t="s">
        <v>445</v>
      </c>
    </row>
    <row r="29" spans="1:2" x14ac:dyDescent="0.25">
      <c r="A29" s="128" t="s">
        <v>446</v>
      </c>
      <c r="B29" s="128" t="s">
        <v>447</v>
      </c>
    </row>
    <row r="30" spans="1:2" x14ac:dyDescent="0.25">
      <c r="A30" s="128" t="s">
        <v>448</v>
      </c>
      <c r="B30" s="128" t="s">
        <v>449</v>
      </c>
    </row>
    <row r="31" spans="1:2" x14ac:dyDescent="0.25">
      <c r="A31" s="128" t="s">
        <v>450</v>
      </c>
      <c r="B31" s="128" t="s">
        <v>451</v>
      </c>
    </row>
    <row r="32" spans="1:2" x14ac:dyDescent="0.25">
      <c r="A32" s="128" t="s">
        <v>452</v>
      </c>
      <c r="B32" s="128" t="s">
        <v>453</v>
      </c>
    </row>
    <row r="33" spans="1:2" x14ac:dyDescent="0.25">
      <c r="A33" s="128" t="s">
        <v>454</v>
      </c>
      <c r="B33" s="128" t="s">
        <v>455</v>
      </c>
    </row>
    <row r="34" spans="1:2" x14ac:dyDescent="0.25">
      <c r="A34" s="128" t="s">
        <v>456</v>
      </c>
      <c r="B34" s="128" t="s">
        <v>457</v>
      </c>
    </row>
    <row r="35" spans="1:2" x14ac:dyDescent="0.25">
      <c r="A35" s="128" t="s">
        <v>458</v>
      </c>
      <c r="B35" s="128" t="s">
        <v>459</v>
      </c>
    </row>
    <row r="36" spans="1:2" x14ac:dyDescent="0.25">
      <c r="A36" s="128" t="s">
        <v>460</v>
      </c>
      <c r="B36" s="128" t="s">
        <v>461</v>
      </c>
    </row>
    <row r="37" spans="1:2" ht="14.5" x14ac:dyDescent="0.35">
      <c r="A37" s="129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5" x14ac:dyDescent="0.25"/>
  <cols>
    <col min="3" max="3" width="22.453125" bestFit="1" customWidth="1"/>
    <col min="4" max="4" width="14" customWidth="1"/>
  </cols>
  <sheetData>
    <row r="1" spans="1:13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5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5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5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5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5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5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5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5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5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5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5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5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5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5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5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5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5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5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5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5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5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5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5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5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5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5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5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5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5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5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5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5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5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5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5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5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5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5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5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5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5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5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5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5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5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5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5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5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5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5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5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5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5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5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5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5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5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5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5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5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5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5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5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5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5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5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5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5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5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5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5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5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5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5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5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5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5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5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5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5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5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5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5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5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5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5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5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5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5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5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5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5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5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5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5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5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5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5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5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5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5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5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5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5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5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5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5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5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5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5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5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5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5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5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5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5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5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5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5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5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5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5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5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5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5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5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5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5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5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5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5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5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5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5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5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5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5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5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5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5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5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5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5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5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5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5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5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5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5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5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5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5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5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5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5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5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5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5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5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5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5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5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5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5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5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5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5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5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5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5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5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5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5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5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5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5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5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5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5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5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5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5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5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5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5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5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5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5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5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5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5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5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5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5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5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5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5" x14ac:dyDescent="0.25"/>
  <cols>
    <col min="2" max="2" width="11.453125" customWidth="1"/>
    <col min="3" max="3" width="18.453125" customWidth="1"/>
  </cols>
  <sheetData>
    <row r="1" spans="1:13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5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5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5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5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5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5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5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5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5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5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5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5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5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5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5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5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5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5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5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5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5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5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5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5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5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5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5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5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5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5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5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5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5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5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5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5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5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5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5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5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5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5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5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5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5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5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5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5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5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5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5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5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5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5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5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5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5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5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5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5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5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5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5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5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5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5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5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5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5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5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5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5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5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5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5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5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5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5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5" x14ac:dyDescent="0.25"/>
  <cols>
    <col min="3" max="3" width="19.7265625" customWidth="1"/>
  </cols>
  <sheetData>
    <row r="1" spans="1:13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5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5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5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5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5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5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5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5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5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5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5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5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5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5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5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5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5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5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5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5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5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5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5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5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5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5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5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5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5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5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5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5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5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5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5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5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5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5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5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5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5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5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5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5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5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5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5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5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5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5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5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5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5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5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5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5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5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5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5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5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5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5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5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5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5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5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5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5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5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5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5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5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5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5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5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5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5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5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796875" defaultRowHeight="14.5" x14ac:dyDescent="0.25"/>
  <cols>
    <col min="1" max="1" width="16.1796875" style="14" customWidth="1"/>
    <col min="2" max="2" width="27.1796875" style="14" customWidth="1"/>
    <col min="3" max="3" width="9.81640625" style="14" customWidth="1"/>
    <col min="4" max="5" width="6.26953125" style="14" customWidth="1"/>
    <col min="6" max="6" width="7.453125" style="14" customWidth="1"/>
    <col min="7" max="7" width="19" style="14" customWidth="1"/>
    <col min="8" max="8" width="56.81640625" style="14" customWidth="1"/>
    <col min="9" max="9" width="87.26953125" style="14" bestFit="1" customWidth="1"/>
    <col min="10" max="10" width="6.7265625" style="14" customWidth="1"/>
    <col min="11" max="13" width="5.81640625" style="14" customWidth="1"/>
    <col min="14" max="14" width="27.54296875" style="14" customWidth="1"/>
    <col min="15" max="15" width="70.453125" style="14" customWidth="1"/>
    <col min="16" max="16" width="99.26953125" style="14" bestFit="1" customWidth="1"/>
    <col min="17" max="16384" width="9.1796875" style="13"/>
  </cols>
  <sheetData>
    <row r="1" spans="1:16" ht="21" x14ac:dyDescent="0.25">
      <c r="A1" s="1" t="s">
        <v>47</v>
      </c>
      <c r="B1" s="13"/>
    </row>
    <row r="2" spans="1:16" ht="21" x14ac:dyDescent="0.25">
      <c r="A2" s="1"/>
      <c r="B2" s="13"/>
    </row>
    <row r="3" spans="1:16" x14ac:dyDescent="0.25">
      <c r="A3" s="2" t="s">
        <v>16</v>
      </c>
      <c r="B3" s="14" t="s">
        <v>22</v>
      </c>
      <c r="C3" s="13"/>
    </row>
    <row r="4" spans="1:16" x14ac:dyDescent="0.25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5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5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5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5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5">
      <c r="I9" s="13"/>
      <c r="J9" s="13"/>
      <c r="K9" s="13"/>
      <c r="L9" s="13"/>
      <c r="M9" s="13"/>
      <c r="N9" s="13"/>
    </row>
    <row r="10" spans="1:16" x14ac:dyDescent="0.25">
      <c r="I10" s="13"/>
      <c r="J10" s="13"/>
      <c r="K10" s="13"/>
      <c r="L10" s="13"/>
      <c r="M10" s="13"/>
      <c r="N10" s="13"/>
    </row>
    <row r="11" spans="1:16" ht="18.5" x14ac:dyDescent="0.25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5">
      <c r="A12" s="12"/>
      <c r="B12" s="18" t="s">
        <v>40</v>
      </c>
    </row>
    <row r="13" spans="1:16" x14ac:dyDescent="0.25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F17" sqref="F17"/>
    </sheetView>
  </sheetViews>
  <sheetFormatPr defaultColWidth="9.1796875" defaultRowHeight="14.5" x14ac:dyDescent="0.25"/>
  <cols>
    <col min="1" max="1" width="9.1796875" style="24"/>
    <col min="2" max="2" width="24.26953125" style="24" customWidth="1"/>
    <col min="3" max="3" width="10" style="24" bestFit="1" customWidth="1"/>
    <col min="4" max="4" width="9.1796875" style="24"/>
    <col min="5" max="5" width="23.453125" style="24" customWidth="1"/>
    <col min="6" max="18" width="9.1796875" style="24"/>
    <col min="19" max="19" width="9" style="24" bestFit="1" customWidth="1"/>
    <col min="20" max="20" width="10" style="24" bestFit="1" customWidth="1"/>
    <col min="21" max="16384" width="9.1796875" style="24"/>
  </cols>
  <sheetData>
    <row r="1" spans="2:20" ht="21" x14ac:dyDescent="0.25">
      <c r="B1" s="97" t="s">
        <v>326</v>
      </c>
    </row>
    <row r="3" spans="2:20" x14ac:dyDescent="0.3">
      <c r="B3" s="20" t="s">
        <v>318</v>
      </c>
      <c r="M3" s="119" t="s">
        <v>403</v>
      </c>
      <c r="N3"/>
      <c r="O3"/>
      <c r="P3"/>
      <c r="Q3"/>
      <c r="R3"/>
      <c r="S3"/>
      <c r="T3"/>
    </row>
    <row r="4" spans="2:20" ht="15" thickBot="1" x14ac:dyDescent="0.3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20" t="s">
        <v>404</v>
      </c>
      <c r="N4" s="120" t="s">
        <v>0</v>
      </c>
      <c r="O4" s="120" t="s">
        <v>1</v>
      </c>
      <c r="P4" s="120" t="s">
        <v>2</v>
      </c>
      <c r="Q4" s="121" t="str">
        <f>IF(Regions!C$3&lt;&gt;"",Regions!C$3,"*")</f>
        <v>IE</v>
      </c>
      <c r="R4" s="121" t="str">
        <f>IF(Regions!D$3&lt;&gt;"",Regions!D$3,"*")</f>
        <v>National</v>
      </c>
      <c r="S4" s="122" t="s">
        <v>6</v>
      </c>
      <c r="T4" s="122" t="s">
        <v>320</v>
      </c>
    </row>
    <row r="5" spans="2:20" customFormat="1" x14ac:dyDescent="0.25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5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5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5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5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5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5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5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5">
      <c r="B13" s="98" t="s">
        <v>322</v>
      </c>
      <c r="F13" s="99"/>
      <c r="G13" s="99"/>
      <c r="H13" s="99"/>
      <c r="I13" s="99"/>
    </row>
    <row r="14" spans="2:20" x14ac:dyDescent="0.25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5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5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5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5">
      <c r="B18" s="98" t="s">
        <v>323</v>
      </c>
      <c r="F18" s="99"/>
      <c r="G18" s="99"/>
      <c r="H18" s="99"/>
      <c r="I18" s="99"/>
    </row>
    <row r="19" spans="2:10" x14ac:dyDescent="0.25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5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5">
      <c r="B21" s="98" t="s">
        <v>325</v>
      </c>
      <c r="F21" s="99"/>
      <c r="G21" s="99"/>
      <c r="H21" s="99"/>
      <c r="I21" s="99"/>
    </row>
    <row r="22" spans="2:10" x14ac:dyDescent="0.25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5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5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5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5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5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5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5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5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5">
      <c r="B31" s="98" t="s">
        <v>322</v>
      </c>
      <c r="F31" s="99"/>
      <c r="G31" s="99"/>
      <c r="H31" s="99"/>
      <c r="I31" s="99"/>
    </row>
    <row r="32" spans="2:10" x14ac:dyDescent="0.25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5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5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5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5">
      <c r="B36" s="98" t="s">
        <v>323</v>
      </c>
      <c r="F36" s="99"/>
      <c r="G36" s="99"/>
      <c r="H36" s="99"/>
      <c r="I36" s="99"/>
    </row>
    <row r="37" spans="2:10" x14ac:dyDescent="0.25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5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5">
      <c r="B39" s="98" t="s">
        <v>325</v>
      </c>
      <c r="F39" s="99"/>
      <c r="G39" s="99"/>
      <c r="H39" s="99"/>
      <c r="I39" s="99"/>
    </row>
    <row r="40" spans="2:10" x14ac:dyDescent="0.25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5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5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5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5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5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5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5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5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5">
      <c r="B49" s="98" t="s">
        <v>322</v>
      </c>
      <c r="F49" s="99"/>
      <c r="G49" s="99"/>
      <c r="H49" s="99"/>
      <c r="I49" s="99"/>
    </row>
    <row r="50" spans="2:10" x14ac:dyDescent="0.25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5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5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5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5">
      <c r="B54" s="98" t="s">
        <v>323</v>
      </c>
      <c r="F54" s="99"/>
      <c r="G54" s="99"/>
      <c r="H54" s="99"/>
      <c r="I54" s="99"/>
    </row>
    <row r="55" spans="2:10" x14ac:dyDescent="0.25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5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/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4.26953125" style="38" customWidth="1"/>
    <col min="7" max="7" width="12.7265625" style="38" customWidth="1"/>
    <col min="8" max="8" width="13.7265625" style="38" customWidth="1"/>
    <col min="9" max="9" width="14.26953125" style="38" customWidth="1"/>
    <col min="10" max="22" width="12.7265625" style="38" customWidth="1"/>
    <col min="23" max="24" width="6" style="38" customWidth="1"/>
    <col min="25" max="25" width="7.453125" style="38" customWidth="1"/>
    <col min="26" max="26" width="8.7265625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26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5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" thickBot="1" x14ac:dyDescent="0.3">
      <c r="A4" s="43" t="s">
        <v>271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" thickBot="1" x14ac:dyDescent="0.3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" thickBot="1" x14ac:dyDescent="0.3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0.25955838772332829</v>
      </c>
      <c r="O7" s="47">
        <f t="shared" ref="O7:O8" si="9">IF($D7=0,"",MIN($D7*(1+$S$4)^($O$5-$D$5),T7))</f>
        <v>0.25955838772332829</v>
      </c>
      <c r="P7" s="47">
        <f t="shared" ref="P7:P8" si="10">IF($D7=0,"",MIN($D7*(1+$S$4)^($P$5-$D$5),T7))</f>
        <v>0.25955838772332829</v>
      </c>
      <c r="Q7" s="47">
        <f t="shared" ref="Q7:Q8" si="11">IF($D7=0,"",MIN($D7*(1+$S$4)^($Q$5-$D$5),T7))</f>
        <v>0.25955838772332829</v>
      </c>
      <c r="S7" s="81">
        <v>0</v>
      </c>
      <c r="T7" s="81">
        <f>SUM(RSDCK_share!G40*0.3*2/SUM(RSDCK_share!S40:S41))</f>
        <v>0.25955838772332829</v>
      </c>
      <c r="Y7" s="153" t="s">
        <v>260</v>
      </c>
      <c r="Z7" s="153"/>
    </row>
    <row r="8" spans="1:26" ht="15" thickBot="1" x14ac:dyDescent="0.3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5"/>
    <row r="11" spans="1:26" ht="23.5" x14ac:dyDescent="0.25">
      <c r="A11" s="5" t="s">
        <v>44</v>
      </c>
    </row>
    <row r="12" spans="1:26" ht="11.25" customHeight="1" x14ac:dyDescent="0.25">
      <c r="A12" s="5"/>
    </row>
    <row r="13" spans="1:26" ht="14.5" x14ac:dyDescent="0.25">
      <c r="D13" s="20" t="s">
        <v>12</v>
      </c>
    </row>
    <row r="14" spans="1:26" ht="14.5" x14ac:dyDescent="0.25">
      <c r="D14" s="20" t="s">
        <v>28</v>
      </c>
    </row>
    <row r="16" spans="1:26" ht="23.5" x14ac:dyDescent="0.25">
      <c r="A16" s="5" t="s">
        <v>272</v>
      </c>
    </row>
    <row r="17" spans="1:26" s="23" customFormat="1" ht="14.5" x14ac:dyDescent="0.25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4.5" x14ac:dyDescent="0.25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3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4.5" x14ac:dyDescent="0.25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4.5" x14ac:dyDescent="0.25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-0.25955838772332829</v>
      </c>
      <c r="M21" s="34">
        <f t="shared" si="14"/>
        <v>-0.25955838772332829</v>
      </c>
      <c r="N21" s="34">
        <f t="shared" si="14"/>
        <v>-0.25955838772332829</v>
      </c>
      <c r="O21" s="34">
        <f t="shared" si="14"/>
        <v>-0.25955838772332829</v>
      </c>
      <c r="P21" s="24">
        <v>0</v>
      </c>
      <c r="Q21" s="24">
        <v>5</v>
      </c>
      <c r="R21" s="23" t="s">
        <v>278</v>
      </c>
      <c r="Z21" s="84"/>
    </row>
    <row r="22" spans="1:26" s="23" customFormat="1" ht="14.5" x14ac:dyDescent="0.25">
      <c r="A22" s="23" t="s">
        <v>200</v>
      </c>
      <c r="B22" s="23" t="s">
        <v>273</v>
      </c>
      <c r="C22" s="26"/>
      <c r="D22" s="23" t="str">
        <f>IF(Z22="","UC-UP_"&amp;A8,"\I: DISABLED")</f>
        <v>UC-UP_R-RSDCK_LPG_X0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/>
    </row>
    <row r="30" spans="1:26" x14ac:dyDescent="0.25">
      <c r="D30" s="107" t="s">
        <v>394</v>
      </c>
    </row>
    <row r="32" spans="1:26" ht="14.5" x14ac:dyDescent="0.35">
      <c r="D32" s="102" t="s">
        <v>380</v>
      </c>
      <c r="E32" s="101" t="s">
        <v>381</v>
      </c>
      <c r="F32" s="101" t="s">
        <v>381</v>
      </c>
      <c r="G32" s="102" t="s">
        <v>382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4:19" x14ac:dyDescent="0.25">
      <c r="D33" s="102" t="s">
        <v>8</v>
      </c>
      <c r="E33" s="102" t="s">
        <v>383</v>
      </c>
      <c r="F33" s="102" t="s">
        <v>384</v>
      </c>
      <c r="G33" s="104">
        <v>2018</v>
      </c>
      <c r="H33" s="104">
        <v>2020</v>
      </c>
      <c r="I33" s="104">
        <v>2022</v>
      </c>
      <c r="J33" s="104">
        <v>2025</v>
      </c>
      <c r="K33" s="104">
        <v>2030</v>
      </c>
      <c r="L33" s="104">
        <v>2035</v>
      </c>
      <c r="M33" s="104">
        <v>2040</v>
      </c>
      <c r="N33" s="104">
        <v>2045</v>
      </c>
      <c r="O33" s="104">
        <v>2050</v>
      </c>
      <c r="P33" s="104">
        <v>2055</v>
      </c>
      <c r="Q33" s="104">
        <v>2060</v>
      </c>
      <c r="R33" s="104">
        <v>2065</v>
      </c>
      <c r="S33" s="104">
        <v>2070</v>
      </c>
    </row>
    <row r="34" spans="4:19" x14ac:dyDescent="0.25">
      <c r="D34" s="103" t="s">
        <v>385</v>
      </c>
      <c r="E34" s="103" t="s">
        <v>386</v>
      </c>
      <c r="F34" s="103" t="s">
        <v>216</v>
      </c>
      <c r="G34" s="105">
        <v>206.79888500000001</v>
      </c>
      <c r="H34" s="105">
        <v>205.47315865384601</v>
      </c>
      <c r="I34" s="105">
        <v>204.14743230769199</v>
      </c>
      <c r="J34" s="105">
        <v>202.15884278846201</v>
      </c>
      <c r="K34" s="105">
        <v>198.84452692307701</v>
      </c>
      <c r="L34" s="105">
        <v>195.53021105769199</v>
      </c>
      <c r="M34" s="105">
        <v>192.21589519230801</v>
      </c>
      <c r="N34" s="105">
        <v>188.90157932692301</v>
      </c>
      <c r="O34" s="105">
        <v>185.58726346153799</v>
      </c>
      <c r="P34" s="105">
        <v>182.27294759615401</v>
      </c>
      <c r="Q34" s="105">
        <v>178.95863173076901</v>
      </c>
      <c r="R34" s="105">
        <v>175.64431586538501</v>
      </c>
      <c r="S34" s="105">
        <v>172.33</v>
      </c>
    </row>
    <row r="35" spans="4:19" x14ac:dyDescent="0.25">
      <c r="D35" s="103" t="s">
        <v>387</v>
      </c>
      <c r="E35" s="103" t="s">
        <v>386</v>
      </c>
      <c r="F35" s="103" t="s">
        <v>216</v>
      </c>
      <c r="G35" s="106"/>
      <c r="H35" s="105">
        <v>19.827179546153801</v>
      </c>
      <c r="I35" s="105">
        <v>55.414514392307701</v>
      </c>
      <c r="J35" s="105">
        <v>100.058340911538</v>
      </c>
      <c r="K35" s="105">
        <v>160.20883557692301</v>
      </c>
      <c r="L35" s="105">
        <v>245.24645174230801</v>
      </c>
      <c r="M35" s="105">
        <v>331.829702807692</v>
      </c>
      <c r="N35" s="105">
        <v>444.08010267307702</v>
      </c>
      <c r="O35" s="105">
        <v>555.16270963846205</v>
      </c>
      <c r="P35" s="105">
        <v>671.71042000384602</v>
      </c>
      <c r="Q35" s="105">
        <v>794.35521066923104</v>
      </c>
      <c r="R35" s="105">
        <v>926.27590313461599</v>
      </c>
      <c r="S35" s="105">
        <v>1071.1269420000001</v>
      </c>
    </row>
    <row r="36" spans="4:19" x14ac:dyDescent="0.25">
      <c r="D36" s="103" t="s">
        <v>388</v>
      </c>
      <c r="E36" s="103" t="s">
        <v>389</v>
      </c>
      <c r="F36" s="103" t="s">
        <v>216</v>
      </c>
      <c r="G36" s="105">
        <v>766.351721</v>
      </c>
      <c r="H36" s="105">
        <v>761.43934711538498</v>
      </c>
      <c r="I36" s="105">
        <v>756.52697323076904</v>
      </c>
      <c r="J36" s="105">
        <v>749.158412403846</v>
      </c>
      <c r="K36" s="105">
        <v>736.87747769230805</v>
      </c>
      <c r="L36" s="105">
        <v>724.59654298076896</v>
      </c>
      <c r="M36" s="105">
        <v>712.31560826923101</v>
      </c>
      <c r="N36" s="105">
        <v>700.03467355769203</v>
      </c>
      <c r="O36" s="105">
        <v>687.75373884615396</v>
      </c>
      <c r="P36" s="105">
        <v>675.47280413461499</v>
      </c>
      <c r="Q36" s="105">
        <v>663.19186942307704</v>
      </c>
      <c r="R36" s="105">
        <v>650.91093471153795</v>
      </c>
      <c r="S36" s="105">
        <v>638.63</v>
      </c>
    </row>
    <row r="37" spans="4:19" x14ac:dyDescent="0.25">
      <c r="D37" s="103" t="s">
        <v>390</v>
      </c>
      <c r="E37" s="103" t="s">
        <v>389</v>
      </c>
      <c r="F37" s="103" t="s">
        <v>216</v>
      </c>
      <c r="G37" s="106"/>
      <c r="H37" s="105">
        <v>26.861509084615498</v>
      </c>
      <c r="I37" s="105">
        <v>62.533352969230698</v>
      </c>
      <c r="J37" s="105">
        <v>113.17294079615399</v>
      </c>
      <c r="K37" s="105">
        <v>191.388898607692</v>
      </c>
      <c r="L37" s="105">
        <v>274.59811831923099</v>
      </c>
      <c r="M37" s="105">
        <v>354.68028573076901</v>
      </c>
      <c r="N37" s="105">
        <v>466.72876144230798</v>
      </c>
      <c r="O37" s="105">
        <v>556.58292615384596</v>
      </c>
      <c r="P37" s="105">
        <v>639.23816586538499</v>
      </c>
      <c r="Q37" s="105">
        <v>716.68692657692304</v>
      </c>
      <c r="R37" s="105">
        <v>793.71905828846195</v>
      </c>
      <c r="S37" s="105">
        <v>874.35938799999997</v>
      </c>
    </row>
    <row r="38" spans="4:19" x14ac:dyDescent="0.25">
      <c r="D38" s="103" t="s">
        <v>391</v>
      </c>
      <c r="E38" s="103" t="s">
        <v>392</v>
      </c>
      <c r="F38" s="103" t="s">
        <v>216</v>
      </c>
      <c r="G38" s="105">
        <v>724.42972899999995</v>
      </c>
      <c r="H38" s="105">
        <v>719.785624550031</v>
      </c>
      <c r="I38" s="105">
        <v>715.14152010006296</v>
      </c>
      <c r="J38" s="105">
        <v>708.17536342511005</v>
      </c>
      <c r="K38" s="105">
        <v>696.56510230018898</v>
      </c>
      <c r="L38" s="105">
        <v>684.95484117526803</v>
      </c>
      <c r="M38" s="105">
        <v>673.34458005034696</v>
      </c>
      <c r="N38" s="105">
        <v>661.73431892542499</v>
      </c>
      <c r="O38" s="105">
        <v>650.12405780050403</v>
      </c>
      <c r="P38" s="105">
        <v>638.51379667558297</v>
      </c>
      <c r="Q38" s="105">
        <v>626.90353555066099</v>
      </c>
      <c r="R38" s="105">
        <v>615.29327442574004</v>
      </c>
      <c r="S38" s="105">
        <v>603.68301330081897</v>
      </c>
    </row>
    <row r="39" spans="4:19" x14ac:dyDescent="0.25">
      <c r="D39" s="103" t="s">
        <v>393</v>
      </c>
      <c r="E39" s="103" t="s">
        <v>392</v>
      </c>
      <c r="F39" s="103" t="s">
        <v>216</v>
      </c>
      <c r="G39" s="106"/>
      <c r="H39" s="105">
        <v>19.898061149968498</v>
      </c>
      <c r="I39" s="105">
        <v>45.489201199937</v>
      </c>
      <c r="J39" s="105">
        <v>83.645112174889803</v>
      </c>
      <c r="K39" s="105">
        <v>145.31736759981101</v>
      </c>
      <c r="L39" s="105">
        <v>204.39419322473199</v>
      </c>
      <c r="M39" s="105">
        <v>259.77539804965397</v>
      </c>
      <c r="N39" s="105">
        <v>340.01571207457499</v>
      </c>
      <c r="O39" s="105">
        <v>397.82287719949602</v>
      </c>
      <c r="P39" s="105">
        <v>446.53819432441702</v>
      </c>
      <c r="Q39" s="105">
        <v>488.01179144933798</v>
      </c>
      <c r="R39" s="105">
        <v>526.17582857425998</v>
      </c>
      <c r="S39" s="105">
        <v>564.02895469918099</v>
      </c>
    </row>
    <row r="40" spans="4:19" x14ac:dyDescent="0.25">
      <c r="D40" s="107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5">
      <c r="D41" s="107" t="s">
        <v>396</v>
      </c>
      <c r="G41" s="108">
        <f>SUM(G35,G37,G39)</f>
        <v>0</v>
      </c>
      <c r="H41" s="108">
        <f t="shared" ref="H41:S41" si="17">SUM(H35,H37,H39)</f>
        <v>66.58674978073779</v>
      </c>
      <c r="I41" s="108">
        <f t="shared" si="17"/>
        <v>163.4370685614754</v>
      </c>
      <c r="J41" s="108">
        <f t="shared" si="17"/>
        <v>296.87639388258179</v>
      </c>
      <c r="K41" s="108">
        <f t="shared" si="17"/>
        <v>496.91510178442599</v>
      </c>
      <c r="L41" s="108">
        <f t="shared" si="17"/>
        <v>724.23876328627102</v>
      </c>
      <c r="M41" s="108">
        <f t="shared" si="17"/>
        <v>946.28538658811499</v>
      </c>
      <c r="N41" s="108">
        <f t="shared" si="17"/>
        <v>1250.82457618996</v>
      </c>
      <c r="O41" s="108">
        <f t="shared" si="17"/>
        <v>1509.5685129918038</v>
      </c>
      <c r="P41" s="108">
        <f t="shared" si="17"/>
        <v>1757.486780193648</v>
      </c>
      <c r="Q41" s="108">
        <f t="shared" si="17"/>
        <v>1999.0539286954922</v>
      </c>
      <c r="R41" s="108">
        <f t="shared" si="17"/>
        <v>2246.170789997338</v>
      </c>
      <c r="S41" s="108">
        <f t="shared" si="17"/>
        <v>2509.5152846991814</v>
      </c>
    </row>
  </sheetData>
  <mergeCells count="3">
    <mergeCell ref="S3:V3"/>
    <mergeCell ref="E4:J4"/>
    <mergeCell ref="Y7:Z7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9" zoomScale="60" zoomScaleNormal="60" workbookViewId="0">
      <selection activeCell="Z44" sqref="Z44"/>
    </sheetView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4.26953125" style="38" customWidth="1"/>
    <col min="7" max="7" width="23.1796875" style="38" customWidth="1"/>
    <col min="8" max="8" width="13.7265625" style="38" customWidth="1"/>
    <col min="9" max="22" width="12.7265625" style="38" customWidth="1"/>
    <col min="23" max="24" width="6" style="38" customWidth="1"/>
    <col min="25" max="25" width="8.81640625" style="38" customWidth="1"/>
    <col min="26" max="26" width="12.453125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26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5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" thickBot="1" x14ac:dyDescent="0.3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" thickBot="1" x14ac:dyDescent="0.3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" thickBot="1" x14ac:dyDescent="0.3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26" ht="15" thickBot="1" x14ac:dyDescent="0.3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" thickBot="1" x14ac:dyDescent="0.3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" thickBot="1" x14ac:dyDescent="0.3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" thickBot="1" x14ac:dyDescent="0.3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" thickBot="1" x14ac:dyDescent="0.3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" thickBot="1" x14ac:dyDescent="0.3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0.14514695973537214</v>
      </c>
      <c r="S13" s="81">
        <v>0</v>
      </c>
      <c r="T13" s="100">
        <f>SUM((RSDCK_share!G34*0.417*(RSDCK_share!J35+RSDCK_share!J34)/RSDCK_share!J34)/SUM(RSDCK_share!S34:S35)*1.4)</f>
        <v>0.14514695973537214</v>
      </c>
      <c r="Y13" s="153" t="s">
        <v>398</v>
      </c>
      <c r="Z13" s="153"/>
    </row>
    <row r="14" spans="1:26" ht="15" thickBot="1" x14ac:dyDescent="0.3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9">
        <v>2</v>
      </c>
    </row>
    <row r="15" spans="1:26" ht="15" thickBot="1" x14ac:dyDescent="0.3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4">
        <v>1.05</v>
      </c>
    </row>
    <row r="16" spans="1:26" ht="15" thickBot="1" x14ac:dyDescent="0.3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" thickBot="1" x14ac:dyDescent="0.3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4.5" x14ac:dyDescent="0.25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4.5" x14ac:dyDescent="0.25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" thickBot="1" x14ac:dyDescent="0.3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" thickBot="1" x14ac:dyDescent="0.3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1">
        <f>D21*$Z$15</f>
        <v>8.1099907796624161E-4</v>
      </c>
    </row>
    <row r="22" spans="1:22" ht="15" thickBot="1" x14ac:dyDescent="0.3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" thickBot="1" x14ac:dyDescent="0.3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" thickBot="1" x14ac:dyDescent="0.3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" thickBot="1" x14ac:dyDescent="0.3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" thickBot="1" x14ac:dyDescent="0.3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" thickBot="1" x14ac:dyDescent="0.3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" thickBot="1" x14ac:dyDescent="0.3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0.14514695973537214</v>
      </c>
      <c r="S28" s="81">
        <v>0</v>
      </c>
      <c r="T28" s="100">
        <f>SUM((RSDCK_share!G34*0.417*(RSDCK_share!J35+RSDCK_share!J34)/RSDCK_share!J34)/SUM(RSDCK_share!S34:S35)*1.4)</f>
        <v>0.14514695973537214</v>
      </c>
    </row>
    <row r="29" spans="1:22" ht="15" thickBot="1" x14ac:dyDescent="0.3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" thickBot="1" x14ac:dyDescent="0.3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" thickBot="1" x14ac:dyDescent="0.3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" thickBot="1" x14ac:dyDescent="0.3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4.5" x14ac:dyDescent="0.25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4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5"/>
    <row r="37" spans="1:25" ht="23.5" x14ac:dyDescent="0.25">
      <c r="A37" s="5" t="s">
        <v>44</v>
      </c>
      <c r="D37" s="92"/>
    </row>
    <row r="38" spans="1:25" ht="11.25" customHeight="1" x14ac:dyDescent="0.25">
      <c r="A38" s="5"/>
    </row>
    <row r="39" spans="1:25" ht="14.5" x14ac:dyDescent="0.25">
      <c r="D39" s="20" t="s">
        <v>12</v>
      </c>
    </row>
    <row r="40" spans="1:25" ht="14.5" x14ac:dyDescent="0.25">
      <c r="D40" s="20" t="s">
        <v>28</v>
      </c>
    </row>
    <row r="42" spans="1:25" ht="23.5" x14ac:dyDescent="0.25">
      <c r="A42" s="5" t="s">
        <v>147</v>
      </c>
    </row>
    <row r="44" spans="1:25" s="23" customFormat="1" ht="14.5" x14ac:dyDescent="0.25">
      <c r="H44" s="20" t="s">
        <v>281</v>
      </c>
    </row>
    <row r="45" spans="1:25" s="23" customFormat="1" ht="31.5" customHeight="1" thickBot="1" x14ac:dyDescent="0.3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" thickBot="1" x14ac:dyDescent="0.3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" thickBot="1" x14ac:dyDescent="0.3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" thickBot="1" x14ac:dyDescent="0.3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" thickBot="1" x14ac:dyDescent="0.3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" thickBot="1" x14ac:dyDescent="0.3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" thickBot="1" x14ac:dyDescent="0.3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" thickBot="1" x14ac:dyDescent="0.3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" thickBot="1" x14ac:dyDescent="0.3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" thickBot="1" x14ac:dyDescent="0.3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" thickBot="1" x14ac:dyDescent="0.3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" thickBot="1" x14ac:dyDescent="0.3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" thickBot="1" x14ac:dyDescent="0.3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5" t="s">
        <v>265</v>
      </c>
    </row>
    <row r="58" spans="1:25" s="23" customFormat="1" ht="15" thickBot="1" x14ac:dyDescent="0.3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" thickBot="1" x14ac:dyDescent="0.3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4.5" x14ac:dyDescent="0.25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4.5" x14ac:dyDescent="0.25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4.5" x14ac:dyDescent="0.25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4.5" x14ac:dyDescent="0.25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4.5" x14ac:dyDescent="0.25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4.5" x14ac:dyDescent="0.25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4.5" x14ac:dyDescent="0.25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4.5" x14ac:dyDescent="0.25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4.5" x14ac:dyDescent="0.25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4.5" x14ac:dyDescent="0.25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4.5" x14ac:dyDescent="0.25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4.5" x14ac:dyDescent="0.25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29.5" thickBot="1" x14ac:dyDescent="0.3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5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6">
        <f t="shared" ref="J73:O73" si="43">IF(L33="","",-L33)</f>
        <v>-6.8261714130050588E-3</v>
      </c>
      <c r="K73" s="116">
        <f t="shared" si="43"/>
        <v>-8.8740228369065758E-3</v>
      </c>
      <c r="L73" s="116">
        <f t="shared" si="43"/>
        <v>-3.294862561183555E-2</v>
      </c>
      <c r="M73" s="116">
        <f t="shared" si="43"/>
        <v>-0.12233594049295257</v>
      </c>
      <c r="N73" s="116">
        <f t="shared" si="43"/>
        <v>-0.5</v>
      </c>
      <c r="O73" s="116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5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6">
        <f t="shared" ref="J74:O74" si="44">IF(L28="","",-L28)</f>
        <v>-0.12256736404668087</v>
      </c>
      <c r="K74" s="116" t="str">
        <f t="shared" si="44"/>
        <v/>
      </c>
      <c r="L74" s="116" t="str">
        <f t="shared" si="44"/>
        <v/>
      </c>
      <c r="M74" s="116" t="str">
        <f t="shared" si="44"/>
        <v/>
      </c>
      <c r="N74" s="116" t="str">
        <f t="shared" si="44"/>
        <v/>
      </c>
      <c r="O74" s="116">
        <f t="shared" si="44"/>
        <v>-0.14514695973537214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5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6">
        <f t="shared" ref="J75:O75" si="45">IF(L13="","",-L13)</f>
        <v>-0.23978489885242851</v>
      </c>
      <c r="K75" s="116" t="str">
        <f t="shared" si="45"/>
        <v/>
      </c>
      <c r="L75" s="116" t="str">
        <f t="shared" si="45"/>
        <v/>
      </c>
      <c r="M75" s="116" t="str">
        <f t="shared" si="45"/>
        <v/>
      </c>
      <c r="N75" s="116" t="str">
        <f t="shared" si="45"/>
        <v/>
      </c>
      <c r="O75" s="116">
        <f t="shared" si="45"/>
        <v>-0.14514695973537214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5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6">
        <f t="shared" ref="J76:O76" si="46">MAX(IF(L10+L11="","",-L10-L11),-$T$10)</f>
        <v>-0.24574990473254199</v>
      </c>
      <c r="K76" s="116">
        <f t="shared" si="46"/>
        <v>-0.24574990473254199</v>
      </c>
      <c r="L76" s="116">
        <f t="shared" si="46"/>
        <v>-0.24574990473254199</v>
      </c>
      <c r="M76" s="116">
        <f t="shared" si="46"/>
        <v>-0.24574990473254199</v>
      </c>
      <c r="N76" s="116">
        <f t="shared" si="46"/>
        <v>-0.24574990473254199</v>
      </c>
      <c r="O76" s="116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3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6">
        <f t="shared" ref="J77:O80" si="47">IF(L6="","",-L6)</f>
        <v>-2.2339223850166946E-2</v>
      </c>
      <c r="K77" s="116">
        <f t="shared" si="47"/>
        <v>-2.2339223850166946E-2</v>
      </c>
      <c r="L77" s="116">
        <f t="shared" si="47"/>
        <v>-2.2339223850166946E-2</v>
      </c>
      <c r="M77" s="116">
        <f t="shared" si="47"/>
        <v>-2.2339223850166946E-2</v>
      </c>
      <c r="N77" s="116">
        <f t="shared" si="47"/>
        <v>-2.2339223850166946E-2</v>
      </c>
      <c r="O77" s="116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3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7">
        <f t="shared" si="47"/>
        <v>-5.839911015872823E-6</v>
      </c>
      <c r="K78" s="117">
        <f t="shared" si="47"/>
        <v>-7.5918843206346708E-6</v>
      </c>
      <c r="L78" s="117">
        <f t="shared" si="47"/>
        <v>-2.8188135050614096E-5</v>
      </c>
      <c r="M78" s="117">
        <f t="shared" si="47"/>
        <v>-1.046605722734766E-4</v>
      </c>
      <c r="N78" s="117">
        <f t="shared" si="47"/>
        <v>-1.9890703847157184E-2</v>
      </c>
      <c r="O78" s="117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5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7">
        <f t="shared" si="47"/>
        <v>-4.1893192366375957E-9</v>
      </c>
      <c r="K79" s="117">
        <f t="shared" si="47"/>
        <v>-5.4461150076288741E-9</v>
      </c>
      <c r="L79" s="117">
        <f t="shared" si="47"/>
        <v>-2.0221043795275482E-8</v>
      </c>
      <c r="M79" s="117">
        <f t="shared" si="47"/>
        <v>-7.5079320138792201E-8</v>
      </c>
      <c r="N79" s="117">
        <f t="shared" si="47"/>
        <v>-1.4268797594804257E-5</v>
      </c>
      <c r="O79" s="117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5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6">
        <f t="shared" si="47"/>
        <v>-1.9140905842942077E-2</v>
      </c>
      <c r="K80" s="116">
        <f t="shared" si="47"/>
        <v>-2.4883177595824701E-2</v>
      </c>
      <c r="L80" s="116">
        <f t="shared" si="47"/>
        <v>-9.2389496590865441E-2</v>
      </c>
      <c r="M80" s="116">
        <f t="shared" si="47"/>
        <v>-0.34303573357712203</v>
      </c>
      <c r="N80" s="116">
        <f t="shared" si="47"/>
        <v>-0.9</v>
      </c>
      <c r="O80" s="116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5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6">
        <f t="shared" ref="J81:O82" si="49">IF(L11="","",-L11)</f>
        <v>-0.72948837500516017</v>
      </c>
      <c r="K81" s="116">
        <f t="shared" si="49"/>
        <v>-0.9</v>
      </c>
      <c r="L81" s="116">
        <f t="shared" si="49"/>
        <v>-0.9</v>
      </c>
      <c r="M81" s="116">
        <f t="shared" si="49"/>
        <v>-0.9</v>
      </c>
      <c r="N81" s="116">
        <f t="shared" si="49"/>
        <v>-0.9</v>
      </c>
      <c r="O81" s="116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5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6">
        <f t="shared" si="49"/>
        <v>-6.3775432783778993E-2</v>
      </c>
      <c r="K82" s="116">
        <f t="shared" si="49"/>
        <v>-8.290806261891269E-2</v>
      </c>
      <c r="L82" s="116">
        <f t="shared" si="49"/>
        <v>-0.30783183293963962</v>
      </c>
      <c r="M82" s="116">
        <f t="shared" si="49"/>
        <v>-0.9</v>
      </c>
      <c r="N82" s="116">
        <f t="shared" si="49"/>
        <v>-0.9</v>
      </c>
      <c r="O82" s="116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5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6">
        <f t="shared" ref="J83:O83" si="50">IF(L14="","",-L14)</f>
        <v>-1.0315337575114139E-2</v>
      </c>
      <c r="K83" s="116">
        <f t="shared" si="50"/>
        <v>-1.3409938847648382E-2</v>
      </c>
      <c r="L83" s="116">
        <f t="shared" si="50"/>
        <v>-4.9790164245599122E-2</v>
      </c>
      <c r="M83" s="116">
        <f t="shared" si="50"/>
        <v>-0.18486739453241235</v>
      </c>
      <c r="N83" s="116">
        <f t="shared" si="50"/>
        <v>-0.9</v>
      </c>
      <c r="O83" s="116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5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6">
        <f t="shared" ref="J84:O86" si="51">IF(L16="","",-L16)</f>
        <v>-2.257636049171789E-3</v>
      </c>
      <c r="K84" s="116">
        <f t="shared" si="51"/>
        <v>-0.35</v>
      </c>
      <c r="L84" s="116">
        <f t="shared" si="51"/>
        <v>-1.0897178000866838E-2</v>
      </c>
      <c r="M84" s="116">
        <f t="shared" si="51"/>
        <v>-4.0460459114758512E-2</v>
      </c>
      <c r="N84" s="116">
        <f t="shared" si="51"/>
        <v>-0.9</v>
      </c>
      <c r="O84" s="116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5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6">
        <f t="shared" si="51"/>
        <v>-4.23879070647674E-3</v>
      </c>
      <c r="K85" s="116">
        <f t="shared" si="51"/>
        <v>-5.5104279184197621E-3</v>
      </c>
      <c r="L85" s="116">
        <f t="shared" si="51"/>
        <v>-2.0459833131138295E-2</v>
      </c>
      <c r="M85" s="116">
        <f t="shared" si="51"/>
        <v>-7.5965928227597304E-2</v>
      </c>
      <c r="N85" s="116">
        <f t="shared" si="51"/>
        <v>-0.5</v>
      </c>
      <c r="O85" s="116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3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5" t="s">
        <v>265</v>
      </c>
    </row>
    <row r="87" spans="1:26" ht="15" customHeight="1" thickBot="1" x14ac:dyDescent="0.3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3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5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5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5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5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5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5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5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5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5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4.5" x14ac:dyDescent="0.25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43" zoomScale="60" zoomScaleNormal="60" workbookViewId="0">
      <selection activeCell="A97" sqref="A97"/>
    </sheetView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7.81640625" style="38" customWidth="1"/>
    <col min="7" max="7" width="19.54296875" style="38" customWidth="1"/>
    <col min="8" max="8" width="13.7265625" style="38" customWidth="1"/>
    <col min="9" max="22" width="12.7265625" style="38" customWidth="1"/>
    <col min="23" max="24" width="6" style="38" customWidth="1"/>
    <col min="25" max="25" width="7.81640625" style="38" customWidth="1"/>
    <col min="26" max="26" width="15.1796875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35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5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  <c r="AG3" s="150"/>
      <c r="AH3" s="150"/>
      <c r="AI3" s="150"/>
    </row>
    <row r="4" spans="1:35" ht="15" thickBot="1" x14ac:dyDescent="0.3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" thickBot="1" x14ac:dyDescent="0.3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" thickBot="1" x14ac:dyDescent="0.3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5" ht="15" thickBot="1" x14ac:dyDescent="0.3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" thickBot="1" x14ac:dyDescent="0.3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" thickBot="1" x14ac:dyDescent="0.3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" thickBot="1" x14ac:dyDescent="0.3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" thickBot="1" x14ac:dyDescent="0.3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3" t="s">
        <v>398</v>
      </c>
      <c r="Z12" s="153"/>
    </row>
    <row r="13" spans="1:35" ht="15" thickBot="1" x14ac:dyDescent="0.3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0.44077257700256012</v>
      </c>
      <c r="M13" s="47">
        <f t="shared" si="7"/>
        <v>0.44077257700256012</v>
      </c>
      <c r="N13" s="47">
        <f t="shared" si="8"/>
        <v>0.44077257700256012</v>
      </c>
      <c r="O13" s="47">
        <f t="shared" si="9"/>
        <v>0.44077257700256012</v>
      </c>
      <c r="P13" s="47">
        <f t="shared" si="10"/>
        <v>0.44077257700256012</v>
      </c>
      <c r="Q13" s="47">
        <f t="shared" si="11"/>
        <v>0.44077257700256012</v>
      </c>
      <c r="S13" s="81">
        <v>0</v>
      </c>
      <c r="T13" s="100">
        <f>SUM((RSDCK_share!G36*0.54*(RSDCK_share!J37+RSDCK_share!J36)/RSDCK_share!J36)/SUM(RSDCK_share!S36:S37)*1.4)</f>
        <v>0.44077257700256012</v>
      </c>
      <c r="Y13" s="76" t="s">
        <v>397</v>
      </c>
      <c r="Z13" s="109">
        <v>10</v>
      </c>
    </row>
    <row r="14" spans="1:35" ht="15" thickBot="1" x14ac:dyDescent="0.3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3">
        <v>1.06</v>
      </c>
    </row>
    <row r="15" spans="1:35" ht="15.75" customHeight="1" thickBot="1" x14ac:dyDescent="0.3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3" t="s">
        <v>399</v>
      </c>
      <c r="Z15" s="153"/>
    </row>
    <row r="16" spans="1:35" ht="15" thickBot="1" x14ac:dyDescent="0.3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" thickBot="1" x14ac:dyDescent="0.3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4.5" x14ac:dyDescent="0.25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4.5" x14ac:dyDescent="0.25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" thickBot="1" x14ac:dyDescent="0.3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" thickBot="1" x14ac:dyDescent="0.3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" thickBot="1" x14ac:dyDescent="0.3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" thickBot="1" x14ac:dyDescent="0.3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" thickBot="1" x14ac:dyDescent="0.3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" thickBot="1" x14ac:dyDescent="0.3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" thickBot="1" x14ac:dyDescent="0.3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" thickBot="1" x14ac:dyDescent="0.3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" thickBot="1" x14ac:dyDescent="0.3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0.44077257700256012</v>
      </c>
      <c r="M28" s="47">
        <f t="shared" si="19"/>
        <v>0.44077257700256012</v>
      </c>
      <c r="N28" s="47">
        <f t="shared" si="20"/>
        <v>0.44077257700256012</v>
      </c>
      <c r="O28" s="47">
        <f t="shared" si="21"/>
        <v>0.44077257700256012</v>
      </c>
      <c r="P28" s="47">
        <f t="shared" si="22"/>
        <v>0.44077257700256012</v>
      </c>
      <c r="Q28" s="47">
        <f t="shared" si="23"/>
        <v>0.44077257700256012</v>
      </c>
      <c r="S28" s="81">
        <v>0</v>
      </c>
      <c r="T28" s="100">
        <f>SUM((RSDCK_share!G36*0.54*(RSDCK_share!J37+RSDCK_share!J36)/RSDCK_share!J36)/SUM(RSDCK_share!S36:S37)*1.4)</f>
        <v>0.44077257700256012</v>
      </c>
    </row>
    <row r="29" spans="1:22" ht="15" thickBot="1" x14ac:dyDescent="0.3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" thickBot="1" x14ac:dyDescent="0.3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" thickBot="1" x14ac:dyDescent="0.3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" thickBot="1" x14ac:dyDescent="0.3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4.5" x14ac:dyDescent="0.25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4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5"/>
    <row r="37" spans="1:26" ht="23.5" x14ac:dyDescent="0.25">
      <c r="A37" s="5" t="s">
        <v>44</v>
      </c>
    </row>
    <row r="38" spans="1:26" ht="11.25" customHeight="1" x14ac:dyDescent="0.25">
      <c r="A38" s="5"/>
    </row>
    <row r="39" spans="1:26" ht="14.5" x14ac:dyDescent="0.25">
      <c r="D39" s="20" t="s">
        <v>12</v>
      </c>
    </row>
    <row r="40" spans="1:26" ht="14.5" x14ac:dyDescent="0.25">
      <c r="D40" s="20" t="s">
        <v>28</v>
      </c>
    </row>
    <row r="42" spans="1:26" ht="23.5" x14ac:dyDescent="0.25">
      <c r="A42" s="5" t="s">
        <v>147</v>
      </c>
    </row>
    <row r="44" spans="1:26" s="23" customFormat="1" ht="14.5" x14ac:dyDescent="0.25">
      <c r="H44" s="20" t="s">
        <v>281</v>
      </c>
    </row>
    <row r="45" spans="1:26" s="23" customFormat="1" ht="31.5" customHeight="1" thickBot="1" x14ac:dyDescent="0.3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" thickBot="1" x14ac:dyDescent="0.3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" thickBot="1" x14ac:dyDescent="0.3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" thickBot="1" x14ac:dyDescent="0.3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" thickBot="1" x14ac:dyDescent="0.3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" thickBot="1" x14ac:dyDescent="0.3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" thickBot="1" x14ac:dyDescent="0.3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" thickBot="1" x14ac:dyDescent="0.3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" thickBot="1" x14ac:dyDescent="0.3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" thickBot="1" x14ac:dyDescent="0.3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" thickBot="1" x14ac:dyDescent="0.3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" thickBot="1" x14ac:dyDescent="0.3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" thickBot="1" x14ac:dyDescent="0.3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" thickBot="1" x14ac:dyDescent="0.3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5" t="s">
        <v>265</v>
      </c>
    </row>
    <row r="59" spans="1:26" s="23" customFormat="1" ht="14.5" x14ac:dyDescent="0.25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4.5" x14ac:dyDescent="0.25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4.5" x14ac:dyDescent="0.25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4.5" x14ac:dyDescent="0.25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3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4.5" x14ac:dyDescent="0.25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4.5" x14ac:dyDescent="0.25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-0.44077257700256012</v>
      </c>
      <c r="K65" s="34">
        <f t="shared" si="39"/>
        <v>-0.44077257700256012</v>
      </c>
      <c r="L65" s="34">
        <f t="shared" si="39"/>
        <v>-0.44077257700256012</v>
      </c>
      <c r="M65" s="34">
        <f t="shared" si="39"/>
        <v>-0.44077257700256012</v>
      </c>
      <c r="N65" s="34">
        <f t="shared" si="39"/>
        <v>-0.44077257700256012</v>
      </c>
      <c r="O65" s="34">
        <f t="shared" si="39"/>
        <v>-0.44077257700256012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4.5" x14ac:dyDescent="0.25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-0.44077257700256012</v>
      </c>
      <c r="K66" s="34">
        <f t="shared" si="40"/>
        <v>-0.44077257700256012</v>
      </c>
      <c r="L66" s="34">
        <f t="shared" si="40"/>
        <v>-0.44077257700256012</v>
      </c>
      <c r="M66" s="34">
        <f t="shared" si="40"/>
        <v>-0.44077257700256012</v>
      </c>
      <c r="N66" s="34">
        <f t="shared" si="40"/>
        <v>-0.44077257700256012</v>
      </c>
      <c r="O66" s="34">
        <f t="shared" si="40"/>
        <v>-0.44077257700256012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4.5" x14ac:dyDescent="0.25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" thickBot="1" x14ac:dyDescent="0.3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4.5" x14ac:dyDescent="0.25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4.5" x14ac:dyDescent="0.25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4.5" x14ac:dyDescent="0.25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4.5" x14ac:dyDescent="0.25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4.5" x14ac:dyDescent="0.25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4.5" x14ac:dyDescent="0.25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4.5" x14ac:dyDescent="0.25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4.5" x14ac:dyDescent="0.25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4.5" x14ac:dyDescent="0.25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" thickBot="1" x14ac:dyDescent="0.3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5" t="s">
        <v>265</v>
      </c>
    </row>
    <row r="79" spans="1:26" ht="14.5" x14ac:dyDescent="0.25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4.5" x14ac:dyDescent="0.25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4.5" x14ac:dyDescent="0.25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8" zoomScale="60" zoomScaleNormal="60" workbookViewId="0">
      <selection activeCell="Z117" sqref="Z117"/>
    </sheetView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4.26953125" style="38" customWidth="1"/>
    <col min="7" max="7" width="24.1796875" style="38" customWidth="1"/>
    <col min="8" max="8" width="13.7265625" style="38" customWidth="1"/>
    <col min="9" max="22" width="12.7265625" style="38" customWidth="1"/>
    <col min="23" max="24" width="6" style="38" customWidth="1"/>
    <col min="25" max="25" width="7.453125" style="38" customWidth="1"/>
    <col min="26" max="26" width="18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32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5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</row>
    <row r="4" spans="1:32" ht="15" thickBot="1" x14ac:dyDescent="0.3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" thickBot="1" x14ac:dyDescent="0.3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" thickBot="1" x14ac:dyDescent="0.3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2" ht="15" thickBot="1" x14ac:dyDescent="0.3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" thickBot="1" x14ac:dyDescent="0.3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" thickBot="1" x14ac:dyDescent="0.3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" thickBot="1" x14ac:dyDescent="0.3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" thickBot="1" x14ac:dyDescent="0.3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3" t="s">
        <v>398</v>
      </c>
      <c r="Z12" s="153"/>
    </row>
    <row r="13" spans="1:32" ht="15" thickBot="1" x14ac:dyDescent="0.3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0.15537976680035717</v>
      </c>
      <c r="N13" s="47">
        <f t="shared" si="8"/>
        <v>0.15537976680035717</v>
      </c>
      <c r="O13" s="47">
        <f t="shared" si="9"/>
        <v>0.15537976680035717</v>
      </c>
      <c r="P13" s="47">
        <f t="shared" si="10"/>
        <v>0.15537976680035717</v>
      </c>
      <c r="Q13" s="47">
        <f t="shared" si="12"/>
        <v>0.15537976680035717</v>
      </c>
      <c r="S13" s="81">
        <v>0</v>
      </c>
      <c r="T13" s="100">
        <f>SUM((RSDCK_share!G38*0.16*(RSDCK_share!J39+RSDCK_share!J38)/RSDCK_share!J38)/SUM(RSDCK_share!S38:S39)*1.4)</f>
        <v>0.15537976680035717</v>
      </c>
      <c r="Y13" s="76" t="s">
        <v>397</v>
      </c>
      <c r="Z13" s="109">
        <v>10</v>
      </c>
    </row>
    <row r="14" spans="1:32" ht="15" thickBot="1" x14ac:dyDescent="0.3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2" ht="15" thickBot="1" x14ac:dyDescent="0.3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3" t="s">
        <v>399</v>
      </c>
      <c r="Z15" s="153"/>
    </row>
    <row r="16" spans="1:32" ht="15" thickBot="1" x14ac:dyDescent="0.3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" thickBot="1" x14ac:dyDescent="0.3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4.5" x14ac:dyDescent="0.25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4.5" x14ac:dyDescent="0.25">
      <c r="A19" s="43" t="s">
        <v>31</v>
      </c>
      <c r="B19" s="43"/>
      <c r="C19" s="23"/>
      <c r="D19" s="44" t="s">
        <v>37</v>
      </c>
      <c r="E19" s="152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" thickBot="1" x14ac:dyDescent="0.3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" thickBot="1" x14ac:dyDescent="0.3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1">
        <f>D21*Z14</f>
        <v>1.1341500416058267E-2</v>
      </c>
    </row>
    <row r="22" spans="1:22" ht="15" thickBot="1" x14ac:dyDescent="0.3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" thickBot="1" x14ac:dyDescent="0.3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" thickBot="1" x14ac:dyDescent="0.3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" thickBot="1" x14ac:dyDescent="0.3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" thickBot="1" x14ac:dyDescent="0.3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" thickBot="1" x14ac:dyDescent="0.3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" thickBot="1" x14ac:dyDescent="0.3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0.15537976680035717</v>
      </c>
      <c r="M28" s="47">
        <f t="shared" si="20"/>
        <v>0.15537976680035717</v>
      </c>
      <c r="N28" s="47">
        <f t="shared" si="21"/>
        <v>0.15537976680035717</v>
      </c>
      <c r="O28" s="47">
        <f t="shared" si="22"/>
        <v>0.15537976680035717</v>
      </c>
      <c r="P28" s="47">
        <f t="shared" si="23"/>
        <v>0.15537976680035717</v>
      </c>
      <c r="Q28" s="47">
        <f t="shared" si="24"/>
        <v>0.15537976680035717</v>
      </c>
      <c r="S28" s="81">
        <v>0</v>
      </c>
      <c r="T28" s="100">
        <f>SUM((RSDCK_share!G38*0.16*(RSDCK_share!J39+RSDCK_share!J38)/RSDCK_share!J38)/SUM(RSDCK_share!S38:S39)*1.4)</f>
        <v>0.15537976680035717</v>
      </c>
    </row>
    <row r="29" spans="1:22" ht="15" thickBot="1" x14ac:dyDescent="0.3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" thickBot="1" x14ac:dyDescent="0.3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" thickBot="1" x14ac:dyDescent="0.3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" thickBot="1" x14ac:dyDescent="0.3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4.5" x14ac:dyDescent="0.25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4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5"/>
    <row r="37" spans="1:26" ht="23.5" x14ac:dyDescent="0.25">
      <c r="A37" s="5" t="s">
        <v>44</v>
      </c>
    </row>
    <row r="38" spans="1:26" ht="11.25" customHeight="1" x14ac:dyDescent="0.25">
      <c r="A38" s="5"/>
    </row>
    <row r="39" spans="1:26" ht="14.5" x14ac:dyDescent="0.25">
      <c r="D39" s="20" t="s">
        <v>12</v>
      </c>
    </row>
    <row r="40" spans="1:26" ht="14.5" x14ac:dyDescent="0.25">
      <c r="D40" s="20" t="s">
        <v>28</v>
      </c>
    </row>
    <row r="42" spans="1:26" ht="23.5" x14ac:dyDescent="0.25">
      <c r="A42" s="5" t="s">
        <v>147</v>
      </c>
    </row>
    <row r="44" spans="1:26" s="23" customFormat="1" ht="14.5" x14ac:dyDescent="0.25">
      <c r="H44" s="20" t="s">
        <v>281</v>
      </c>
    </row>
    <row r="45" spans="1:26" s="23" customFormat="1" ht="31.5" customHeight="1" thickBot="1" x14ac:dyDescent="0.3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" thickBot="1" x14ac:dyDescent="0.3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" thickBot="1" x14ac:dyDescent="0.3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" thickBot="1" x14ac:dyDescent="0.3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" thickBot="1" x14ac:dyDescent="0.3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" thickBot="1" x14ac:dyDescent="0.3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" thickBot="1" x14ac:dyDescent="0.3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" thickBot="1" x14ac:dyDescent="0.3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" thickBot="1" x14ac:dyDescent="0.3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" thickBot="1" x14ac:dyDescent="0.3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" thickBot="1" x14ac:dyDescent="0.3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" thickBot="1" x14ac:dyDescent="0.3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" thickBot="1" x14ac:dyDescent="0.3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" thickBot="1" x14ac:dyDescent="0.3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4.5" x14ac:dyDescent="0.25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" thickBot="1" x14ac:dyDescent="0.3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" thickBot="1" x14ac:dyDescent="0.3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4.5" x14ac:dyDescent="0.25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4.5" x14ac:dyDescent="0.25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4.5" x14ac:dyDescent="0.25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4.5" x14ac:dyDescent="0.25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4.5" x14ac:dyDescent="0.25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4.5" x14ac:dyDescent="0.25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4.5" x14ac:dyDescent="0.25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4.5" x14ac:dyDescent="0.25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4.5" x14ac:dyDescent="0.25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4.5" x14ac:dyDescent="0.25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4.5" x14ac:dyDescent="0.25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4.5" x14ac:dyDescent="0.25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4.5" x14ac:dyDescent="0.25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3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4.5" x14ac:dyDescent="0.25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4.5" x14ac:dyDescent="0.25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-0.15537976680035717</v>
      </c>
      <c r="K77" s="34">
        <f t="shared" si="45"/>
        <v>-0.15537976680035717</v>
      </c>
      <c r="L77" s="34">
        <f t="shared" si="45"/>
        <v>-0.15537976680035717</v>
      </c>
      <c r="M77" s="34">
        <f t="shared" si="45"/>
        <v>-0.15537976680035717</v>
      </c>
      <c r="N77" s="34">
        <f t="shared" si="45"/>
        <v>-0.15537976680035717</v>
      </c>
      <c r="O77" s="34">
        <f t="shared" si="45"/>
        <v>-0.15537976680035717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4.5" x14ac:dyDescent="0.25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-0.15537976680035717</v>
      </c>
      <c r="L78" s="34">
        <f t="shared" si="46"/>
        <v>-0.15537976680035717</v>
      </c>
      <c r="M78" s="34">
        <f t="shared" si="46"/>
        <v>-0.15537976680035717</v>
      </c>
      <c r="N78" s="34">
        <f t="shared" si="46"/>
        <v>-0.15537976680035717</v>
      </c>
      <c r="O78" s="34">
        <f t="shared" si="46"/>
        <v>-0.15537976680035717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4.5" x14ac:dyDescent="0.25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6">
        <f t="shared" ref="J79:O79" si="47">MAX(IF(IF(L10="",0,L10)+IF(L11="",0,L11)=0,"",IF(L10="",0,-L10)+IF(L11="",0,-L11)),-$T$10)</f>
        <v>-0.11325375386503572</v>
      </c>
      <c r="K79" s="116">
        <f t="shared" si="47"/>
        <v>-0.14722988002454646</v>
      </c>
      <c r="L79" s="116">
        <f t="shared" si="47"/>
        <v>-0.3799309669011276</v>
      </c>
      <c r="M79" s="116">
        <f t="shared" si="47"/>
        <v>-0.3799309669011276</v>
      </c>
      <c r="N79" s="116">
        <f t="shared" si="47"/>
        <v>-0.3799309669011276</v>
      </c>
      <c r="O79" s="116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4.5" x14ac:dyDescent="0.25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4.5" x14ac:dyDescent="0.25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4.5" x14ac:dyDescent="0.25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4.5" x14ac:dyDescent="0.25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4.5" x14ac:dyDescent="0.25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4.5" x14ac:dyDescent="0.25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4.5" x14ac:dyDescent="0.25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4.5" x14ac:dyDescent="0.25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4.5" x14ac:dyDescent="0.25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4.5" x14ac:dyDescent="0.25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" thickBot="1" x14ac:dyDescent="0.3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5" t="s">
        <v>265</v>
      </c>
    </row>
    <row r="91" spans="1:26" ht="14.5" x14ac:dyDescent="0.25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8"/>
    </row>
    <row r="92" spans="1:26" ht="15" thickBot="1" x14ac:dyDescent="0.3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" thickBot="1" x14ac:dyDescent="0.3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4.5" x14ac:dyDescent="0.25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4.5" x14ac:dyDescent="0.25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4.5" x14ac:dyDescent="0.25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4.5" x14ac:dyDescent="0.25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4.5" x14ac:dyDescent="0.25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4.5" x14ac:dyDescent="0.25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4.5" x14ac:dyDescent="0.25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4.5" x14ac:dyDescent="0.25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" thickBot="1" x14ac:dyDescent="0.3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5" t="s">
        <v>265</v>
      </c>
    </row>
    <row r="103" spans="1:26" ht="14.5" x14ac:dyDescent="0.25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ColWidth="9.1796875" defaultRowHeight="14.5" x14ac:dyDescent="0.25"/>
  <cols>
    <col min="1" max="1" width="19.54296875" style="24" customWidth="1"/>
    <col min="2" max="2" width="22.453125" style="24" customWidth="1"/>
    <col min="3" max="3" width="21.26953125" style="24" customWidth="1"/>
    <col min="4" max="16384" width="9.1796875" style="24"/>
  </cols>
  <sheetData>
    <row r="1" spans="1:5" ht="15" thickBot="1" x14ac:dyDescent="0.3">
      <c r="A1" s="8">
        <v>2018</v>
      </c>
      <c r="B1" s="8"/>
      <c r="C1" s="8" t="str">
        <f>'Stock-AF-Cap2Act'!C1</f>
        <v>IE</v>
      </c>
    </row>
    <row r="2" spans="1:5" x14ac:dyDescent="0.25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5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5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5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5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5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5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5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5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5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5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5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" thickBot="1" x14ac:dyDescent="0.3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5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5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5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5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5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5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5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5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5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5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5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5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" thickBot="1" x14ac:dyDescent="0.3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5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5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5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5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5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5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5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5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5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5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5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5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" thickBot="1" x14ac:dyDescent="0.3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5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5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5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5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5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5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5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5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5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5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5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5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" thickBot="1" x14ac:dyDescent="0.3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5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5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5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5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5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5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5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5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5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5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5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5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" thickBot="1" x14ac:dyDescent="0.3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5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5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5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5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5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5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5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5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5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5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5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5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" thickBot="1" x14ac:dyDescent="0.3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5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5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5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5">
      <c r="C83" s="37"/>
    </row>
    <row r="84" spans="1:4" x14ac:dyDescent="0.25">
      <c r="C84" s="37"/>
    </row>
    <row r="85" spans="1:4" x14ac:dyDescent="0.25">
      <c r="C85" s="37"/>
    </row>
    <row r="86" spans="1:4" x14ac:dyDescent="0.25">
      <c r="C86" s="37"/>
    </row>
    <row r="87" spans="1:4" x14ac:dyDescent="0.25">
      <c r="C87" s="37"/>
    </row>
    <row r="88" spans="1:4" x14ac:dyDescent="0.25">
      <c r="C88" s="37"/>
    </row>
    <row r="89" spans="1:4" x14ac:dyDescent="0.25">
      <c r="C89" s="37"/>
    </row>
    <row r="90" spans="1:4" x14ac:dyDescent="0.25">
      <c r="C90" s="37"/>
    </row>
    <row r="91" spans="1:4" x14ac:dyDescent="0.25">
      <c r="C91" s="37"/>
    </row>
    <row r="92" spans="1:4" x14ac:dyDescent="0.25">
      <c r="C92" s="37"/>
    </row>
    <row r="93" spans="1:4" x14ac:dyDescent="0.25">
      <c r="C93" s="37"/>
    </row>
    <row r="94" spans="1:4" x14ac:dyDescent="0.25">
      <c r="C94" s="37"/>
    </row>
    <row r="95" spans="1:4" x14ac:dyDescent="0.25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ColWidth="9.1796875" defaultRowHeight="14.5" x14ac:dyDescent="0.25"/>
  <cols>
    <col min="1" max="1" width="38.453125" style="24" customWidth="1"/>
    <col min="2" max="2" width="12.54296875" style="24" customWidth="1"/>
    <col min="3" max="3" width="13.453125" style="24" bestFit="1" customWidth="1"/>
    <col min="4" max="4" width="8.54296875" style="24" customWidth="1"/>
    <col min="5" max="5" width="15.1796875" style="24" customWidth="1"/>
    <col min="6" max="6" width="16.453125" style="24" bestFit="1" customWidth="1"/>
    <col min="7" max="7" width="15.7265625" style="24" customWidth="1"/>
    <col min="8" max="8" width="11.7265625" style="24" bestFit="1" customWidth="1"/>
    <col min="9" max="9" width="9.453125" style="24" bestFit="1" customWidth="1"/>
    <col min="10" max="10" width="8.54296875" style="24" bestFit="1" customWidth="1"/>
    <col min="11" max="11" width="16.453125" style="24" bestFit="1" customWidth="1"/>
    <col min="12" max="13" width="8.453125" style="24" bestFit="1" customWidth="1"/>
    <col min="14" max="18" width="9.1796875" style="24"/>
    <col min="19" max="19" width="12.54296875" style="24" bestFit="1" customWidth="1"/>
    <col min="20" max="16384" width="9.1796875" style="24"/>
  </cols>
  <sheetData>
    <row r="3" spans="1:8" x14ac:dyDescent="0.25">
      <c r="A3" s="20" t="s">
        <v>4</v>
      </c>
    </row>
    <row r="4" spans="1:8" ht="15" thickBot="1" x14ac:dyDescent="0.3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5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5">
      <c r="A9" s="20" t="s">
        <v>13</v>
      </c>
    </row>
    <row r="10" spans="1:8" ht="15" thickBot="1" x14ac:dyDescent="0.3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5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 s="20" t="s">
        <v>282</v>
      </c>
      <c r="H15"/>
    </row>
    <row r="16" spans="1:8" ht="15" thickBot="1" x14ac:dyDescent="0.3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5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ColWidth="9.1796875" defaultRowHeight="14.5" x14ac:dyDescent="0.35"/>
  <cols>
    <col min="1" max="1" width="22.26953125" style="22" customWidth="1"/>
    <col min="2" max="2" width="5.1796875" style="22" bestFit="1" customWidth="1"/>
    <col min="3" max="3" width="9.1796875" style="22"/>
    <col min="4" max="4" width="3.54296875" style="22" customWidth="1"/>
    <col min="5" max="6" width="9.1796875" style="22"/>
    <col min="7" max="7" width="13.453125" style="22" bestFit="1" customWidth="1"/>
    <col min="8" max="16384" width="9.1796875" style="22"/>
  </cols>
  <sheetData>
    <row r="1" spans="1:8" ht="15" thickBot="1" x14ac:dyDescent="0.4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3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3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3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3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3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3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3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3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3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3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3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" thickBot="1" x14ac:dyDescent="0.4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3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3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3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3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3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3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3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3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3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3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3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" thickBot="1" x14ac:dyDescent="0.4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3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3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3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3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3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3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3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3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3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3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3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" thickBot="1" x14ac:dyDescent="0.4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3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3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3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3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3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3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3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3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3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3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3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3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" thickBot="1" x14ac:dyDescent="0.4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3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3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3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3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3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3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3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3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3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3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3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3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" thickBot="1" x14ac:dyDescent="0.4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3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3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3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3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3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3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3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3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3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3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3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3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" thickBot="1" x14ac:dyDescent="0.4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3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3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3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Gaur, Ankita</cp:lastModifiedBy>
  <cp:lastPrinted>2001-09-28T20:39:50Z</cp:lastPrinted>
  <dcterms:created xsi:type="dcterms:W3CDTF">2001-09-28T18:48:17Z</dcterms:created>
  <dcterms:modified xsi:type="dcterms:W3CDTF">2022-04-26T08:55:08Z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926488757133483</vt:r8>
  </property>
</Properties>
</file>