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05631297-6A42-4AE7-983A-4836AEFD8256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22" l="1"/>
  <c r="I30" i="22" s="1"/>
  <c r="E30" i="22"/>
  <c r="J29" i="22"/>
  <c r="H29" i="22"/>
  <c r="G29" i="22"/>
  <c r="D29" i="22"/>
  <c r="N14" i="20"/>
  <c r="N13" i="20"/>
  <c r="N12" i="20"/>
  <c r="N10" i="20"/>
  <c r="N8" i="20"/>
  <c r="I30" i="21"/>
  <c r="D30" i="21"/>
  <c r="J29" i="21"/>
  <c r="H29" i="21"/>
  <c r="G29" i="21"/>
  <c r="D29" i="21"/>
  <c r="D30" i="22" l="1"/>
  <c r="E30" i="21"/>
  <c r="C4" i="20"/>
  <c r="C5" i="20"/>
  <c r="J31" i="22"/>
  <c r="F28" i="22"/>
  <c r="J27" i="22"/>
  <c r="F26" i="22"/>
  <c r="J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J11" i="22"/>
  <c r="F10" i="22"/>
  <c r="D10" i="22" s="1"/>
  <c r="J9" i="22"/>
  <c r="D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J17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E9" i="20" l="1"/>
  <c r="C12" i="22"/>
  <c r="E26" i="22"/>
  <c r="I8" i="2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M8" i="20"/>
  <c r="C8" i="22"/>
  <c r="E18" i="22"/>
  <c r="E24" i="22"/>
  <c r="E12" i="22"/>
  <c r="I8" i="22"/>
  <c r="I12" i="22"/>
  <c r="C8" i="21"/>
  <c r="C12" i="21"/>
  <c r="D8" i="22"/>
  <c r="E10" i="22"/>
  <c r="D12" i="22"/>
  <c r="I14" i="22"/>
  <c r="E16" i="22"/>
  <c r="E20" i="22"/>
  <c r="I14" i="21"/>
  <c r="I10" i="22"/>
  <c r="I18" i="22"/>
  <c r="E28" i="22"/>
  <c r="D14" i="22"/>
  <c r="E14" i="22"/>
  <c r="E22" i="22"/>
  <c r="C10" i="22"/>
  <c r="E28" i="21"/>
  <c r="E26" i="21"/>
  <c r="D8" i="21"/>
  <c r="J21" i="21"/>
  <c r="E22" i="21"/>
  <c r="J19" i="21"/>
  <c r="E20" i="21"/>
  <c r="E18" i="21"/>
  <c r="I16" i="21"/>
  <c r="J15" i="21"/>
  <c r="G13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F9" i="20" l="1"/>
  <c r="C11" i="22"/>
  <c r="J13" i="20"/>
  <c r="I20" i="22"/>
  <c r="G12" i="20"/>
  <c r="G13" i="22"/>
  <c r="F14" i="20"/>
  <c r="H11" i="22"/>
  <c r="G10" i="20"/>
  <c r="D13" i="22"/>
  <c r="G9" i="20" l="1"/>
  <c r="C13" i="22"/>
  <c r="C14" i="21"/>
  <c r="C14" i="22"/>
  <c r="C13" i="21"/>
  <c r="H12" i="20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H9" i="20" l="1"/>
  <c r="C15" i="21"/>
  <c r="C15" i="22"/>
  <c r="C16" i="22"/>
  <c r="C16" i="21"/>
  <c r="L13" i="20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I9" i="20" l="1"/>
  <c r="C17" i="22"/>
  <c r="C18" i="21"/>
  <c r="C18" i="22"/>
  <c r="C17" i="21"/>
  <c r="J12" i="20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9" i="20" l="1"/>
  <c r="C19" i="21"/>
  <c r="C19" i="22"/>
  <c r="C20" i="21"/>
  <c r="C20" i="22"/>
  <c r="J14" i="20"/>
  <c r="H19" i="22"/>
  <c r="H19" i="21"/>
  <c r="K12" i="20"/>
  <c r="G21" i="22"/>
  <c r="G21" i="21"/>
  <c r="I28" i="21"/>
  <c r="I28" i="22"/>
  <c r="K10" i="20"/>
  <c r="D21" i="22"/>
  <c r="D22" i="22"/>
  <c r="D21" i="21"/>
  <c r="D22" i="21"/>
  <c r="K9" i="20" l="1"/>
  <c r="C21" i="22"/>
  <c r="C21" i="21"/>
  <c r="C22" i="21"/>
  <c r="C22" i="22"/>
  <c r="L12" i="20"/>
  <c r="G23" i="21"/>
  <c r="G23" i="22"/>
  <c r="L10" i="20"/>
  <c r="D23" i="21"/>
  <c r="D24" i="22"/>
  <c r="D24" i="21"/>
  <c r="D23" i="22"/>
  <c r="K14" i="20"/>
  <c r="H21" i="22"/>
  <c r="H21" i="21"/>
  <c r="L9" i="20" l="1"/>
  <c r="C23" i="21"/>
  <c r="C24" i="21"/>
  <c r="C24" i="22"/>
  <c r="C23" i="22"/>
  <c r="M10" i="20"/>
  <c r="D25" i="22"/>
  <c r="D25" i="21"/>
  <c r="D26" i="22"/>
  <c r="D26" i="21"/>
  <c r="L14" i="20"/>
  <c r="H23" i="22"/>
  <c r="H23" i="21"/>
  <c r="M12" i="20"/>
  <c r="G25" i="22"/>
  <c r="G25" i="21"/>
  <c r="C25" i="21" l="1"/>
  <c r="C25" i="22"/>
  <c r="M9" i="20"/>
  <c r="C26" i="21"/>
  <c r="C26" i="22"/>
  <c r="D27" i="22"/>
  <c r="D27" i="21"/>
  <c r="D28" i="22"/>
  <c r="D28" i="21"/>
  <c r="G27" i="21"/>
  <c r="G27" i="22"/>
  <c r="H25" i="21"/>
  <c r="M14" i="20"/>
  <c r="H25" i="22"/>
  <c r="C27" i="22" l="1"/>
  <c r="N9" i="20"/>
  <c r="C28" i="22"/>
  <c r="C28" i="21"/>
  <c r="C27" i="21"/>
  <c r="H27" i="21"/>
  <c r="H27" i="22"/>
  <c r="C30" i="22" l="1"/>
  <c r="C29" i="22"/>
  <c r="C29" i="21"/>
  <c r="C30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<sst xmlns="http://schemas.openxmlformats.org/spreadsheetml/2006/main" count="146" uniqueCount="103">
  <si>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</si>
  <si>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</si>
  <si>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</si>
  <si>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</si>
  <si>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</si>
  <si>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</si>
  <si>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</si>
  <si>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</si>
  <si>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</si>
  <si>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</si>
  <si>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</si>
  <si>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</si>
  <si>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</si>
  <si>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</si>
  <si>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</si>
  <si>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</si>
  <si>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</si>
  <si>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</si>
  <si>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</si>
  <si>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</si>
  <si>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</si>
  <si>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</si>
  <si>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</si>
  <si>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</si>
  <si>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</si>
  <si>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</si>
  <si>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</si>
  <si>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</si>
  <si>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</si>
  <si>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</si>
  <si>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</si>
  <si>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</si>
  <si>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</si>
  <si>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</si>
  <si>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</si>
  <si>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</si>
  <si>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</si>
  <si>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</si>
  <si>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</si>
  <si>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</si>
  <si>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</si>
  <si>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</si>
  <si>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</si>
  <si>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</si>
  <si>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</si>
  <si>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</si>
  <si>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</si>
  <si>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</si>
  <si>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</si>
  <si>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</si>
  <si>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</si>
  <si>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</si>
  <si>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</si>
  <si>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</si>
  <si>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</si>
  <si>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</si>
  <si>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</si>
  <si>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</si>
  <si>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</si>
  <si>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</si>
  <si>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</si>
  <si>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</si>
  <si>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</si>
  <si>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</si>
  <si>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</si>
  <si>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</si>
  <si>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</si>
  <si>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</si>
  <si>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</si>
  <si>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</si>
  <si>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</si>
  <si>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</si>
  <si>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</si>
  <si>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</si>
  <si>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</si>
  <si>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</si>
  <si>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</si>
  <si>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</si>
  <si>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</si>
  <si>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</si>
  <si>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</si>
  <si>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</si>
  <si>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</si>
  <si>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</si>
  <si>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</si>
  <si>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</si>
  <si>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</si>
  <si>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</si>
  <si>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</si>
  <si>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</si>
  <si>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</si>
  <si>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</si>
  <si>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</si>
  <si>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</si>
  <si>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</si>
  <si>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</si>
  <si>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Olexandr Balyk (UCC, olexandr.balyk@ucc.ie)</t>
  </si>
  <si>
    <t>Hannah Daly (UCC, h.daly@ucc.ie)</t>
  </si>
  <si>
    <t>Specify upper bound for emissions in the WAM scenario</t>
  </si>
  <si>
    <t>*CO2*,-*CO2S,-TOT*</t>
  </si>
  <si>
    <t>TOTCO2</t>
  </si>
  <si>
    <t>\I:</t>
  </si>
  <si>
    <t>Bakytzhan Suleimenov (UCC, bsuleimenov@ucc.ie)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</si>
</sst>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3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zoomScaleNormal="100" workbookViewId="0">
      <selection activeCell="B26" sqref="B26:D26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3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3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3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3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3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3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3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3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3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3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3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3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3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35">
      <c r="A16" s="31" t="s">
        <v>82</v>
      </c>
      <c r="B16" s="31"/>
      <c r="C16" s="31"/>
      <c r="D16" s="31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3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3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35">
      <c r="A19" s="22" t="s">
        <v>83</v>
      </c>
      <c r="B19" s="30" t="s">
        <v>94</v>
      </c>
      <c r="C19" s="30"/>
      <c r="D19" s="30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35">
      <c r="A20" s="22" t="s">
        <v>84</v>
      </c>
      <c r="B20" s="30" t="s">
        <v>95</v>
      </c>
      <c r="C20" s="30"/>
      <c r="D20" s="30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35">
      <c r="A21" s="22" t="s">
        <v>85</v>
      </c>
      <c r="B21" s="25" t="s">
        <v>98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3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35">
      <c r="A23" s="22" t="s">
        <v>86</v>
      </c>
      <c r="B23" s="30" t="s">
        <v>96</v>
      </c>
      <c r="C23" s="30"/>
      <c r="D23" s="30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35">
      <c r="A24" s="22"/>
      <c r="B24" s="25" t="s">
        <v>97</v>
      </c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3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35">
      <c r="A26" s="22" t="s">
        <v>87</v>
      </c>
      <c r="B26" s="30" t="s">
        <v>102</v>
      </c>
      <c r="C26" s="30"/>
      <c r="D26" s="3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35">
      <c r="A27" s="22"/>
      <c r="B27" s="25"/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3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35">
      <c r="A29" s="22" t="s">
        <v>88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35">
      <c r="A30" s="22" t="s">
        <v>89</v>
      </c>
      <c r="B30" s="32" t="s">
        <v>90</v>
      </c>
      <c r="C30" s="30"/>
      <c r="D30" s="30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35">
      <c r="A31" s="22" t="s">
        <v>91</v>
      </c>
      <c r="B31" s="30" t="s">
        <v>92</v>
      </c>
      <c r="C31" s="30"/>
      <c r="D31" s="30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35">
      <c r="A32" s="28"/>
      <c r="B32" s="29" t="s">
        <v>93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3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3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3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3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3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3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3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3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3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3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O17"/>
  <sheetViews>
    <sheetView workbookViewId="0">
      <selection activeCell="C10" sqref="C10"/>
    </sheetView>
  </sheetViews>
  <sheetFormatPr defaultColWidth="9.1796875" defaultRowHeight="14.5" x14ac:dyDescent="0.35"/>
  <cols>
    <col min="2" max="2" width="14" bestFit="1" customWidth="1"/>
    <col min="3" max="3" width="21.7265625" bestFit="1" customWidth="1"/>
    <col min="4" max="13" width="16.453125" bestFit="1" customWidth="1"/>
    <col min="14" max="14" width="16.453125" customWidth="1"/>
    <col min="22" max="22" width="10.54296875" bestFit="1" customWidth="1"/>
    <col min="23" max="23" width="12" bestFit="1" customWidth="1"/>
  </cols>
  <sheetData>
    <row r="4" spans="2:15" x14ac:dyDescent="0.35">
      <c r="B4" t="s">
        <v>61</v>
      </c>
      <c r="C4" t="str">
        <f xml:space="preserve"> _xlfn.TEXTJOIN("_",TRUE,"UC","WAM","CO2","Emissions")</f>
        <v>UC_WAM_CO2_Emissions</v>
      </c>
    </row>
    <row r="5" spans="2:15" x14ac:dyDescent="0.35">
      <c r="B5" t="s">
        <v>66</v>
      </c>
      <c r="C5" t="str">
        <f xml:space="preserve"> _xlfn.TEXTJOIN(" ",TRUE,"WAM CO2 Emissions Bound")</f>
        <v>WAM CO2 Emissions Bound</v>
      </c>
    </row>
    <row r="6" spans="2:15" x14ac:dyDescent="0.35">
      <c r="B6" t="s">
        <v>72</v>
      </c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2050</v>
      </c>
      <c r="O6">
        <v>0</v>
      </c>
    </row>
    <row r="7" spans="2:15" x14ac:dyDescent="0.35">
      <c r="B7" t="s">
        <v>67</v>
      </c>
      <c r="C7" s="14">
        <v>33792</v>
      </c>
      <c r="D7" s="14">
        <v>35644</v>
      </c>
      <c r="E7" s="14">
        <v>36186</v>
      </c>
      <c r="F7" s="14">
        <v>35729</v>
      </c>
      <c r="G7" s="14">
        <v>34339</v>
      </c>
      <c r="H7" s="14">
        <v>32912</v>
      </c>
      <c r="I7" s="14">
        <v>30554</v>
      </c>
      <c r="J7" s="14">
        <v>29948</v>
      </c>
      <c r="K7" s="14">
        <v>28505</v>
      </c>
      <c r="L7" s="14">
        <v>27699</v>
      </c>
      <c r="M7" s="14">
        <v>27046</v>
      </c>
      <c r="N7" s="14">
        <v>6589</v>
      </c>
      <c r="O7">
        <v>5</v>
      </c>
    </row>
    <row r="8" spans="2:15" x14ac:dyDescent="0.35">
      <c r="B8" t="s">
        <v>76</v>
      </c>
      <c r="C8" t="s">
        <v>77</v>
      </c>
      <c r="D8" t="str">
        <f>C8</f>
        <v>T-A*INT*,T-NAV*</v>
      </c>
      <c r="E8" t="str">
        <f t="shared" ref="E8:L8" si="0">D8</f>
        <v>T-A*INT*,T-NAV*</v>
      </c>
      <c r="F8" t="str">
        <f t="shared" si="0"/>
        <v>T-A*INT*,T-NAV*</v>
      </c>
      <c r="G8" t="str">
        <f t="shared" si="0"/>
        <v>T-A*INT*,T-NAV*</v>
      </c>
      <c r="H8" t="str">
        <f t="shared" si="0"/>
        <v>T-A*INT*,T-NAV*</v>
      </c>
      <c r="I8" t="str">
        <f t="shared" si="0"/>
        <v>T-A*INT*,T-NAV*</v>
      </c>
      <c r="J8" t="str">
        <f t="shared" si="0"/>
        <v>T-A*INT*,T-NAV*</v>
      </c>
      <c r="K8" t="str">
        <f t="shared" si="0"/>
        <v>T-A*INT*,T-NAV*</v>
      </c>
      <c r="L8" t="str">
        <f t="shared" si="0"/>
        <v>T-A*INT*,T-NAV*</v>
      </c>
      <c r="M8" t="str">
        <f t="shared" ref="M8:N8" si="1">L8</f>
        <v>T-A*INT*,T-NAV*</v>
      </c>
      <c r="N8" t="str">
        <f t="shared" si="1"/>
        <v>T-A*INT*,T-NAV*</v>
      </c>
    </row>
    <row r="9" spans="2:15" x14ac:dyDescent="0.35">
      <c r="B9" t="s">
        <v>62</v>
      </c>
      <c r="C9" t="s">
        <v>100</v>
      </c>
      <c r="D9" t="str">
        <f>C9</f>
        <v>TOTCO2</v>
      </c>
      <c r="E9" t="str">
        <f t="shared" ref="E9:L9" si="2">D9</f>
        <v>TOTCO2</v>
      </c>
      <c r="F9" t="str">
        <f t="shared" si="2"/>
        <v>TOTCO2</v>
      </c>
      <c r="G9" t="str">
        <f t="shared" si="2"/>
        <v>TOTCO2</v>
      </c>
      <c r="H9" t="str">
        <f t="shared" si="2"/>
        <v>TOTCO2</v>
      </c>
      <c r="I9" t="str">
        <f t="shared" si="2"/>
        <v>TOTCO2</v>
      </c>
      <c r="J9" t="str">
        <f t="shared" si="2"/>
        <v>TOTCO2</v>
      </c>
      <c r="K9" t="str">
        <f t="shared" si="2"/>
        <v>TOTCO2</v>
      </c>
      <c r="L9" t="str">
        <f t="shared" si="2"/>
        <v>TOTCO2</v>
      </c>
      <c r="M9" t="str">
        <f t="shared" ref="M9:N9" si="3">L9</f>
        <v>TOTCO2</v>
      </c>
      <c r="N9" t="str">
        <f t="shared" si="3"/>
        <v>TOTCO2</v>
      </c>
    </row>
    <row r="10" spans="2:15" x14ac:dyDescent="0.35">
      <c r="B10" t="s">
        <v>71</v>
      </c>
      <c r="C10" t="s">
        <v>75</v>
      </c>
      <c r="D10" t="str">
        <f>C10</f>
        <v>ENV</v>
      </c>
      <c r="E10" t="str">
        <f t="shared" ref="E10:L10" si="4">D10</f>
        <v>ENV</v>
      </c>
      <c r="F10" t="str">
        <f t="shared" si="4"/>
        <v>ENV</v>
      </c>
      <c r="G10" t="str">
        <f t="shared" si="4"/>
        <v>ENV</v>
      </c>
      <c r="H10" t="str">
        <f t="shared" si="4"/>
        <v>ENV</v>
      </c>
      <c r="I10" t="str">
        <f t="shared" si="4"/>
        <v>ENV</v>
      </c>
      <c r="J10" t="str">
        <f t="shared" si="4"/>
        <v>ENV</v>
      </c>
      <c r="K10" t="str">
        <f t="shared" si="4"/>
        <v>ENV</v>
      </c>
      <c r="L10" t="str">
        <f t="shared" si="4"/>
        <v>ENV</v>
      </c>
      <c r="M10" t="str">
        <f t="shared" ref="M10:N10" si="5">L10</f>
        <v>ENV</v>
      </c>
      <c r="N10" t="str">
        <f t="shared" si="5"/>
        <v>ENV</v>
      </c>
    </row>
    <row r="11" spans="2:15" x14ac:dyDescent="0.35">
      <c r="B11" t="s">
        <v>74</v>
      </c>
    </row>
    <row r="12" spans="2:15" x14ac:dyDescent="0.35">
      <c r="B12" t="s">
        <v>0</v>
      </c>
      <c r="C12" t="s">
        <v>68</v>
      </c>
      <c r="D12" t="str">
        <f>C12</f>
        <v>UP</v>
      </c>
      <c r="E12" t="str">
        <f t="shared" ref="E12:L12" si="6">D12</f>
        <v>UP</v>
      </c>
      <c r="F12" t="str">
        <f t="shared" si="6"/>
        <v>UP</v>
      </c>
      <c r="G12" t="str">
        <f t="shared" si="6"/>
        <v>UP</v>
      </c>
      <c r="H12" t="str">
        <f t="shared" si="6"/>
        <v>UP</v>
      </c>
      <c r="I12" t="str">
        <f t="shared" si="6"/>
        <v>UP</v>
      </c>
      <c r="J12" t="str">
        <f t="shared" si="6"/>
        <v>UP</v>
      </c>
      <c r="K12" t="str">
        <f t="shared" si="6"/>
        <v>UP</v>
      </c>
      <c r="L12" t="str">
        <f t="shared" si="6"/>
        <v>UP</v>
      </c>
      <c r="M12" t="str">
        <f t="shared" ref="M12:N12" si="7">L12</f>
        <v>UP</v>
      </c>
      <c r="N12" t="str">
        <f t="shared" si="7"/>
        <v>UP</v>
      </c>
    </row>
    <row r="13" spans="2:15" x14ac:dyDescent="0.35">
      <c r="B13" t="s">
        <v>78</v>
      </c>
      <c r="C13">
        <v>-1</v>
      </c>
      <c r="D13">
        <f t="shared" ref="D13:L14" si="8">C13</f>
        <v>-1</v>
      </c>
      <c r="E13">
        <f t="shared" si="8"/>
        <v>-1</v>
      </c>
      <c r="F13">
        <f t="shared" si="8"/>
        <v>-1</v>
      </c>
      <c r="G13">
        <f t="shared" si="8"/>
        <v>-1</v>
      </c>
      <c r="H13">
        <f t="shared" si="8"/>
        <v>-1</v>
      </c>
      <c r="I13">
        <f t="shared" si="8"/>
        <v>-1</v>
      </c>
      <c r="J13">
        <f t="shared" si="8"/>
        <v>-1</v>
      </c>
      <c r="K13">
        <f t="shared" si="8"/>
        <v>-1</v>
      </c>
      <c r="L13">
        <f t="shared" si="8"/>
        <v>-1</v>
      </c>
      <c r="M13">
        <f t="shared" ref="M13:N13" si="9">L13</f>
        <v>-1</v>
      </c>
      <c r="N13">
        <f t="shared" si="9"/>
        <v>-1</v>
      </c>
    </row>
    <row r="14" spans="2:15" x14ac:dyDescent="0.35">
      <c r="B14" t="s">
        <v>79</v>
      </c>
      <c r="C14">
        <v>1</v>
      </c>
      <c r="D14">
        <f t="shared" si="8"/>
        <v>1</v>
      </c>
      <c r="E14">
        <f t="shared" si="8"/>
        <v>1</v>
      </c>
      <c r="F14">
        <f t="shared" si="8"/>
        <v>1</v>
      </c>
      <c r="G14">
        <f t="shared" si="8"/>
        <v>1</v>
      </c>
      <c r="H14">
        <f t="shared" si="8"/>
        <v>1</v>
      </c>
      <c r="I14">
        <f t="shared" si="8"/>
        <v>1</v>
      </c>
      <c r="J14">
        <f t="shared" si="8"/>
        <v>1</v>
      </c>
      <c r="K14">
        <f t="shared" si="8"/>
        <v>1</v>
      </c>
      <c r="L14">
        <f t="shared" si="8"/>
        <v>1</v>
      </c>
      <c r="M14">
        <f t="shared" ref="M14:N14" si="10">L14</f>
        <v>1</v>
      </c>
      <c r="N14">
        <f t="shared" si="10"/>
        <v>1</v>
      </c>
    </row>
    <row r="17" spans="3:3" x14ac:dyDescent="0.35">
      <c r="C17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31"/>
  <sheetViews>
    <sheetView tabSelected="1" workbookViewId="0">
      <selection activeCell="D24" sqref="D24"/>
    </sheetView>
  </sheetViews>
  <sheetFormatPr defaultColWidth="9.1796875" defaultRowHeight="14.5" x14ac:dyDescent="0.35"/>
  <cols>
    <col min="2" max="2" width="28.26953125" bestFit="1" customWidth="1"/>
    <col min="3" max="3" width="24.7265625" customWidth="1"/>
    <col min="4" max="4" width="8.81640625" bestFit="1" customWidth="1"/>
    <col min="5" max="5" width="16.453125" bestFit="1" customWidth="1"/>
    <col min="6" max="6" width="5.1796875" bestFit="1" customWidth="1"/>
    <col min="8" max="8" width="12.453125" bestFit="1" customWidth="1"/>
    <col min="9" max="9" width="8.26953125" bestFit="1" customWidth="1"/>
    <col min="10" max="10" width="12" bestFit="1" customWidth="1"/>
    <col min="11" max="11" width="27.81640625" bestFit="1" customWidth="1"/>
  </cols>
  <sheetData>
    <row r="1" spans="1:11" x14ac:dyDescent="0.35">
      <c r="A1" t="s">
        <v>64</v>
      </c>
    </row>
    <row r="2" spans="1:11" x14ac:dyDescent="0.35">
      <c r="B2" s="9" t="str">
        <f>"~UC_Sets: R_E: "  &amp; _xlfn.TEXTJOIN(",",TRUE,Regions!C3)</f>
        <v>~UC_Sets: R_E: IE</v>
      </c>
    </row>
    <row r="3" spans="1:11" x14ac:dyDescent="0.35">
      <c r="B3" s="9" t="s">
        <v>73</v>
      </c>
    </row>
    <row r="4" spans="1:11" x14ac:dyDescent="0.35">
      <c r="G4" t="str">
        <f>IF(RIGHT(B2,1)&lt;&gt;" ","~UC_T","")</f>
        <v>~UC_T</v>
      </c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76</v>
      </c>
      <c r="F5" s="11" t="s">
        <v>72</v>
      </c>
      <c r="G5" s="11" t="s">
        <v>0</v>
      </c>
      <c r="H5" s="12" t="s">
        <v>79</v>
      </c>
      <c r="I5" s="12" t="s">
        <v>78</v>
      </c>
      <c r="J5" s="8" t="s">
        <v>80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13"/>
    </row>
    <row r="7" spans="1:11" x14ac:dyDescent="0.35">
      <c r="B7" t="str">
        <f>VLOOKUP(B$5, config!$B$4:$O$14,2,FALSE) &amp; "_Single"</f>
        <v>UC_WAM_CO2_Emissions_Single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UP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Single"</f>
        <v>WAM CO2 Emissions Bound - Single</v>
      </c>
    </row>
    <row r="8" spans="1:11" x14ac:dyDescent="0.35">
      <c r="B8" t="s">
        <v>101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3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UP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35">
      <c r="B10" t="s">
        <v>101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3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UP</v>
      </c>
      <c r="H11">
        <f>VLOOKUP(H$5, config!$B$4:$O$14,MATCH($F11,config!$B$6:$O$6,),FALSE)</f>
        <v>1</v>
      </c>
      <c r="J11">
        <f>VLOOKUP("Value", config!$B$4:$O$14,MATCH($F11,config!$B$6:$O$6,),FALSE)</f>
        <v>36186</v>
      </c>
    </row>
    <row r="12" spans="1:11" x14ac:dyDescent="0.35">
      <c r="B12" t="s">
        <v>101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3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UP</v>
      </c>
      <c r="H13">
        <f>VLOOKUP(H$5, config!$B$4:$O$14,MATCH($F13,config!$B$6:$O$6,),FALSE)</f>
        <v>1</v>
      </c>
      <c r="J13">
        <f>VLOOKUP("Value", config!$B$4:$O$14,MATCH($F13,config!$B$6:$O$6,),FALSE)</f>
        <v>35729</v>
      </c>
    </row>
    <row r="14" spans="1:11" x14ac:dyDescent="0.35">
      <c r="B14" t="s">
        <v>101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3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UP</v>
      </c>
      <c r="H15">
        <f>VLOOKUP(H$5, config!$B$4:$O$14,MATCH($F15,config!$B$6:$O$6,),FALSE)</f>
        <v>1</v>
      </c>
      <c r="J15">
        <f>VLOOKUP("Value", config!$B$4:$O$14,MATCH($F15,config!$B$6:$O$6,),FALSE)</f>
        <v>34339</v>
      </c>
    </row>
    <row r="16" spans="1:11" x14ac:dyDescent="0.35">
      <c r="B16" t="s">
        <v>101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3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UP</v>
      </c>
      <c r="H17">
        <f>VLOOKUP(H$5, config!$B$4:$O$14,MATCH($F17,config!$B$6:$O$6,),FALSE)</f>
        <v>1</v>
      </c>
      <c r="J17">
        <f>VLOOKUP("Value", config!$B$4:$O$14,MATCH($F17,config!$B$6:$O$6,),FALSE)</f>
        <v>32912</v>
      </c>
    </row>
    <row r="18" spans="2:10" x14ac:dyDescent="0.35">
      <c r="B18" t="s">
        <v>101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3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UP</v>
      </c>
      <c r="H19">
        <f>VLOOKUP(H$5, config!$B$4:$O$14,MATCH($F19,config!$B$6:$O$6,),FALSE)</f>
        <v>1</v>
      </c>
      <c r="J19">
        <f>VLOOKUP("Value", config!$B$4:$O$14,MATCH($F19,config!$B$6:$O$6,),FALSE)</f>
        <v>30554</v>
      </c>
    </row>
    <row r="20" spans="2:10" x14ac:dyDescent="0.35">
      <c r="B20" t="s">
        <v>101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3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UP</v>
      </c>
      <c r="H21">
        <f>VLOOKUP(H$5, config!$B$4:$O$14,MATCH($F21,config!$B$6:$O$6,),FALSE)</f>
        <v>1</v>
      </c>
      <c r="J21">
        <f>VLOOKUP("Value", config!$B$4:$O$14,MATCH($F21,config!$B$6:$O$6,),FALSE)</f>
        <v>29948</v>
      </c>
    </row>
    <row r="22" spans="2:10" x14ac:dyDescent="0.35">
      <c r="B22" t="s">
        <v>101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3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UP</v>
      </c>
      <c r="H23">
        <f>VLOOKUP(H$5, config!$B$4:$O$14,MATCH($F23,config!$B$6:$O$6,),FALSE)</f>
        <v>1</v>
      </c>
      <c r="J23">
        <f>VLOOKUP("Value", config!$B$4:$O$14,MATCH($F23,config!$B$6:$O$6,),FALSE)</f>
        <v>28505</v>
      </c>
    </row>
    <row r="24" spans="2:10" x14ac:dyDescent="0.35">
      <c r="B24" t="s">
        <v>101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3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UP</v>
      </c>
      <c r="H25">
        <f>VLOOKUP(H$5, config!$B$4:$O$14,MATCH($F25,config!$B$6:$O$6,),FALSE)</f>
        <v>1</v>
      </c>
      <c r="J25">
        <f>VLOOKUP("Value", config!$B$4:$O$14,MATCH($F25,config!$B$6:$O$6,),FALSE)</f>
        <v>27699</v>
      </c>
    </row>
    <row r="26" spans="2:10" x14ac:dyDescent="0.35">
      <c r="B26" t="s">
        <v>101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3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UP</v>
      </c>
      <c r="H27">
        <f>VLOOKUP(H$5, config!$B$4:$O$14,MATCH($F27,config!$B$6:$O$6,),FALSE)</f>
        <v>1</v>
      </c>
      <c r="J27">
        <f>VLOOKUP("Value", config!$B$4:$O$14,MATCH($F27,config!$B$6:$O$6,),FALSE)</f>
        <v>27046</v>
      </c>
    </row>
    <row r="28" spans="2:10" x14ac:dyDescent="0.35">
      <c r="B28" t="s">
        <v>101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3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6589</v>
      </c>
    </row>
    <row r="30" spans="2:10" x14ac:dyDescent="0.35">
      <c r="B30" t="s">
        <v>101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v>2050</v>
      </c>
      <c r="I30">
        <f>VLOOKUP(I$5, config!$B$4:$O$14,MATCH($F30,config!$B$6:$O$6,),FALSE)</f>
        <v>-1</v>
      </c>
    </row>
    <row r="31" spans="2:10" x14ac:dyDescent="0.3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workbookViewId="0">
      <selection activeCell="B8" sqref="B8"/>
    </sheetView>
  </sheetViews>
  <sheetFormatPr defaultColWidth="9.1796875" defaultRowHeight="14.5" x14ac:dyDescent="0.35"/>
  <cols>
    <col min="2" max="2" width="27.26953125" customWidth="1"/>
    <col min="3" max="3" width="13.54296875" bestFit="1" customWidth="1"/>
    <col min="4" max="4" width="8.81640625" bestFit="1" customWidth="1"/>
    <col min="5" max="5" width="16.453125" bestFit="1" customWidth="1"/>
    <col min="6" max="6" width="5.1796875" bestFit="1" customWidth="1"/>
    <col min="7" max="7" width="8.81640625" bestFit="1" customWidth="1"/>
    <col min="8" max="8" width="12.453125" bestFit="1" customWidth="1"/>
    <col min="9" max="9" width="8.26953125" bestFit="1" customWidth="1"/>
    <col min="10" max="10" width="10.7265625" bestFit="1" customWidth="1"/>
    <col min="11" max="11" width="26.54296875" bestFit="1" customWidth="1"/>
  </cols>
  <sheetData>
    <row r="1" spans="1:11" x14ac:dyDescent="0.35">
      <c r="A1" t="s">
        <v>65</v>
      </c>
    </row>
    <row r="2" spans="1:11" x14ac:dyDescent="0.3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35">
      <c r="B3" s="9" t="s">
        <v>73</v>
      </c>
    </row>
    <row r="4" spans="1:11" x14ac:dyDescent="0.35">
      <c r="G4" t="str">
        <f>IF(RIGHT(B2,1)&lt;&gt;" ","~UC_T","")</f>
        <v>~UC_T</v>
      </c>
    </row>
    <row r="5" spans="1:11" x14ac:dyDescent="0.35">
      <c r="B5" s="10" t="s">
        <v>61</v>
      </c>
      <c r="C5" s="11" t="s">
        <v>62</v>
      </c>
      <c r="D5" s="11" t="s">
        <v>71</v>
      </c>
      <c r="E5" s="11" t="s">
        <v>76</v>
      </c>
      <c r="F5" s="11" t="s">
        <v>72</v>
      </c>
      <c r="G5" s="11" t="s">
        <v>0</v>
      </c>
      <c r="H5" s="12" t="s">
        <v>79</v>
      </c>
      <c r="I5" s="12" t="s">
        <v>78</v>
      </c>
      <c r="J5" s="8" t="s">
        <v>81</v>
      </c>
      <c r="K5" s="10" t="s">
        <v>63</v>
      </c>
    </row>
    <row r="6" spans="1:11" x14ac:dyDescent="0.3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7"/>
    </row>
    <row r="7" spans="1:11" x14ac:dyDescent="0.35">
      <c r="B7" t="str">
        <f>VLOOKUP(B$5, config!$B$4:$O$14,2,FALSE) &amp; "_Multi"</f>
        <v>UC_WAM_CO2_Emissions_Multi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UP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Multi"</f>
        <v>WAM CO2 Emissions Bound - Multi</v>
      </c>
    </row>
    <row r="8" spans="1:11" x14ac:dyDescent="0.35">
      <c r="B8" t="s">
        <v>101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3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UP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35">
      <c r="B10" t="s">
        <v>101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3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UP</v>
      </c>
      <c r="H11">
        <f>VLOOKUP(H$5, config!$B$4:$O$14,MATCH($F11,config!$B$6:$O$6,),FALSE)</f>
        <v>1</v>
      </c>
      <c r="J11">
        <f>VLOOKUP("Value", config!$B$4:$O$14,MATCH($F11,config!$B$6:$O$6,),FALSE)</f>
        <v>36186</v>
      </c>
    </row>
    <row r="12" spans="1:11" x14ac:dyDescent="0.35">
      <c r="B12" t="s">
        <v>101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3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UP</v>
      </c>
      <c r="H13">
        <f>VLOOKUP(H$5, config!$B$4:$O$14,MATCH($F13,config!$B$6:$O$6,),FALSE)</f>
        <v>1</v>
      </c>
      <c r="J13">
        <f>VLOOKUP("Value", config!$B$4:$O$14,MATCH($F13,config!$B$6:$O$6,),FALSE)</f>
        <v>35729</v>
      </c>
    </row>
    <row r="14" spans="1:11" x14ac:dyDescent="0.35">
      <c r="B14" t="s">
        <v>101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3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UP</v>
      </c>
      <c r="H15">
        <f>VLOOKUP(H$5, config!$B$4:$O$14,MATCH($F15,config!$B$6:$O$6,),FALSE)</f>
        <v>1</v>
      </c>
      <c r="J15">
        <f>VLOOKUP("Value", config!$B$4:$O$14,MATCH($F15,config!$B$6:$O$6,),FALSE)</f>
        <v>34339</v>
      </c>
    </row>
    <row r="16" spans="1:11" x14ac:dyDescent="0.35">
      <c r="B16" t="s">
        <v>101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3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UP</v>
      </c>
      <c r="H17">
        <f>VLOOKUP(H$5, config!$B$4:$O$14,MATCH($F17,config!$B$6:$O$6,),FALSE)</f>
        <v>1</v>
      </c>
      <c r="J17">
        <f>VLOOKUP("Value", config!$B$4:$O$14,MATCH($F17,config!$B$6:$O$6,),FALSE)</f>
        <v>32912</v>
      </c>
    </row>
    <row r="18" spans="2:10" x14ac:dyDescent="0.35">
      <c r="B18" t="s">
        <v>101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3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UP</v>
      </c>
      <c r="H19">
        <f>VLOOKUP(H$5, config!$B$4:$O$14,MATCH($F19,config!$B$6:$O$6,),FALSE)</f>
        <v>1</v>
      </c>
      <c r="J19">
        <f>VLOOKUP("Value", config!$B$4:$O$14,MATCH($F19,config!$B$6:$O$6,),FALSE)</f>
        <v>30554</v>
      </c>
    </row>
    <row r="20" spans="2:10" x14ac:dyDescent="0.35">
      <c r="B20" t="s">
        <v>101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3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UP</v>
      </c>
      <c r="H21">
        <f>VLOOKUP(H$5, config!$B$4:$O$14,MATCH($F21,config!$B$6:$O$6,),FALSE)</f>
        <v>1</v>
      </c>
      <c r="J21">
        <f>VLOOKUP("Value", config!$B$4:$O$14,MATCH($F21,config!$B$6:$O$6,),FALSE)</f>
        <v>29948</v>
      </c>
    </row>
    <row r="22" spans="2:10" x14ac:dyDescent="0.35">
      <c r="B22" t="s">
        <v>101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3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UP</v>
      </c>
      <c r="H23">
        <f>VLOOKUP(H$5, config!$B$4:$O$14,MATCH($F23,config!$B$6:$O$6,),FALSE)</f>
        <v>1</v>
      </c>
      <c r="J23">
        <f>VLOOKUP("Value", config!$B$4:$O$14,MATCH($F23,config!$B$6:$O$6,),FALSE)</f>
        <v>28505</v>
      </c>
    </row>
    <row r="24" spans="2:10" x14ac:dyDescent="0.35">
      <c r="B24" t="s">
        <v>101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3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UP</v>
      </c>
      <c r="H25">
        <f>VLOOKUP(H$5, config!$B$4:$O$14,MATCH($F25,config!$B$6:$O$6,),FALSE)</f>
        <v>1</v>
      </c>
      <c r="J25">
        <f>VLOOKUP("Value", config!$B$4:$O$14,MATCH($F25,config!$B$6:$O$6,),FALSE)</f>
        <v>27699</v>
      </c>
    </row>
    <row r="26" spans="2:10" x14ac:dyDescent="0.35">
      <c r="B26" t="s">
        <v>101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3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UP</v>
      </c>
      <c r="H27">
        <f>VLOOKUP(H$5, config!$B$4:$O$14,MATCH($F27,config!$B$6:$O$6,),FALSE)</f>
        <v>1</v>
      </c>
      <c r="J27">
        <f>VLOOKUP("Value", config!$B$4:$O$14,MATCH($F27,config!$B$6:$O$6,),FALSE)</f>
        <v>27046</v>
      </c>
    </row>
    <row r="28" spans="2:10" x14ac:dyDescent="0.35">
      <c r="B28" t="s">
        <v>101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3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6589</v>
      </c>
    </row>
    <row r="30" spans="2:10" x14ac:dyDescent="0.35">
      <c r="B30" t="s">
        <v>101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f>F29</f>
        <v>2050</v>
      </c>
      <c r="I30">
        <f>VLOOKUP(I$5, config!$B$4:$O$14,MATCH($F30,config!$B$6:$O$6,),FALSE)</f>
        <v>-1</v>
      </c>
    </row>
    <row r="31" spans="2:10" x14ac:dyDescent="0.3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2023-11-03T14:50:42Z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533214747905731</vt:r8>
  </property>
</Properties>
</file>