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codeName="ThisWorkbook" defaultThemeVersion="124226"/>
  <xr:revisionPtr revIDLastSave="0" documentId="13_ncr:1_{7E1E26E9-A2A3-4BDE-B7DA-27AC667A2A03}" xr6:coauthVersionLast="47" xr6:coauthVersionMax="47" xr10:uidLastSave="{00000000-0000-0000-0000-000000000000}"/>
  <bookViews>
    <workbookView xWindow="-120" yWindow="-120" windowWidth="29040" windowHeight="15720" firstSheet="2" activeTab="3" xr2:uid="{00000000-000D-0000-FFFF-FFFF00000000}"/>
  </bookViews>
  <sheets>
    <sheet name="Cover" sheetId="31" r:id="rId1"/>
    <sheet name="Regions" sheetId="30" r:id="rId2"/>
    <sheet name="Processes" sheetId="18" r:id="rId3"/>
    <sheet name="Commodities" sheetId="17" r:id="rId4"/>
    <sheet name="AGR_FuelTech" sheetId="28" r:id="rId5"/>
    <sheet name="Emi" sheetId="27" r:id="rId6"/>
    <sheet name="AGR_BY-Livestock" sheetId="8" r:id="rId7"/>
    <sheet name="AGR_New-Livestock" sheetId="19" r:id="rId8"/>
    <sheet name="AGR_Tillage" sheetId="15" r:id="rId9"/>
    <sheet name="AGR_Bioenergy" sheetId="23" r:id="rId10"/>
    <sheet name="AGR_Energy" sheetId="20" r:id="rId11"/>
    <sheet name="AGR_Demands" sheetId="29" r:id="rId12"/>
    <sheet name="BY-Techs" sheetId="9" r:id="rId13"/>
    <sheet name="New-Techs" sheetId="10" r:id="rId14"/>
    <sheet name="BIO-Techs" sheetId="26" r:id="rId15"/>
    <sheet name="Demands" sheetId="13" r:id="rId16"/>
    <sheet name="RES" sheetId="22" r:id="rId17"/>
  </sheets>
  <definedNames>
    <definedName name="__123Graph_AEUMILKPN" localSheetId="11" hidden="1">#REF!</definedName>
    <definedName name="__123Graph_AEUMILKPN" localSheetId="7" hidden="1">#REF!</definedName>
    <definedName name="__123Graph_AEUMILKPN" localSheetId="8" hidden="1">#REF!</definedName>
    <definedName name="__123Graph_AEUMILKPN" localSheetId="14" hidden="1">#REF!</definedName>
    <definedName name="__123Graph_AEUMILKPN" localSheetId="0" hidden="1">#REF!</definedName>
    <definedName name="__123Graph_AEUMILKPN" localSheetId="15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1" hidden="1">#REF!</definedName>
    <definedName name="_Regression_Y" localSheetId="7" hidden="1">#REF!</definedName>
    <definedName name="_Regression_Y" localSheetId="8" hidden="1">#REF!</definedName>
    <definedName name="_Regression_Y" localSheetId="14" hidden="1">#REF!</definedName>
    <definedName name="_Regression_Y" localSheetId="15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8" l="1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17" i="15"/>
  <c r="B18" i="15"/>
  <c r="B19" i="15"/>
  <c r="B20" i="15"/>
  <c r="B21" i="15"/>
  <c r="B22" i="15"/>
  <c r="B23" i="15"/>
  <c r="B24" i="15"/>
  <c r="B25" i="15"/>
  <c r="B26" i="15"/>
  <c r="B27" i="15"/>
  <c r="B28" i="15"/>
  <c r="B5" i="15"/>
  <c r="B6" i="15"/>
  <c r="B7" i="15"/>
  <c r="B8" i="15"/>
  <c r="B9" i="15"/>
  <c r="B10" i="15"/>
  <c r="B11" i="15"/>
  <c r="B12" i="15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J36" i="23" l="1"/>
  <c r="M6" i="28"/>
  <c r="M7" i="28"/>
  <c r="M8" i="28"/>
  <c r="M9" i="28"/>
  <c r="M10" i="28"/>
  <c r="M11" i="28"/>
  <c r="M12" i="28"/>
  <c r="M13" i="28"/>
  <c r="M14" i="28"/>
  <c r="M15" i="28"/>
  <c r="M16" i="28"/>
  <c r="M5" i="28"/>
  <c r="B13" i="15"/>
  <c r="A5" i="27"/>
  <c r="A6" i="27"/>
  <c r="A7" i="27"/>
  <c r="A8" i="27"/>
  <c r="A9" i="27"/>
  <c r="A10" i="27"/>
  <c r="L5" i="28"/>
  <c r="L6" i="28" l="1"/>
  <c r="L7" i="28"/>
  <c r="L8" i="28"/>
  <c r="L9" i="28"/>
  <c r="L10" i="28"/>
  <c r="L11" i="28"/>
  <c r="L12" i="28"/>
  <c r="L13" i="28"/>
  <c r="L14" i="28"/>
  <c r="L15" i="28"/>
  <c r="L16" i="28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10" i="18"/>
  <c r="C11" i="18"/>
  <c r="C12" i="18"/>
  <c r="C13" i="18"/>
  <c r="C14" i="18"/>
  <c r="C15" i="18"/>
  <c r="C16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" i="18"/>
  <c r="C8" i="18"/>
  <c r="C7" i="18"/>
  <c r="C6" i="18"/>
  <c r="C5" i="18"/>
  <c r="D3" i="30" l="1" a="1"/>
  <c r="D3" i="30" s="1"/>
  <c r="D4" i="29" s="1"/>
  <c r="AD5" i="30" l="1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AD7" i="30" l="1"/>
  <c r="AA6" i="30"/>
  <c r="W7" i="30"/>
  <c r="S6" i="30"/>
  <c r="O7" i="30"/>
  <c r="K3" i="30" a="1"/>
  <c r="K3" i="30" s="1"/>
  <c r="G7" i="30"/>
  <c r="F7" i="30"/>
  <c r="L7" i="30"/>
  <c r="N7" i="30"/>
  <c r="V7" i="30"/>
  <c r="D7" i="30"/>
  <c r="C7" i="30"/>
  <c r="D6" i="30"/>
  <c r="C6" i="30"/>
  <c r="C3" i="30" a="1"/>
  <c r="C3" i="30" s="1"/>
  <c r="C4" i="29" s="1"/>
  <c r="E7" i="30"/>
  <c r="F6" i="30"/>
  <c r="H3" i="30" a="1"/>
  <c r="H3" i="30" s="1"/>
  <c r="I3" i="30" a="1"/>
  <c r="I3" i="30" s="1"/>
  <c r="J3" i="30" a="1"/>
  <c r="J3" i="30" s="1"/>
  <c r="K7" i="30"/>
  <c r="L3" i="30" a="1"/>
  <c r="L3" i="30" s="1"/>
  <c r="M3" i="30" a="1"/>
  <c r="M3" i="30" s="1"/>
  <c r="N6" i="30"/>
  <c r="P3" i="30" a="1"/>
  <c r="P3" i="30" s="1"/>
  <c r="Q3" i="30" a="1"/>
  <c r="Q3" i="30" s="1"/>
  <c r="R3" i="30" a="1"/>
  <c r="R3" i="30" s="1"/>
  <c r="S3" i="30" a="1"/>
  <c r="S3" i="30" s="1"/>
  <c r="T6" i="30"/>
  <c r="U7" i="30"/>
  <c r="V6" i="30"/>
  <c r="X3" i="30" a="1"/>
  <c r="X3" i="30" s="1"/>
  <c r="Y3" i="30" a="1"/>
  <c r="Y3" i="30" s="1"/>
  <c r="Z6" i="30"/>
  <c r="AA3" i="30" a="1"/>
  <c r="AA3" i="30" s="1"/>
  <c r="AB6" i="30"/>
  <c r="AC7" i="30"/>
  <c r="AD6" i="30"/>
  <c r="K6" i="30" l="1"/>
  <c r="Y6" i="30"/>
  <c r="Q6" i="30"/>
  <c r="I6" i="30"/>
  <c r="AB7" i="30"/>
  <c r="T7" i="30"/>
  <c r="X6" i="30"/>
  <c r="P6" i="30"/>
  <c r="H6" i="30"/>
  <c r="AA7" i="30"/>
  <c r="S7" i="30"/>
  <c r="E6" i="30"/>
  <c r="W6" i="30"/>
  <c r="O6" i="30"/>
  <c r="G6" i="30"/>
  <c r="Z7" i="30"/>
  <c r="R7" i="30"/>
  <c r="J7" i="30"/>
  <c r="Y7" i="30"/>
  <c r="Q7" i="30"/>
  <c r="I7" i="30"/>
  <c r="Z3" i="30" a="1"/>
  <c r="Z3" i="30" s="1"/>
  <c r="AC6" i="30"/>
  <c r="U6" i="30"/>
  <c r="M6" i="30"/>
  <c r="X7" i="30"/>
  <c r="P7" i="30"/>
  <c r="H7" i="30"/>
  <c r="L6" i="30"/>
  <c r="R6" i="30"/>
  <c r="J6" i="30"/>
  <c r="M7" i="30"/>
  <c r="AD3" i="30" a="1"/>
  <c r="AD3" i="30" s="1"/>
  <c r="W3" i="30" a="1"/>
  <c r="W3" i="30" s="1"/>
  <c r="AC3" i="30" a="1"/>
  <c r="AC3" i="30" s="1"/>
  <c r="V3" i="30" a="1"/>
  <c r="V3" i="30" s="1"/>
  <c r="O3" i="30" a="1"/>
  <c r="O3" i="30" s="1"/>
  <c r="G3" i="30" a="1"/>
  <c r="G3" i="30" s="1"/>
  <c r="U3" i="30" a="1"/>
  <c r="U3" i="30" s="1"/>
  <c r="N3" i="30" a="1"/>
  <c r="N3" i="30" s="1"/>
  <c r="F3" i="30" a="1"/>
  <c r="F3" i="30" s="1"/>
  <c r="AB3" i="30" a="1"/>
  <c r="AB3" i="30" s="1"/>
  <c r="T3" i="30" a="1"/>
  <c r="T3" i="30" s="1"/>
  <c r="E3" i="30" a="1"/>
  <c r="E3" i="30" s="1"/>
  <c r="D7" i="29" l="1"/>
  <c r="D8" i="29"/>
  <c r="D9" i="29"/>
  <c r="D10" i="29"/>
  <c r="D11" i="29"/>
  <c r="D12" i="29"/>
  <c r="D13" i="29"/>
  <c r="D14" i="29"/>
  <c r="D15" i="29"/>
  <c r="D16" i="29"/>
  <c r="D17" i="29"/>
  <c r="D6" i="29"/>
  <c r="C8" i="29" l="1"/>
  <c r="C9" i="29"/>
  <c r="C10" i="29"/>
  <c r="C11" i="29"/>
  <c r="C12" i="29"/>
  <c r="C13" i="29"/>
  <c r="C14" i="29"/>
  <c r="C15" i="29"/>
  <c r="C16" i="29"/>
  <c r="C17" i="29"/>
  <c r="C7" i="29"/>
  <c r="C6" i="29"/>
  <c r="E19" i="28" l="1"/>
  <c r="E18" i="28"/>
  <c r="N16" i="28" l="1"/>
  <c r="C19" i="28"/>
  <c r="N15" i="28"/>
  <c r="C18" i="28"/>
  <c r="E15" i="28" l="1"/>
  <c r="N14" i="28" l="1"/>
  <c r="N13" i="28"/>
  <c r="N12" i="28"/>
  <c r="C17" i="28"/>
  <c r="F54" i="23" l="1"/>
  <c r="E53" i="23"/>
  <c r="E52" i="23"/>
  <c r="E51" i="23"/>
  <c r="F50" i="23"/>
  <c r="E49" i="23"/>
  <c r="E48" i="23"/>
  <c r="F47" i="23"/>
  <c r="E46" i="23"/>
  <c r="E45" i="23"/>
  <c r="F44" i="23"/>
  <c r="E43" i="23"/>
  <c r="E42" i="23"/>
  <c r="F41" i="23"/>
  <c r="E40" i="23"/>
  <c r="E39" i="23"/>
  <c r="F38" i="23"/>
  <c r="E37" i="23"/>
  <c r="E36" i="23"/>
  <c r="F35" i="23"/>
  <c r="E34" i="23"/>
  <c r="E33" i="23"/>
  <c r="E31" i="23"/>
  <c r="E30" i="23"/>
  <c r="E28" i="23"/>
  <c r="E27" i="23"/>
  <c r="E25" i="23"/>
  <c r="E24" i="23"/>
  <c r="E22" i="23"/>
  <c r="E21" i="23"/>
  <c r="E19" i="23"/>
  <c r="E18" i="23"/>
  <c r="E16" i="23"/>
  <c r="E15" i="23"/>
  <c r="F14" i="23"/>
  <c r="E13" i="23"/>
  <c r="E12" i="23"/>
  <c r="F11" i="23"/>
  <c r="E10" i="23"/>
  <c r="E9" i="23"/>
  <c r="F8" i="23"/>
  <c r="E7" i="23"/>
  <c r="E6" i="23"/>
  <c r="F177" i="20"/>
  <c r="E176" i="20"/>
  <c r="E175" i="20"/>
  <c r="E174" i="20"/>
  <c r="E173" i="20"/>
  <c r="E172" i="20"/>
  <c r="E171" i="20"/>
  <c r="E170" i="20"/>
  <c r="E169" i="20"/>
  <c r="E168" i="20"/>
  <c r="F167" i="20"/>
  <c r="E166" i="20"/>
  <c r="E165" i="20"/>
  <c r="E164" i="20"/>
  <c r="E163" i="20"/>
  <c r="E162" i="20"/>
  <c r="E161" i="20"/>
  <c r="E160" i="20"/>
  <c r="E159" i="20"/>
  <c r="E158" i="20"/>
  <c r="F157" i="20"/>
  <c r="E156" i="20"/>
  <c r="E155" i="20"/>
  <c r="E154" i="20"/>
  <c r="E153" i="20"/>
  <c r="E152" i="20"/>
  <c r="E151" i="20"/>
  <c r="E150" i="20"/>
  <c r="E149" i="20"/>
  <c r="E148" i="20"/>
  <c r="F147" i="20"/>
  <c r="E146" i="20"/>
  <c r="E145" i="20"/>
  <c r="E144" i="20"/>
  <c r="E143" i="20"/>
  <c r="E142" i="20"/>
  <c r="E141" i="20"/>
  <c r="E140" i="20"/>
  <c r="E139" i="20"/>
  <c r="E138" i="20"/>
  <c r="F137" i="20"/>
  <c r="E136" i="20"/>
  <c r="E135" i="20"/>
  <c r="E134" i="20"/>
  <c r="E133" i="20"/>
  <c r="E132" i="20"/>
  <c r="E131" i="20"/>
  <c r="E130" i="20"/>
  <c r="E129" i="20"/>
  <c r="E128" i="20"/>
  <c r="F127" i="20"/>
  <c r="E126" i="20"/>
  <c r="E125" i="20"/>
  <c r="E124" i="20"/>
  <c r="E123" i="20"/>
  <c r="E122" i="20"/>
  <c r="E121" i="20"/>
  <c r="E120" i="20"/>
  <c r="E119" i="20"/>
  <c r="F118" i="20"/>
  <c r="E117" i="20"/>
  <c r="E116" i="20"/>
  <c r="E115" i="20"/>
  <c r="E114" i="20"/>
  <c r="E113" i="20"/>
  <c r="E112" i="20"/>
  <c r="E111" i="20"/>
  <c r="E110" i="20"/>
  <c r="F109" i="20"/>
  <c r="E108" i="20"/>
  <c r="E107" i="20"/>
  <c r="F106" i="20"/>
  <c r="E105" i="20"/>
  <c r="E104" i="20"/>
  <c r="F103" i="20"/>
  <c r="E102" i="20"/>
  <c r="E101" i="20"/>
  <c r="F100" i="20"/>
  <c r="E99" i="20"/>
  <c r="E98" i="20"/>
  <c r="F97" i="20"/>
  <c r="E96" i="20"/>
  <c r="E95" i="20"/>
  <c r="F94" i="20"/>
  <c r="E93" i="20"/>
  <c r="E92" i="20"/>
  <c r="F91" i="20"/>
  <c r="E90" i="20"/>
  <c r="E89" i="20"/>
  <c r="F88" i="20"/>
  <c r="E87" i="20"/>
  <c r="E86" i="20"/>
  <c r="E85" i="20"/>
  <c r="E84" i="20"/>
  <c r="E83" i="20"/>
  <c r="E82" i="20"/>
  <c r="E81" i="20"/>
  <c r="E80" i="20"/>
  <c r="F79" i="20"/>
  <c r="E78" i="20"/>
  <c r="E77" i="20"/>
  <c r="E76" i="20"/>
  <c r="E75" i="20"/>
  <c r="E74" i="20"/>
  <c r="E73" i="20"/>
  <c r="E72" i="20"/>
  <c r="E71" i="20"/>
  <c r="F70" i="20"/>
  <c r="E69" i="20"/>
  <c r="E68" i="20"/>
  <c r="E67" i="20"/>
  <c r="E66" i="20"/>
  <c r="E65" i="20"/>
  <c r="E64" i="20"/>
  <c r="E63" i="20"/>
  <c r="E62" i="20"/>
  <c r="F61" i="20"/>
  <c r="E60" i="20"/>
  <c r="E59" i="20"/>
  <c r="E58" i="20"/>
  <c r="E57" i="20"/>
  <c r="E56" i="20"/>
  <c r="E55" i="20"/>
  <c r="E54" i="20"/>
  <c r="E53" i="20"/>
  <c r="F52" i="20"/>
  <c r="E51" i="20"/>
  <c r="E50" i="20"/>
  <c r="E49" i="20"/>
  <c r="E48" i="20"/>
  <c r="E47" i="20"/>
  <c r="E46" i="20"/>
  <c r="E45" i="20"/>
  <c r="E44" i="20"/>
  <c r="F43" i="20"/>
  <c r="E42" i="20"/>
  <c r="E41" i="20"/>
  <c r="E40" i="20"/>
  <c r="E39" i="20"/>
  <c r="E38" i="20"/>
  <c r="E37" i="20"/>
  <c r="E36" i="20"/>
  <c r="E35" i="20"/>
  <c r="F34" i="20"/>
  <c r="E33" i="20"/>
  <c r="E32" i="20"/>
  <c r="E31" i="20"/>
  <c r="E30" i="20"/>
  <c r="E29" i="20"/>
  <c r="E28" i="20"/>
  <c r="E27" i="20"/>
  <c r="E26" i="20"/>
  <c r="F25" i="20"/>
  <c r="E24" i="20"/>
  <c r="E23" i="20"/>
  <c r="F22" i="20"/>
  <c r="E21" i="20"/>
  <c r="E20" i="20"/>
  <c r="F19" i="20"/>
  <c r="E18" i="20"/>
  <c r="E17" i="20"/>
  <c r="F16" i="20"/>
  <c r="E15" i="20"/>
  <c r="E14" i="20"/>
  <c r="F13" i="20"/>
  <c r="E12" i="20"/>
  <c r="E11" i="20"/>
  <c r="F10" i="20"/>
  <c r="E9" i="20"/>
  <c r="E8" i="20"/>
  <c r="F7" i="20"/>
  <c r="E6" i="20"/>
  <c r="E5" i="20"/>
  <c r="F7" i="15"/>
  <c r="E5" i="15"/>
  <c r="F27" i="15"/>
  <c r="F23" i="15"/>
  <c r="F19" i="15"/>
  <c r="F15" i="15"/>
  <c r="F11" i="15"/>
  <c r="E25" i="15"/>
  <c r="E21" i="15"/>
  <c r="E17" i="15"/>
  <c r="E13" i="15"/>
  <c r="E9" i="15"/>
  <c r="F43" i="8"/>
  <c r="E42" i="8"/>
  <c r="F40" i="8"/>
  <c r="E39" i="8"/>
  <c r="F37" i="8"/>
  <c r="E36" i="8"/>
  <c r="F34" i="8"/>
  <c r="E33" i="8"/>
  <c r="F30" i="8"/>
  <c r="E29" i="8"/>
  <c r="E28" i="8"/>
  <c r="F25" i="8"/>
  <c r="E24" i="8"/>
  <c r="F21" i="8"/>
  <c r="E20" i="8"/>
  <c r="F17" i="8"/>
  <c r="E16" i="8"/>
  <c r="E15" i="8"/>
  <c r="F12" i="8"/>
  <c r="E11" i="8"/>
  <c r="E10" i="8"/>
  <c r="F7" i="8"/>
  <c r="E6" i="8"/>
  <c r="E5" i="8"/>
  <c r="F44" i="19"/>
  <c r="E43" i="19"/>
  <c r="F7" i="19"/>
  <c r="E6" i="19"/>
  <c r="E5" i="19"/>
  <c r="F12" i="19"/>
  <c r="E11" i="19"/>
  <c r="E10" i="19"/>
  <c r="F18" i="19"/>
  <c r="F17" i="19"/>
  <c r="E16" i="19"/>
  <c r="E15" i="19"/>
  <c r="F24" i="19"/>
  <c r="F23" i="19"/>
  <c r="E22" i="19"/>
  <c r="E21" i="19"/>
  <c r="E64" i="19"/>
  <c r="E61" i="19"/>
  <c r="E58" i="19"/>
  <c r="E55" i="19"/>
  <c r="E52" i="19"/>
  <c r="E49" i="19"/>
  <c r="E46" i="19"/>
  <c r="F64" i="19"/>
  <c r="F62" i="19"/>
  <c r="F59" i="19"/>
  <c r="F56" i="19"/>
  <c r="F53" i="19"/>
  <c r="F50" i="19"/>
  <c r="F47" i="19"/>
  <c r="E65" i="19"/>
  <c r="F66" i="19"/>
  <c r="E66" i="19"/>
  <c r="F65" i="19"/>
  <c r="E67" i="19"/>
  <c r="F30" i="19"/>
  <c r="F29" i="19"/>
  <c r="E28" i="19"/>
  <c r="E27" i="19"/>
  <c r="F35" i="19"/>
  <c r="F34" i="19"/>
  <c r="E33" i="19"/>
  <c r="F40" i="19"/>
  <c r="F39" i="19"/>
  <c r="E38" i="19"/>
  <c r="E76" i="19"/>
  <c r="E73" i="19"/>
  <c r="E70" i="19"/>
  <c r="D54" i="23"/>
  <c r="C54" i="23"/>
  <c r="D168" i="20"/>
  <c r="C168" i="20"/>
  <c r="D158" i="20"/>
  <c r="C158" i="20"/>
  <c r="D148" i="20"/>
  <c r="C148" i="20"/>
  <c r="D138" i="20"/>
  <c r="C138" i="20"/>
  <c r="D128" i="20"/>
  <c r="C128" i="20"/>
  <c r="D119" i="20"/>
  <c r="C119" i="20"/>
  <c r="D110" i="20"/>
  <c r="C110" i="20"/>
  <c r="D107" i="20"/>
  <c r="C107" i="20"/>
  <c r="D104" i="20"/>
  <c r="C104" i="20"/>
  <c r="D101" i="20"/>
  <c r="C101" i="20"/>
  <c r="D98" i="20"/>
  <c r="C98" i="20"/>
  <c r="D95" i="20"/>
  <c r="C95" i="20"/>
  <c r="D92" i="20"/>
  <c r="C92" i="20"/>
  <c r="D89" i="20"/>
  <c r="C89" i="20"/>
  <c r="D80" i="20"/>
  <c r="C80" i="20"/>
  <c r="D71" i="20"/>
  <c r="C71" i="20"/>
  <c r="D62" i="20"/>
  <c r="C62" i="20"/>
  <c r="D53" i="20"/>
  <c r="C53" i="20"/>
  <c r="D44" i="20"/>
  <c r="C44" i="20"/>
  <c r="D35" i="20"/>
  <c r="C35" i="20"/>
  <c r="D26" i="20"/>
  <c r="C26" i="20"/>
  <c r="D23" i="20"/>
  <c r="C23" i="20"/>
  <c r="D20" i="20"/>
  <c r="C20" i="20"/>
  <c r="D17" i="20"/>
  <c r="C17" i="20"/>
  <c r="D14" i="20"/>
  <c r="C14" i="20"/>
  <c r="D11" i="20"/>
  <c r="C11" i="20"/>
  <c r="D8" i="20"/>
  <c r="C8" i="20"/>
  <c r="D5" i="20"/>
  <c r="C5" i="20"/>
  <c r="D45" i="8"/>
  <c r="C45" i="8"/>
  <c r="D5" i="8"/>
  <c r="C5" i="8"/>
  <c r="D66" i="19"/>
  <c r="C66" i="19"/>
  <c r="C65" i="19"/>
  <c r="D64" i="19"/>
  <c r="C64" i="19"/>
  <c r="D65" i="19"/>
  <c r="C67" i="19"/>
  <c r="D67" i="19"/>
  <c r="D76" i="19"/>
  <c r="C76" i="19"/>
  <c r="D73" i="19"/>
  <c r="C73" i="19"/>
  <c r="D70" i="19"/>
  <c r="C70" i="19"/>
  <c r="J25" i="15" l="1"/>
  <c r="J17" i="15"/>
  <c r="J21" i="15"/>
  <c r="J13" i="15"/>
  <c r="J9" i="15"/>
  <c r="J5" i="15"/>
  <c r="B17" i="29"/>
  <c r="B16" i="29"/>
  <c r="B15" i="29"/>
  <c r="B14" i="29"/>
  <c r="B13" i="29"/>
  <c r="B12" i="29"/>
  <c r="B11" i="29"/>
  <c r="B10" i="29"/>
  <c r="B9" i="29"/>
  <c r="B8" i="29"/>
  <c r="B7" i="29"/>
  <c r="B6" i="29"/>
  <c r="AI66" i="19"/>
  <c r="AH66" i="19"/>
  <c r="AF66" i="19"/>
  <c r="AC66" i="19"/>
  <c r="AB66" i="19"/>
  <c r="AA66" i="19"/>
  <c r="AI65" i="19"/>
  <c r="AH65" i="19"/>
  <c r="AF65" i="19"/>
  <c r="AC65" i="19"/>
  <c r="AB65" i="19"/>
  <c r="AA65" i="19"/>
  <c r="AI64" i="19"/>
  <c r="AH64" i="19"/>
  <c r="AF64" i="19"/>
  <c r="AC64" i="19"/>
  <c r="AB64" i="19"/>
  <c r="AA64" i="19"/>
  <c r="Y63" i="19"/>
  <c r="X63" i="19"/>
  <c r="W63" i="19"/>
  <c r="V63" i="19"/>
  <c r="U63" i="19"/>
  <c r="T63" i="19"/>
  <c r="S63" i="19"/>
  <c r="R63" i="19"/>
  <c r="Q63" i="19"/>
  <c r="AF61" i="19"/>
  <c r="AB61" i="19"/>
  <c r="AA61" i="19"/>
  <c r="Y60" i="19"/>
  <c r="X60" i="19"/>
  <c r="W60" i="19"/>
  <c r="V60" i="19"/>
  <c r="U60" i="19"/>
  <c r="T60" i="19"/>
  <c r="S60" i="19"/>
  <c r="R60" i="19"/>
  <c r="Q60" i="19"/>
  <c r="AF58" i="19"/>
  <c r="AB58" i="19"/>
  <c r="AA58" i="19"/>
  <c r="Y57" i="19"/>
  <c r="X57" i="19"/>
  <c r="W57" i="19"/>
  <c r="V57" i="19"/>
  <c r="U57" i="19"/>
  <c r="T57" i="19"/>
  <c r="S57" i="19"/>
  <c r="R57" i="19"/>
  <c r="Q57" i="19"/>
  <c r="AF55" i="19"/>
  <c r="AB55" i="19"/>
  <c r="AA55" i="19"/>
  <c r="Y54" i="19"/>
  <c r="X54" i="19"/>
  <c r="W54" i="19"/>
  <c r="V54" i="19"/>
  <c r="U54" i="19"/>
  <c r="T54" i="19"/>
  <c r="S54" i="19"/>
  <c r="R54" i="19"/>
  <c r="Q54" i="19"/>
  <c r="AF52" i="19"/>
  <c r="AB52" i="19"/>
  <c r="AA52" i="19"/>
  <c r="Y51" i="19"/>
  <c r="X51" i="19"/>
  <c r="W51" i="19"/>
  <c r="V51" i="19"/>
  <c r="U51" i="19"/>
  <c r="T51" i="19"/>
  <c r="S51" i="19"/>
  <c r="R51" i="19"/>
  <c r="Q51" i="19"/>
  <c r="AF49" i="19"/>
  <c r="AB49" i="19"/>
  <c r="AA49" i="19"/>
  <c r="Y48" i="19"/>
  <c r="X48" i="19"/>
  <c r="W48" i="19"/>
  <c r="V48" i="19"/>
  <c r="U48" i="19"/>
  <c r="T48" i="19"/>
  <c r="S48" i="19"/>
  <c r="R48" i="19"/>
  <c r="Q48" i="19"/>
  <c r="AF46" i="19"/>
  <c r="AB46" i="19"/>
  <c r="AA46" i="19"/>
  <c r="Y45" i="19"/>
  <c r="X45" i="19"/>
  <c r="W45" i="19"/>
  <c r="V45" i="19"/>
  <c r="U45" i="19"/>
  <c r="T45" i="19"/>
  <c r="S45" i="19"/>
  <c r="R45" i="19"/>
  <c r="Q45" i="19"/>
  <c r="AF43" i="19"/>
  <c r="AB43" i="19"/>
  <c r="AA43" i="19"/>
  <c r="Y42" i="19"/>
  <c r="X42" i="19"/>
  <c r="W42" i="19"/>
  <c r="V42" i="19"/>
  <c r="U42" i="19"/>
  <c r="T42" i="19"/>
  <c r="S42" i="19"/>
  <c r="R42" i="19"/>
  <c r="Q42" i="19"/>
  <c r="Y41" i="19"/>
  <c r="X41" i="19"/>
  <c r="W41" i="19"/>
  <c r="V41" i="19"/>
  <c r="U41" i="19"/>
  <c r="T41" i="19"/>
  <c r="S41" i="19"/>
  <c r="R41" i="19"/>
  <c r="Q41" i="19"/>
  <c r="Q40" i="19"/>
  <c r="AB38" i="19"/>
  <c r="AA38" i="19"/>
  <c r="P38" i="19"/>
  <c r="H38" i="19"/>
  <c r="Y37" i="19"/>
  <c r="X37" i="19"/>
  <c r="W37" i="19"/>
  <c r="V37" i="19"/>
  <c r="U37" i="19"/>
  <c r="T37" i="19"/>
  <c r="S37" i="19"/>
  <c r="R37" i="19"/>
  <c r="Q37" i="19"/>
  <c r="Y36" i="19"/>
  <c r="X36" i="19"/>
  <c r="W36" i="19"/>
  <c r="V36" i="19"/>
  <c r="U36" i="19"/>
  <c r="T36" i="19"/>
  <c r="S36" i="19"/>
  <c r="R36" i="19"/>
  <c r="Q36" i="19"/>
  <c r="Q35" i="19"/>
  <c r="AB33" i="19"/>
  <c r="AA33" i="19"/>
  <c r="P33" i="19"/>
  <c r="H33" i="19"/>
  <c r="Y32" i="19"/>
  <c r="X32" i="19"/>
  <c r="W32" i="19"/>
  <c r="V32" i="19"/>
  <c r="U32" i="19"/>
  <c r="T32" i="19"/>
  <c r="S32" i="19"/>
  <c r="R32" i="19"/>
  <c r="Q32" i="19"/>
  <c r="Y31" i="19"/>
  <c r="X31" i="19"/>
  <c r="W31" i="19"/>
  <c r="V31" i="19"/>
  <c r="U31" i="19"/>
  <c r="T31" i="19"/>
  <c r="S31" i="19"/>
  <c r="R31" i="19"/>
  <c r="Q31" i="19"/>
  <c r="Q30" i="19"/>
  <c r="P28" i="19"/>
  <c r="H28" i="19"/>
  <c r="O27" i="19"/>
  <c r="N27" i="19"/>
  <c r="M27" i="19"/>
  <c r="L27" i="19"/>
  <c r="K27" i="19"/>
  <c r="J27" i="19"/>
  <c r="I27" i="19"/>
  <c r="H27" i="19"/>
  <c r="AF21" i="19"/>
  <c r="H22" i="19"/>
  <c r="H21" i="19"/>
  <c r="H16" i="19"/>
  <c r="H15" i="19"/>
  <c r="AF10" i="19"/>
  <c r="H11" i="19"/>
  <c r="H10" i="19"/>
  <c r="AB27" i="19"/>
  <c r="AA27" i="19"/>
  <c r="P27" i="19"/>
  <c r="Y26" i="19"/>
  <c r="X26" i="19"/>
  <c r="W26" i="19"/>
  <c r="V26" i="19"/>
  <c r="U26" i="19"/>
  <c r="T26" i="19"/>
  <c r="S26" i="19"/>
  <c r="R26" i="19"/>
  <c r="Q26" i="19"/>
  <c r="Y25" i="19"/>
  <c r="X25" i="19"/>
  <c r="W25" i="19"/>
  <c r="V25" i="19"/>
  <c r="U25" i="19"/>
  <c r="T25" i="19"/>
  <c r="S25" i="19"/>
  <c r="R25" i="19"/>
  <c r="Q25" i="19"/>
  <c r="Q24" i="19"/>
  <c r="P22" i="19"/>
  <c r="AB21" i="19"/>
  <c r="AA21" i="19"/>
  <c r="Z21" i="19"/>
  <c r="Y20" i="19"/>
  <c r="X20" i="19"/>
  <c r="W20" i="19"/>
  <c r="V20" i="19"/>
  <c r="U20" i="19"/>
  <c r="T20" i="19"/>
  <c r="S20" i="19"/>
  <c r="R20" i="19"/>
  <c r="Q20" i="19"/>
  <c r="Y19" i="19"/>
  <c r="X19" i="19"/>
  <c r="W19" i="19"/>
  <c r="V19" i="19"/>
  <c r="U19" i="19"/>
  <c r="T19" i="19"/>
  <c r="S19" i="19"/>
  <c r="R19" i="19"/>
  <c r="Q19" i="19"/>
  <c r="Q18" i="19"/>
  <c r="P16" i="19"/>
  <c r="AB15" i="19"/>
  <c r="AA15" i="19"/>
  <c r="Z15" i="19"/>
  <c r="Y14" i="19"/>
  <c r="X14" i="19"/>
  <c r="W14" i="19"/>
  <c r="V14" i="19"/>
  <c r="U14" i="19"/>
  <c r="T14" i="19"/>
  <c r="S14" i="19"/>
  <c r="R14" i="19"/>
  <c r="Q14" i="19"/>
  <c r="Y13" i="19"/>
  <c r="X13" i="19"/>
  <c r="W13" i="19"/>
  <c r="V13" i="19"/>
  <c r="U13" i="19"/>
  <c r="T13" i="19"/>
  <c r="S13" i="19"/>
  <c r="R13" i="19"/>
  <c r="Q13" i="19"/>
  <c r="P11" i="19"/>
  <c r="AB10" i="19"/>
  <c r="AA10" i="19"/>
  <c r="Z10" i="19"/>
  <c r="Y9" i="19"/>
  <c r="X9" i="19"/>
  <c r="W9" i="19"/>
  <c r="V9" i="19"/>
  <c r="U9" i="19"/>
  <c r="T9" i="19"/>
  <c r="S9" i="19"/>
  <c r="R9" i="19"/>
  <c r="Q9" i="19"/>
  <c r="Y8" i="19"/>
  <c r="X8" i="19"/>
  <c r="W8" i="19"/>
  <c r="V8" i="19"/>
  <c r="U8" i="19"/>
  <c r="T8" i="19"/>
  <c r="S8" i="19"/>
  <c r="R8" i="19"/>
  <c r="Q8" i="19"/>
  <c r="P6" i="19"/>
  <c r="AB5" i="19"/>
  <c r="AA5" i="19"/>
  <c r="Z5" i="19"/>
  <c r="H6" i="19"/>
  <c r="H5" i="19"/>
  <c r="AG76" i="19"/>
  <c r="AG73" i="19"/>
  <c r="AG67" i="19"/>
  <c r="AH15" i="26"/>
  <c r="AH14" i="26"/>
  <c r="AH13" i="26"/>
  <c r="N15" i="15" l="1"/>
  <c r="E17" i="28" l="1"/>
  <c r="E16" i="28"/>
  <c r="E14" i="28"/>
  <c r="E13" i="28"/>
  <c r="E12" i="28"/>
  <c r="E11" i="28"/>
  <c r="E9" i="28"/>
  <c r="E7" i="28"/>
  <c r="E5" i="28"/>
  <c r="C5" i="28"/>
  <c r="C16" i="28"/>
  <c r="C15" i="28"/>
  <c r="N11" i="28"/>
  <c r="C14" i="28"/>
  <c r="N10" i="28"/>
  <c r="C13" i="28"/>
  <c r="N9" i="28"/>
  <c r="C12" i="28"/>
  <c r="N8" i="28"/>
  <c r="C11" i="28"/>
  <c r="N7" i="28"/>
  <c r="C9" i="28"/>
  <c r="N6" i="28"/>
  <c r="C7" i="28"/>
  <c r="N5" i="28"/>
  <c r="AA12" i="23" l="1"/>
  <c r="Z12" i="23"/>
  <c r="Y12" i="23"/>
  <c r="X12" i="23"/>
  <c r="W12" i="23"/>
  <c r="V12" i="23"/>
  <c r="U12" i="23"/>
  <c r="T12" i="23"/>
  <c r="S12" i="23"/>
  <c r="R12" i="23"/>
  <c r="Q12" i="23"/>
  <c r="AA9" i="23"/>
  <c r="Z9" i="23"/>
  <c r="Y9" i="23"/>
  <c r="X9" i="23"/>
  <c r="W9" i="23"/>
  <c r="V9" i="23"/>
  <c r="U9" i="23"/>
  <c r="T9" i="23"/>
  <c r="S9" i="23"/>
  <c r="R9" i="23"/>
  <c r="Q9" i="23"/>
  <c r="O12" i="23"/>
  <c r="N12" i="23"/>
  <c r="M12" i="23"/>
  <c r="O9" i="23"/>
  <c r="N9" i="23"/>
  <c r="M9" i="23"/>
  <c r="H12" i="23"/>
  <c r="J12" i="23" s="1"/>
  <c r="H9" i="23"/>
  <c r="J9" i="23" s="1"/>
  <c r="K13" i="23"/>
  <c r="J13" i="23"/>
  <c r="I13" i="23"/>
  <c r="H13" i="23"/>
  <c r="K10" i="23"/>
  <c r="J10" i="23"/>
  <c r="I10" i="23"/>
  <c r="H10" i="23"/>
  <c r="B10" i="27" l="1"/>
  <c r="B9" i="27"/>
  <c r="B8" i="27"/>
  <c r="B7" i="27"/>
  <c r="B6" i="27"/>
  <c r="B5" i="27"/>
  <c r="AA48" i="23" l="1"/>
  <c r="Z48" i="23"/>
  <c r="Y48" i="23"/>
  <c r="X48" i="23"/>
  <c r="W48" i="23"/>
  <c r="V48" i="23"/>
  <c r="U48" i="23"/>
  <c r="T48" i="23"/>
  <c r="S48" i="23"/>
  <c r="R48" i="23"/>
  <c r="Q48" i="23"/>
  <c r="O48" i="23"/>
  <c r="N48" i="23"/>
  <c r="M48" i="23"/>
  <c r="AA45" i="23"/>
  <c r="Z45" i="23"/>
  <c r="Y45" i="23"/>
  <c r="X45" i="23"/>
  <c r="W45" i="23"/>
  <c r="V45" i="23"/>
  <c r="U45" i="23"/>
  <c r="T45" i="23"/>
  <c r="S45" i="23"/>
  <c r="R45" i="23"/>
  <c r="Q45" i="23"/>
  <c r="O45" i="23"/>
  <c r="N45" i="23"/>
  <c r="M45" i="23"/>
  <c r="K49" i="23"/>
  <c r="J49" i="23"/>
  <c r="I49" i="23"/>
  <c r="H49" i="23"/>
  <c r="K46" i="23"/>
  <c r="J46" i="23"/>
  <c r="I46" i="23"/>
  <c r="H46" i="23"/>
  <c r="H45" i="23"/>
  <c r="J45" i="23" s="1"/>
  <c r="H48" i="23"/>
  <c r="J48" i="23" s="1"/>
  <c r="AA39" i="23"/>
  <c r="Z39" i="23"/>
  <c r="Y39" i="23"/>
  <c r="X39" i="23"/>
  <c r="W39" i="23"/>
  <c r="V39" i="23"/>
  <c r="U39" i="23"/>
  <c r="T39" i="23"/>
  <c r="S39" i="23"/>
  <c r="R39" i="23"/>
  <c r="Q39" i="23"/>
  <c r="AA36" i="23"/>
  <c r="Z36" i="23"/>
  <c r="Y36" i="23"/>
  <c r="X36" i="23"/>
  <c r="W36" i="23"/>
  <c r="V36" i="23"/>
  <c r="U36" i="23"/>
  <c r="T36" i="23"/>
  <c r="S36" i="23"/>
  <c r="R36" i="23"/>
  <c r="Q36" i="23"/>
  <c r="O39" i="23"/>
  <c r="N39" i="23"/>
  <c r="M39" i="23"/>
  <c r="O36" i="23"/>
  <c r="N36" i="23"/>
  <c r="M36" i="23"/>
  <c r="H36" i="23"/>
  <c r="H39" i="23"/>
  <c r="J39" i="23" s="1"/>
  <c r="K40" i="23"/>
  <c r="J40" i="23"/>
  <c r="I40" i="23"/>
  <c r="H40" i="23"/>
  <c r="K37" i="23"/>
  <c r="J37" i="23"/>
  <c r="I37" i="23"/>
  <c r="H37" i="23"/>
  <c r="M52" i="23"/>
  <c r="N53" i="23"/>
  <c r="M53" i="23"/>
  <c r="N52" i="23"/>
  <c r="H53" i="23"/>
  <c r="J53" i="23" s="1"/>
  <c r="H52" i="23"/>
  <c r="J52" i="23" s="1"/>
  <c r="E89" i="18"/>
  <c r="D53" i="23" s="1"/>
  <c r="D89" i="18"/>
  <c r="C53" i="23" s="1"/>
  <c r="E88" i="18"/>
  <c r="D52" i="23" s="1"/>
  <c r="D88" i="18"/>
  <c r="C52" i="23" s="1"/>
  <c r="E86" i="18"/>
  <c r="D48" i="23" s="1"/>
  <c r="D86" i="18"/>
  <c r="C48" i="23" s="1"/>
  <c r="E85" i="18"/>
  <c r="D45" i="23" s="1"/>
  <c r="D85" i="18"/>
  <c r="C45" i="23" s="1"/>
  <c r="E83" i="18"/>
  <c r="D39" i="23" s="1"/>
  <c r="D83" i="18"/>
  <c r="C39" i="23" s="1"/>
  <c r="E82" i="18"/>
  <c r="D36" i="23" s="1"/>
  <c r="D82" i="18"/>
  <c r="C36" i="23" s="1"/>
  <c r="D76" i="18"/>
  <c r="C18" i="23" s="1"/>
  <c r="E76" i="18"/>
  <c r="D18" i="23" s="1"/>
  <c r="D77" i="18"/>
  <c r="C21" i="23" s="1"/>
  <c r="E77" i="18"/>
  <c r="D21" i="23" s="1"/>
  <c r="E74" i="18"/>
  <c r="D12" i="23" s="1"/>
  <c r="D74" i="18"/>
  <c r="C12" i="23" s="1"/>
  <c r="E73" i="18"/>
  <c r="D9" i="23" s="1"/>
  <c r="D73" i="18"/>
  <c r="C9" i="23" s="1"/>
  <c r="H51" i="23" l="1"/>
  <c r="J51" i="23" s="1"/>
  <c r="O60" i="23" l="1"/>
  <c r="N51" i="23" l="1"/>
  <c r="M51" i="23"/>
  <c r="O42" i="23"/>
  <c r="G60" i="23"/>
  <c r="E87" i="18"/>
  <c r="D51" i="23" s="1"/>
  <c r="D87" i="18"/>
  <c r="C51" i="23" s="1"/>
  <c r="J34" i="23" l="1"/>
  <c r="K25" i="23" l="1"/>
  <c r="J25" i="23"/>
  <c r="I25" i="23"/>
  <c r="K28" i="23"/>
  <c r="J28" i="23"/>
  <c r="I28" i="23"/>
  <c r="K31" i="23"/>
  <c r="J31" i="23"/>
  <c r="I31" i="23"/>
  <c r="K34" i="23"/>
  <c r="I34" i="23"/>
  <c r="K43" i="23"/>
  <c r="J43" i="23"/>
  <c r="I43" i="23"/>
  <c r="H43" i="23"/>
  <c r="H56" i="23"/>
  <c r="H31" i="23"/>
  <c r="H28" i="23"/>
  <c r="H25" i="23"/>
  <c r="H42" i="23"/>
  <c r="J42" i="23" s="1"/>
  <c r="H33" i="23"/>
  <c r="J33" i="23" s="1"/>
  <c r="H30" i="23"/>
  <c r="J30" i="23" s="1"/>
  <c r="H27" i="23"/>
  <c r="J27" i="23" s="1"/>
  <c r="H24" i="23"/>
  <c r="J24" i="23" s="1"/>
  <c r="K22" i="23"/>
  <c r="J22" i="23"/>
  <c r="I22" i="23"/>
  <c r="H22" i="23"/>
  <c r="H21" i="23"/>
  <c r="J21" i="23" s="1"/>
  <c r="M42" i="23"/>
  <c r="M33" i="23"/>
  <c r="M30" i="23"/>
  <c r="M27" i="23"/>
  <c r="M24" i="23"/>
  <c r="M21" i="23"/>
  <c r="M18" i="23"/>
  <c r="M15" i="23"/>
  <c r="H18" i="23"/>
  <c r="J18" i="23" s="1"/>
  <c r="H15" i="23"/>
  <c r="J15" i="23" s="1"/>
  <c r="K19" i="23"/>
  <c r="J19" i="23"/>
  <c r="I19" i="23"/>
  <c r="H19" i="23"/>
  <c r="AA42" i="23"/>
  <c r="Z42" i="23"/>
  <c r="Y42" i="23"/>
  <c r="X42" i="23"/>
  <c r="W42" i="23"/>
  <c r="V42" i="23"/>
  <c r="U42" i="23"/>
  <c r="T42" i="23"/>
  <c r="S42" i="23"/>
  <c r="R42" i="23"/>
  <c r="Q42" i="23"/>
  <c r="AA33" i="23"/>
  <c r="Z33" i="23"/>
  <c r="Y33" i="23"/>
  <c r="X33" i="23"/>
  <c r="W33" i="23"/>
  <c r="V33" i="23"/>
  <c r="U33" i="23"/>
  <c r="T33" i="23"/>
  <c r="S33" i="23"/>
  <c r="R33" i="23"/>
  <c r="Q33" i="23"/>
  <c r="AA30" i="23"/>
  <c r="Z30" i="23"/>
  <c r="Y30" i="23"/>
  <c r="X30" i="23"/>
  <c r="W30" i="23"/>
  <c r="V30" i="23"/>
  <c r="U30" i="23"/>
  <c r="T30" i="23"/>
  <c r="S30" i="23"/>
  <c r="R30" i="23"/>
  <c r="Q30" i="23"/>
  <c r="AA27" i="23"/>
  <c r="Z27" i="23"/>
  <c r="Y27" i="23"/>
  <c r="X27" i="23"/>
  <c r="W27" i="23"/>
  <c r="V27" i="23"/>
  <c r="U27" i="23"/>
  <c r="T27" i="23"/>
  <c r="S27" i="23"/>
  <c r="R27" i="23"/>
  <c r="Q27" i="23"/>
  <c r="AA24" i="23"/>
  <c r="Z24" i="23"/>
  <c r="Y24" i="23"/>
  <c r="X24" i="23"/>
  <c r="W24" i="23"/>
  <c r="V24" i="23"/>
  <c r="U24" i="23"/>
  <c r="T24" i="23"/>
  <c r="S24" i="23"/>
  <c r="R24" i="23"/>
  <c r="Q24" i="23"/>
  <c r="AA21" i="23"/>
  <c r="Z21" i="23"/>
  <c r="Y21" i="23"/>
  <c r="X21" i="23"/>
  <c r="W21" i="23"/>
  <c r="V21" i="23"/>
  <c r="U21" i="23"/>
  <c r="T21" i="23"/>
  <c r="S21" i="23"/>
  <c r="R21" i="23"/>
  <c r="Q21" i="23"/>
  <c r="AA18" i="23"/>
  <c r="Z18" i="23"/>
  <c r="Y18" i="23"/>
  <c r="X18" i="23"/>
  <c r="W18" i="23"/>
  <c r="V18" i="23"/>
  <c r="U18" i="23"/>
  <c r="T18" i="23"/>
  <c r="S18" i="23"/>
  <c r="R18" i="23"/>
  <c r="Q18" i="23"/>
  <c r="AA15" i="23" l="1"/>
  <c r="Z15" i="23"/>
  <c r="Y15" i="23"/>
  <c r="X15" i="23"/>
  <c r="W15" i="23"/>
  <c r="V15" i="23"/>
  <c r="U15" i="23"/>
  <c r="T15" i="23"/>
  <c r="S15" i="23"/>
  <c r="R15" i="23"/>
  <c r="Q15" i="23"/>
  <c r="K16" i="23"/>
  <c r="J16" i="23"/>
  <c r="I16" i="23"/>
  <c r="H16" i="23"/>
  <c r="AA6" i="23"/>
  <c r="Z6" i="23"/>
  <c r="Y6" i="23"/>
  <c r="X6" i="23"/>
  <c r="W6" i="23"/>
  <c r="V6" i="23"/>
  <c r="U6" i="23"/>
  <c r="T6" i="23"/>
  <c r="S6" i="23"/>
  <c r="R6" i="23"/>
  <c r="Q6" i="23"/>
  <c r="K7" i="23"/>
  <c r="J7" i="23"/>
  <c r="I7" i="23"/>
  <c r="H7" i="23"/>
  <c r="H6" i="23"/>
  <c r="J6" i="23" s="1"/>
  <c r="O33" i="23" l="1"/>
  <c r="N33" i="23"/>
  <c r="E81" i="18"/>
  <c r="D33" i="23" s="1"/>
  <c r="D81" i="18"/>
  <c r="C33" i="23" s="1"/>
  <c r="G23" i="20" l="1"/>
  <c r="N42" i="23"/>
  <c r="N30" i="23"/>
  <c r="N27" i="23"/>
  <c r="N24" i="23"/>
  <c r="N21" i="23"/>
  <c r="N18" i="23"/>
  <c r="N15" i="23"/>
  <c r="N6" i="23"/>
  <c r="O30" i="23"/>
  <c r="O27" i="23"/>
  <c r="O24" i="23"/>
  <c r="O21" i="23"/>
  <c r="O18" i="23"/>
  <c r="O15" i="23"/>
  <c r="O6" i="23"/>
  <c r="M6" i="23" l="1"/>
  <c r="E84" i="18"/>
  <c r="D42" i="23" s="1"/>
  <c r="E80" i="18"/>
  <c r="D30" i="23" s="1"/>
  <c r="E79" i="18"/>
  <c r="D27" i="23" s="1"/>
  <c r="E78" i="18"/>
  <c r="D24" i="23" s="1"/>
  <c r="E75" i="18"/>
  <c r="D15" i="23" s="1"/>
  <c r="E72" i="18"/>
  <c r="D6" i="23" s="1"/>
  <c r="D84" i="18"/>
  <c r="C42" i="23" s="1"/>
  <c r="D80" i="18"/>
  <c r="C30" i="23" s="1"/>
  <c r="D79" i="18"/>
  <c r="C27" i="23" s="1"/>
  <c r="D78" i="18"/>
  <c r="C24" i="23" s="1"/>
  <c r="D75" i="18"/>
  <c r="C15" i="23" s="1"/>
  <c r="D72" i="18"/>
  <c r="C6" i="23" s="1"/>
  <c r="L16" i="15" l="1"/>
  <c r="N28" i="15"/>
  <c r="Q131" i="20" l="1"/>
  <c r="T144" i="20"/>
  <c r="Q141" i="20"/>
  <c r="J99" i="20"/>
  <c r="I99" i="20"/>
  <c r="Q138" i="20" s="1"/>
  <c r="J98" i="20"/>
  <c r="I98" i="20"/>
  <c r="Q140" i="20" s="1"/>
  <c r="G24" i="18"/>
  <c r="E24" i="18"/>
  <c r="D21" i="19" s="1"/>
  <c r="D24" i="18"/>
  <c r="C21" i="19" s="1"/>
  <c r="S130" i="20" l="1"/>
  <c r="T26" i="20" l="1"/>
  <c r="T138" i="20" s="1"/>
  <c r="T85" i="20" l="1"/>
  <c r="T76" i="20"/>
  <c r="T67" i="20"/>
  <c r="T58" i="20"/>
  <c r="T49" i="20"/>
  <c r="T40" i="20"/>
  <c r="T174" i="20"/>
  <c r="T164" i="20"/>
  <c r="T154" i="20"/>
  <c r="T134" i="20"/>
  <c r="T124" i="20"/>
  <c r="T115" i="20"/>
  <c r="T33" i="20"/>
  <c r="T30" i="20"/>
  <c r="T29" i="20"/>
  <c r="T28" i="20"/>
  <c r="T27" i="20"/>
  <c r="T71" i="20"/>
  <c r="T65" i="20" l="1"/>
  <c r="T141" i="20"/>
  <c r="T75" i="20"/>
  <c r="T142" i="20"/>
  <c r="T55" i="20"/>
  <c r="T140" i="20"/>
  <c r="T81" i="20"/>
  <c r="T139" i="20"/>
  <c r="T60" i="20"/>
  <c r="T146" i="20"/>
  <c r="T113" i="20"/>
  <c r="T64" i="20"/>
  <c r="T46" i="20"/>
  <c r="T121" i="20"/>
  <c r="T148" i="20"/>
  <c r="T48" i="20"/>
  <c r="T80" i="20"/>
  <c r="T123" i="20"/>
  <c r="T150" i="20"/>
  <c r="T168" i="20"/>
  <c r="T66" i="20"/>
  <c r="T82" i="20"/>
  <c r="T152" i="20"/>
  <c r="T170" i="20"/>
  <c r="T44" i="20"/>
  <c r="T84" i="20"/>
  <c r="T119" i="20"/>
  <c r="T172" i="20"/>
  <c r="T62" i="20"/>
  <c r="T129" i="20"/>
  <c r="T156" i="20"/>
  <c r="T161" i="20"/>
  <c r="T36" i="20"/>
  <c r="T51" i="20"/>
  <c r="T56" i="20"/>
  <c r="T72" i="20"/>
  <c r="T87" i="20"/>
  <c r="T110" i="20"/>
  <c r="T117" i="20"/>
  <c r="T120" i="20"/>
  <c r="T130" i="20"/>
  <c r="T136" i="20"/>
  <c r="T151" i="20"/>
  <c r="T158" i="20"/>
  <c r="T162" i="20"/>
  <c r="T169" i="20"/>
  <c r="T37" i="20"/>
  <c r="T42" i="20"/>
  <c r="T47" i="20"/>
  <c r="T53" i="20"/>
  <c r="T57" i="20"/>
  <c r="T63" i="20"/>
  <c r="T73" i="20"/>
  <c r="T78" i="20"/>
  <c r="T83" i="20"/>
  <c r="T111" i="20"/>
  <c r="T126" i="20"/>
  <c r="T131" i="20"/>
  <c r="T159" i="20"/>
  <c r="T176" i="20"/>
  <c r="T38" i="20"/>
  <c r="T54" i="20"/>
  <c r="T69" i="20"/>
  <c r="T74" i="20"/>
  <c r="T112" i="20"/>
  <c r="T114" i="20"/>
  <c r="T122" i="20"/>
  <c r="T128" i="20"/>
  <c r="T132" i="20"/>
  <c r="T149" i="20"/>
  <c r="T160" i="20"/>
  <c r="T166" i="20"/>
  <c r="T171" i="20"/>
  <c r="T35" i="20"/>
  <c r="T39" i="20"/>
  <c r="T45" i="20"/>
  <c r="K26" i="15" l="1"/>
  <c r="K22" i="15"/>
  <c r="K18" i="15"/>
  <c r="K14" i="15"/>
  <c r="K10" i="15"/>
  <c r="K6" i="15"/>
  <c r="R29" i="8"/>
  <c r="R24" i="8"/>
  <c r="R20" i="8"/>
  <c r="R16" i="8"/>
  <c r="R11" i="8"/>
  <c r="R6" i="8"/>
  <c r="J108" i="20" l="1"/>
  <c r="J107" i="20"/>
  <c r="J105" i="20"/>
  <c r="J104" i="20"/>
  <c r="J102" i="20"/>
  <c r="J101" i="20"/>
  <c r="J96" i="20"/>
  <c r="J95" i="20"/>
  <c r="J93" i="20"/>
  <c r="J92" i="20"/>
  <c r="J90" i="20"/>
  <c r="J89" i="20"/>
  <c r="J24" i="20"/>
  <c r="J23" i="20"/>
  <c r="J21" i="20"/>
  <c r="J20" i="20"/>
  <c r="J18" i="20"/>
  <c r="J17" i="20"/>
  <c r="J15" i="20"/>
  <c r="J14" i="20"/>
  <c r="J12" i="20"/>
  <c r="J11" i="20"/>
  <c r="J9" i="20"/>
  <c r="J8" i="20"/>
  <c r="J6" i="20"/>
  <c r="J5" i="20"/>
  <c r="Q113" i="20" l="1"/>
  <c r="Q171" i="20"/>
  <c r="Q161" i="20"/>
  <c r="Q151" i="20"/>
  <c r="Q122" i="20"/>
  <c r="I101" i="20"/>
  <c r="P150" i="20" s="1"/>
  <c r="I104" i="20"/>
  <c r="Q160" i="20" s="1"/>
  <c r="I107" i="20"/>
  <c r="S170" i="20" s="1"/>
  <c r="I108" i="20"/>
  <c r="Q168" i="20" s="1"/>
  <c r="I105" i="20"/>
  <c r="Q158" i="20" s="1"/>
  <c r="I102" i="20"/>
  <c r="Q148" i="20" s="1"/>
  <c r="I95" i="20"/>
  <c r="I96" i="20"/>
  <c r="Q128" i="20" s="1"/>
  <c r="I93" i="20"/>
  <c r="Q119" i="20" s="1"/>
  <c r="I92" i="20"/>
  <c r="S121" i="20" s="1"/>
  <c r="I90" i="20"/>
  <c r="Q110" i="20" s="1"/>
  <c r="I89" i="20"/>
  <c r="P130" i="20" l="1"/>
  <c r="S140" i="20"/>
  <c r="P140" i="20"/>
  <c r="Q130" i="20"/>
  <c r="S112" i="20"/>
  <c r="P112" i="20"/>
  <c r="Q170" i="20"/>
  <c r="Q150" i="20"/>
  <c r="S150" i="20"/>
  <c r="S160" i="20"/>
  <c r="P121" i="20"/>
  <c r="Q112" i="20"/>
  <c r="Q121" i="20"/>
  <c r="P160" i="20"/>
  <c r="P170" i="20"/>
  <c r="Q83" i="20" l="1"/>
  <c r="Q74" i="20"/>
  <c r="Q65" i="20"/>
  <c r="Q56" i="20"/>
  <c r="Q47" i="20"/>
  <c r="Q38" i="20"/>
  <c r="Q29" i="20"/>
  <c r="J26" i="15" l="1"/>
  <c r="I26" i="15"/>
  <c r="H26" i="15"/>
  <c r="J22" i="15"/>
  <c r="I22" i="15"/>
  <c r="H22" i="15"/>
  <c r="J18" i="15"/>
  <c r="I18" i="15"/>
  <c r="H18" i="15"/>
  <c r="J14" i="15"/>
  <c r="I14" i="15"/>
  <c r="H14" i="15"/>
  <c r="J10" i="15"/>
  <c r="I10" i="15"/>
  <c r="H10" i="15"/>
  <c r="J6" i="15"/>
  <c r="I6" i="15"/>
  <c r="H6" i="15"/>
  <c r="I23" i="20"/>
  <c r="H23" i="20"/>
  <c r="I24" i="20"/>
  <c r="Q80" i="20" s="1"/>
  <c r="H24" i="20"/>
  <c r="G24" i="20"/>
  <c r="S82" i="20" l="1"/>
  <c r="Q82" i="20"/>
  <c r="P82" i="20"/>
  <c r="J29" i="8"/>
  <c r="I29" i="8"/>
  <c r="H29" i="8"/>
  <c r="J24" i="8"/>
  <c r="I24" i="8"/>
  <c r="H24" i="8"/>
  <c r="J20" i="8"/>
  <c r="I20" i="8"/>
  <c r="H20" i="8"/>
  <c r="J16" i="8"/>
  <c r="I16" i="8"/>
  <c r="H16" i="8"/>
  <c r="J11" i="8"/>
  <c r="I11" i="8"/>
  <c r="H11" i="8"/>
  <c r="I21" i="20"/>
  <c r="H21" i="20"/>
  <c r="I20" i="20"/>
  <c r="H20" i="20"/>
  <c r="G21" i="20"/>
  <c r="G20" i="20"/>
  <c r="G18" i="20"/>
  <c r="I18" i="20"/>
  <c r="H18" i="20"/>
  <c r="I17" i="20"/>
  <c r="H17" i="20"/>
  <c r="G17" i="20"/>
  <c r="G14" i="20"/>
  <c r="I15" i="20"/>
  <c r="Q53" i="20" s="1"/>
  <c r="H15" i="20"/>
  <c r="I14" i="20"/>
  <c r="H14" i="20"/>
  <c r="G15" i="20"/>
  <c r="G12" i="20"/>
  <c r="I12" i="20"/>
  <c r="Q44" i="20" s="1"/>
  <c r="H12" i="20"/>
  <c r="I11" i="20"/>
  <c r="H11" i="20"/>
  <c r="G11" i="20"/>
  <c r="G9" i="20"/>
  <c r="I8" i="20"/>
  <c r="H8" i="20"/>
  <c r="G8" i="20"/>
  <c r="I9" i="20"/>
  <c r="Q35" i="20" s="1"/>
  <c r="H9" i="20"/>
  <c r="Q71" i="20" l="1"/>
  <c r="Q62" i="20"/>
  <c r="Q37" i="20"/>
  <c r="P37" i="20"/>
  <c r="S37" i="20"/>
  <c r="P46" i="20"/>
  <c r="S46" i="20"/>
  <c r="Q46" i="20"/>
  <c r="Q64" i="20"/>
  <c r="P64" i="20"/>
  <c r="S64" i="20"/>
  <c r="P55" i="20"/>
  <c r="Q55" i="20"/>
  <c r="S55" i="20"/>
  <c r="S73" i="20"/>
  <c r="Q73" i="20"/>
  <c r="P73" i="20"/>
  <c r="I6" i="20"/>
  <c r="Q26" i="20" s="1"/>
  <c r="H6" i="20"/>
  <c r="G6" i="20"/>
  <c r="I5" i="20"/>
  <c r="S28" i="20" s="1"/>
  <c r="H5" i="20"/>
  <c r="G5" i="20"/>
  <c r="Q28" i="20" l="1"/>
  <c r="P28" i="20"/>
  <c r="J6" i="8"/>
  <c r="I6" i="8"/>
  <c r="H6" i="8"/>
  <c r="AD5" i="8" l="1"/>
  <c r="G34" i="18" l="1"/>
  <c r="E34" i="18"/>
  <c r="D61" i="19" s="1"/>
  <c r="D34" i="18"/>
  <c r="C61" i="19" s="1"/>
  <c r="G33" i="18"/>
  <c r="E33" i="18"/>
  <c r="D58" i="19" s="1"/>
  <c r="D33" i="18"/>
  <c r="C58" i="19" s="1"/>
  <c r="G32" i="18"/>
  <c r="E32" i="18"/>
  <c r="D55" i="19" s="1"/>
  <c r="D32" i="18"/>
  <c r="C55" i="19" s="1"/>
  <c r="G31" i="18"/>
  <c r="E31" i="18"/>
  <c r="D52" i="19" s="1"/>
  <c r="D31" i="18"/>
  <c r="C52" i="19" s="1"/>
  <c r="G30" i="18"/>
  <c r="E30" i="18"/>
  <c r="D49" i="19" s="1"/>
  <c r="D30" i="18"/>
  <c r="C49" i="19" s="1"/>
  <c r="G29" i="18"/>
  <c r="E29" i="18"/>
  <c r="D46" i="19" s="1"/>
  <c r="D29" i="18"/>
  <c r="C46" i="19" s="1"/>
  <c r="G28" i="18"/>
  <c r="E28" i="18"/>
  <c r="D43" i="19" s="1"/>
  <c r="D28" i="18"/>
  <c r="C43" i="19" s="1"/>
  <c r="G27" i="18"/>
  <c r="E27" i="18"/>
  <c r="D38" i="19" s="1"/>
  <c r="D27" i="18"/>
  <c r="C38" i="19" s="1"/>
  <c r="G26" i="18"/>
  <c r="E26" i="18"/>
  <c r="D33" i="19" s="1"/>
  <c r="D26" i="18"/>
  <c r="C33" i="19" s="1"/>
  <c r="G25" i="18"/>
  <c r="E25" i="18"/>
  <c r="D27" i="19" s="1"/>
  <c r="D25" i="18"/>
  <c r="C27" i="19" s="1"/>
  <c r="G23" i="18"/>
  <c r="E23" i="18"/>
  <c r="D15" i="19" s="1"/>
  <c r="D23" i="18"/>
  <c r="C15" i="19" s="1"/>
  <c r="G22" i="18"/>
  <c r="E22" i="18"/>
  <c r="D10" i="19" s="1"/>
  <c r="D22" i="18"/>
  <c r="C10" i="19" s="1"/>
  <c r="G21" i="18"/>
  <c r="E21" i="18"/>
  <c r="D5" i="19" s="1"/>
  <c r="D21" i="18"/>
  <c r="C5" i="19" s="1"/>
  <c r="H5" i="8"/>
  <c r="J5" i="8" s="1"/>
  <c r="V20" i="15" l="1"/>
  <c r="U20" i="15"/>
  <c r="T20" i="15"/>
  <c r="S20" i="15"/>
  <c r="R20" i="15"/>
  <c r="Q20" i="15"/>
  <c r="P20" i="15"/>
  <c r="O20" i="15"/>
  <c r="N20" i="15"/>
  <c r="M20" i="15"/>
  <c r="V24" i="15"/>
  <c r="U24" i="15"/>
  <c r="T24" i="15"/>
  <c r="S24" i="15"/>
  <c r="R24" i="15"/>
  <c r="Q24" i="15"/>
  <c r="P24" i="15"/>
  <c r="O24" i="15"/>
  <c r="N24" i="15"/>
  <c r="M24" i="15"/>
  <c r="V28" i="15"/>
  <c r="U28" i="15"/>
  <c r="T28" i="15"/>
  <c r="S28" i="15"/>
  <c r="R28" i="15"/>
  <c r="Q28" i="15"/>
  <c r="P28" i="15"/>
  <c r="O28" i="15"/>
  <c r="M28" i="15"/>
  <c r="L28" i="15"/>
  <c r="L24" i="15"/>
  <c r="L20" i="15"/>
  <c r="V12" i="15"/>
  <c r="U12" i="15"/>
  <c r="T12" i="15"/>
  <c r="S12" i="15"/>
  <c r="R12" i="15"/>
  <c r="Q12" i="15"/>
  <c r="P12" i="15"/>
  <c r="O12" i="15"/>
  <c r="N12" i="15"/>
  <c r="M12" i="15"/>
  <c r="L12" i="15"/>
  <c r="V27" i="15"/>
  <c r="U27" i="15"/>
  <c r="T27" i="15"/>
  <c r="S27" i="15"/>
  <c r="R27" i="15"/>
  <c r="Q27" i="15"/>
  <c r="P27" i="15"/>
  <c r="O27" i="15"/>
  <c r="N27" i="15"/>
  <c r="M27" i="15"/>
  <c r="V23" i="15"/>
  <c r="U23" i="15"/>
  <c r="T23" i="15"/>
  <c r="S23" i="15"/>
  <c r="R23" i="15"/>
  <c r="Q23" i="15"/>
  <c r="P23" i="15"/>
  <c r="O23" i="15"/>
  <c r="N23" i="15"/>
  <c r="M23" i="15"/>
  <c r="V19" i="15"/>
  <c r="U19" i="15"/>
  <c r="T19" i="15"/>
  <c r="S19" i="15"/>
  <c r="R19" i="15"/>
  <c r="Q19" i="15"/>
  <c r="P19" i="15"/>
  <c r="O19" i="15"/>
  <c r="N19" i="15"/>
  <c r="M19" i="15"/>
  <c r="V15" i="15"/>
  <c r="U15" i="15"/>
  <c r="T15" i="15"/>
  <c r="S15" i="15"/>
  <c r="R15" i="15"/>
  <c r="Q15" i="15"/>
  <c r="P15" i="15"/>
  <c r="O15" i="15"/>
  <c r="V11" i="15"/>
  <c r="U11" i="15"/>
  <c r="T11" i="15"/>
  <c r="S11" i="15"/>
  <c r="R11" i="15"/>
  <c r="Q11" i="15"/>
  <c r="P11" i="15"/>
  <c r="O11" i="15"/>
  <c r="N11" i="15"/>
  <c r="M11" i="15"/>
  <c r="L27" i="15"/>
  <c r="L23" i="15"/>
  <c r="L19" i="15"/>
  <c r="L15" i="15"/>
  <c r="L11" i="15"/>
  <c r="V8" i="15"/>
  <c r="U8" i="15"/>
  <c r="T8" i="15"/>
  <c r="S8" i="15"/>
  <c r="R8" i="15"/>
  <c r="Q8" i="15"/>
  <c r="P8" i="15"/>
  <c r="O8" i="15"/>
  <c r="N8" i="15"/>
  <c r="M8" i="15"/>
  <c r="L8" i="15"/>
  <c r="V7" i="15"/>
  <c r="U7" i="15"/>
  <c r="T7" i="15"/>
  <c r="S7" i="15"/>
  <c r="R7" i="15"/>
  <c r="Q7" i="15"/>
  <c r="P7" i="15"/>
  <c r="O7" i="15"/>
  <c r="N7" i="15"/>
  <c r="M7" i="15"/>
  <c r="L7" i="15"/>
  <c r="E20" i="18" l="1"/>
  <c r="D25" i="15" s="1"/>
  <c r="D20" i="18"/>
  <c r="C25" i="15" s="1"/>
  <c r="E19" i="18"/>
  <c r="D21" i="15" s="1"/>
  <c r="D19" i="18"/>
  <c r="C21" i="15" s="1"/>
  <c r="E18" i="18"/>
  <c r="D17" i="15" s="1"/>
  <c r="D18" i="18"/>
  <c r="C17" i="15" s="1"/>
  <c r="E17" i="18"/>
  <c r="D13" i="15" s="1"/>
  <c r="D17" i="18"/>
  <c r="C13" i="15" s="1"/>
  <c r="E16" i="18"/>
  <c r="D9" i="15" s="1"/>
  <c r="D16" i="18"/>
  <c r="C9" i="15" s="1"/>
  <c r="E15" i="18"/>
  <c r="D5" i="15" s="1"/>
  <c r="D15" i="18"/>
  <c r="C5" i="15" s="1"/>
  <c r="G14" i="18"/>
  <c r="E14" i="18"/>
  <c r="D42" i="8" s="1"/>
  <c r="D14" i="18"/>
  <c r="C42" i="8" s="1"/>
  <c r="G13" i="18"/>
  <c r="E13" i="18"/>
  <c r="D39" i="8" s="1"/>
  <c r="D13" i="18"/>
  <c r="C39" i="8" s="1"/>
  <c r="G12" i="18"/>
  <c r="E12" i="18"/>
  <c r="D36" i="8" s="1"/>
  <c r="D12" i="18"/>
  <c r="C36" i="8" s="1"/>
  <c r="G11" i="18"/>
  <c r="E11" i="18"/>
  <c r="D33" i="8" s="1"/>
  <c r="D11" i="18"/>
  <c r="C33" i="8" s="1"/>
  <c r="G10" i="18"/>
  <c r="E10" i="18"/>
  <c r="D28" i="8" s="1"/>
  <c r="D10" i="18"/>
  <c r="C28" i="8" s="1"/>
  <c r="G9" i="18"/>
  <c r="E9" i="18"/>
  <c r="D24" i="8" s="1"/>
  <c r="D9" i="18"/>
  <c r="C24" i="8" s="1"/>
  <c r="G8" i="18"/>
  <c r="E8" i="18"/>
  <c r="D20" i="8" s="1"/>
  <c r="D8" i="18"/>
  <c r="C20" i="8" s="1"/>
  <c r="G7" i="18"/>
  <c r="E7" i="18"/>
  <c r="D15" i="8" s="1"/>
  <c r="D7" i="18"/>
  <c r="C15" i="8" s="1"/>
  <c r="G6" i="18"/>
  <c r="E6" i="18"/>
  <c r="D10" i="8" s="1"/>
  <c r="D6" i="18"/>
  <c r="C10" i="8" s="1"/>
  <c r="AC44" i="8" l="1"/>
  <c r="AB44" i="8"/>
  <c r="AA44" i="8"/>
  <c r="Z44" i="8"/>
  <c r="Y44" i="8"/>
  <c r="X44" i="8"/>
  <c r="W44" i="8"/>
  <c r="AC41" i="8"/>
  <c r="AB41" i="8"/>
  <c r="AA41" i="8"/>
  <c r="Z41" i="8"/>
  <c r="Y41" i="8"/>
  <c r="X41" i="8"/>
  <c r="AC38" i="8"/>
  <c r="AB38" i="8"/>
  <c r="AA38" i="8"/>
  <c r="Z38" i="8"/>
  <c r="Y38" i="8"/>
  <c r="X38" i="8"/>
  <c r="AC35" i="8"/>
  <c r="AB35" i="8"/>
  <c r="AA35" i="8"/>
  <c r="Z35" i="8"/>
  <c r="Y35" i="8"/>
  <c r="X35" i="8"/>
  <c r="AC32" i="8"/>
  <c r="AB32" i="8"/>
  <c r="AA32" i="8"/>
  <c r="Z32" i="8"/>
  <c r="Y32" i="8"/>
  <c r="X32" i="8"/>
  <c r="AC31" i="8"/>
  <c r="AB31" i="8"/>
  <c r="AA31" i="8"/>
  <c r="Z31" i="8"/>
  <c r="Y31" i="8"/>
  <c r="X31" i="8"/>
  <c r="R28" i="8"/>
  <c r="Q28" i="8"/>
  <c r="P28" i="8"/>
  <c r="O28" i="8"/>
  <c r="N28" i="8"/>
  <c r="M28" i="8"/>
  <c r="AC27" i="8"/>
  <c r="AB27" i="8"/>
  <c r="AA27" i="8"/>
  <c r="Z27" i="8"/>
  <c r="Y27" i="8"/>
  <c r="X27" i="8"/>
  <c r="AC26" i="8"/>
  <c r="AB26" i="8"/>
  <c r="AA26" i="8"/>
  <c r="Z26" i="8"/>
  <c r="Y26" i="8"/>
  <c r="X26" i="8"/>
  <c r="AC23" i="8"/>
  <c r="AB23" i="8"/>
  <c r="AA23" i="8"/>
  <c r="Z23" i="8"/>
  <c r="Y23" i="8"/>
  <c r="X23" i="8"/>
  <c r="AC22" i="8"/>
  <c r="AB22" i="8"/>
  <c r="AA22" i="8"/>
  <c r="Z22" i="8"/>
  <c r="Y22" i="8"/>
  <c r="X22" i="8"/>
  <c r="AC19" i="8"/>
  <c r="AB19" i="8"/>
  <c r="AA19" i="8"/>
  <c r="Z19" i="8"/>
  <c r="Y19" i="8"/>
  <c r="X19" i="8"/>
  <c r="AC18" i="8"/>
  <c r="AB18" i="8"/>
  <c r="AA18" i="8"/>
  <c r="Z18" i="8"/>
  <c r="Y18" i="8"/>
  <c r="X18" i="8"/>
  <c r="R15" i="8"/>
  <c r="Q15" i="8"/>
  <c r="P15" i="8"/>
  <c r="O15" i="8"/>
  <c r="N15" i="8"/>
  <c r="M15" i="8"/>
  <c r="AC14" i="8"/>
  <c r="AB14" i="8"/>
  <c r="AA14" i="8"/>
  <c r="Z14" i="8"/>
  <c r="Y14" i="8"/>
  <c r="X14" i="8"/>
  <c r="AC13" i="8"/>
  <c r="AB13" i="8"/>
  <c r="AA13" i="8"/>
  <c r="Z13" i="8"/>
  <c r="Y13" i="8"/>
  <c r="X13" i="8"/>
  <c r="AC9" i="8"/>
  <c r="AB9" i="8"/>
  <c r="AA9" i="8"/>
  <c r="Z9" i="8"/>
  <c r="Y9" i="8"/>
  <c r="X9" i="8"/>
  <c r="AC8" i="8"/>
  <c r="AB8" i="8"/>
  <c r="AA8" i="8"/>
  <c r="Z8" i="8"/>
  <c r="Y8" i="8"/>
  <c r="X8" i="8"/>
  <c r="R10" i="8"/>
  <c r="Q10" i="8"/>
  <c r="P10" i="8"/>
  <c r="O10" i="8"/>
  <c r="N10" i="8"/>
  <c r="M10" i="8"/>
  <c r="W9" i="8"/>
  <c r="V9" i="8"/>
  <c r="U9" i="8"/>
  <c r="T9" i="8"/>
  <c r="W8" i="8"/>
  <c r="V8" i="8"/>
  <c r="U8" i="8"/>
  <c r="T8" i="8"/>
  <c r="S9" i="8"/>
  <c r="S8" i="8"/>
  <c r="V44" i="8" l="1"/>
  <c r="U44" i="8"/>
  <c r="T44" i="8"/>
  <c r="W41" i="8"/>
  <c r="V41" i="8"/>
  <c r="U41" i="8"/>
  <c r="T41" i="8"/>
  <c r="W38" i="8"/>
  <c r="V38" i="8"/>
  <c r="U38" i="8"/>
  <c r="T38" i="8"/>
  <c r="W35" i="8"/>
  <c r="V35" i="8"/>
  <c r="U35" i="8"/>
  <c r="T35" i="8"/>
  <c r="S44" i="8"/>
  <c r="S41" i="8"/>
  <c r="S38" i="8"/>
  <c r="S35" i="8"/>
  <c r="H42" i="8"/>
  <c r="J42" i="8" s="1"/>
  <c r="H39" i="8"/>
  <c r="J39" i="8" s="1"/>
  <c r="H36" i="8"/>
  <c r="J36" i="8" s="1"/>
  <c r="H33" i="8"/>
  <c r="J33" i="8" s="1"/>
  <c r="S43" i="8"/>
  <c r="U43" i="8" s="1"/>
  <c r="S40" i="8"/>
  <c r="U40" i="8" s="1"/>
  <c r="S37" i="8"/>
  <c r="U37" i="8" s="1"/>
  <c r="S34" i="8"/>
  <c r="U34" i="8" s="1"/>
  <c r="W32" i="8" l="1"/>
  <c r="V32" i="8"/>
  <c r="U32" i="8"/>
  <c r="T32" i="8"/>
  <c r="W31" i="8"/>
  <c r="V31" i="8"/>
  <c r="U31" i="8"/>
  <c r="T31" i="8"/>
  <c r="W27" i="8"/>
  <c r="V27" i="8"/>
  <c r="U27" i="8"/>
  <c r="T27" i="8"/>
  <c r="W26" i="8"/>
  <c r="V26" i="8"/>
  <c r="U26" i="8"/>
  <c r="T26" i="8"/>
  <c r="W23" i="8"/>
  <c r="V23" i="8"/>
  <c r="U23" i="8"/>
  <c r="T23" i="8"/>
  <c r="W22" i="8"/>
  <c r="V22" i="8"/>
  <c r="U22" i="8"/>
  <c r="T22" i="8"/>
  <c r="W19" i="8"/>
  <c r="V19" i="8"/>
  <c r="U19" i="8"/>
  <c r="T19" i="8"/>
  <c r="W18" i="8"/>
  <c r="V18" i="8"/>
  <c r="U18" i="8"/>
  <c r="T18" i="8"/>
  <c r="S32" i="8"/>
  <c r="S27" i="8"/>
  <c r="S23" i="8"/>
  <c r="S31" i="8"/>
  <c r="S26" i="8"/>
  <c r="S22" i="8"/>
  <c r="S19" i="8"/>
  <c r="S18" i="8"/>
  <c r="S30" i="8"/>
  <c r="U30" i="8" s="1"/>
  <c r="S25" i="8"/>
  <c r="U25" i="8" s="1"/>
  <c r="S21" i="8"/>
  <c r="U21" i="8" s="1"/>
  <c r="S17" i="8"/>
  <c r="U17" i="8" s="1"/>
  <c r="L28" i="8"/>
  <c r="K28" i="8"/>
  <c r="J28" i="8"/>
  <c r="I28" i="8"/>
  <c r="L15" i="8"/>
  <c r="K15" i="8"/>
  <c r="J15" i="8"/>
  <c r="I15" i="8"/>
  <c r="H28" i="8"/>
  <c r="H15" i="8"/>
  <c r="W14" i="8"/>
  <c r="W13" i="8"/>
  <c r="V14" i="8"/>
  <c r="V13" i="8"/>
  <c r="U14" i="8"/>
  <c r="U13" i="8"/>
  <c r="T14" i="8"/>
  <c r="T13" i="8"/>
  <c r="S14" i="8"/>
  <c r="S13" i="8"/>
  <c r="S12" i="8"/>
  <c r="U12" i="8" s="1"/>
  <c r="L10" i="8"/>
  <c r="K10" i="8"/>
  <c r="J10" i="8"/>
  <c r="I10" i="8"/>
  <c r="H10" i="8"/>
  <c r="S7" i="8"/>
  <c r="U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3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B10" authorId="0" shapeId="0" xr:uid="{00000000-0006-0000-03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4E6E26E-5388-47DF-A8D9-AC2D1B16F3F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1 Mlitre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M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N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O3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B67" authorId="0" shapeId="0" xr:uid="{94982A7A-2B1A-41C4-B691-69D8376BB3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  <comment ref="C67" authorId="0" shapeId="0" xr:uid="{A7144C5C-2A1E-4F10-B5BB-2C079E7F02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DCC77721-839F-46A5-BB37-AC187485254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capacity is expressed in CONTRACTED land </t>
        </r>
        <r>
          <rPr>
            <sz val="9"/>
            <color indexed="81"/>
            <rFont val="Tahoma"/>
            <family val="2"/>
          </rPr>
          <t>(By contrast land consumption is only the CONSUMED land)</t>
        </r>
      </text>
    </comment>
    <comment ref="H3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avoid BY dummies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3" authorId="0" shapeId="0" xr:uid="{00000000-0006-0000-0700-000002000000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0" authorId="0" shapeId="0" xr:uid="{8C9F1E6D-8698-4D7C-9B79-E2090AE95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0" authorId="0" shapeId="0" xr:uid="{2835D00D-8F59-4176-8D97-1481D43C0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0" authorId="0" shapeId="0" xr:uid="{4B4737BC-0F25-400C-8819-48DCA7BEEC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0" authorId="0" shapeId="0" xr:uid="{063B045A-E32C-46DD-B795-93996A03F6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0" authorId="0" shapeId="0" xr:uid="{A48188A2-12F0-4908-899B-4E98474D3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0" authorId="0" shapeId="0" xr:uid="{60F49176-A383-4214-8ED1-148C9B05F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0" authorId="0" shapeId="0" xr:uid="{77190CC0-E54C-4472-80DD-935D84BE8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0" authorId="0" shapeId="0" xr:uid="{7976D26B-CC53-4F47-ABBB-B82E791710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1" authorId="0" shapeId="0" xr:uid="{AAAF634E-6050-42CE-8F1A-4F52A90E78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1" authorId="0" shapeId="0" xr:uid="{792F7777-86C8-4A97-8E60-FDCBAB1E55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1" authorId="0" shapeId="0" xr:uid="{FDBC9278-3F76-469C-BDD7-9ECC096B89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1" authorId="0" shapeId="0" xr:uid="{ED392FCF-5E8C-4070-AACF-2882E9783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1" authorId="0" shapeId="0" xr:uid="{51685B85-1EDB-421B-A8C4-0F56A4BFA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1" authorId="0" shapeId="0" xr:uid="{EC51D1B2-99EF-4983-8A62-6304AA0205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1" authorId="0" shapeId="0" xr:uid="{D5D49EDE-1465-492D-B8DE-8AF753944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1" authorId="0" shapeId="0" xr:uid="{6E9C228B-5E6A-4E0B-970D-12C640C739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2" authorId="0" shapeId="0" xr:uid="{D4580649-D2F6-4B33-8956-CC85155137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2" authorId="0" shapeId="0" xr:uid="{5DA3AFBD-7795-472C-8A4D-A5AD13B6A8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2" authorId="0" shapeId="0" xr:uid="{27BE7FCD-DFA1-48A1-82DC-4C259FE23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2" authorId="0" shapeId="0" xr:uid="{585346D8-3C64-4D6C-80D8-10917C7F0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2" authorId="0" shapeId="0" xr:uid="{6502D998-CAF8-4310-AACD-E79AE62C6B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2" authorId="0" shapeId="0" xr:uid="{AF8A5F8D-B531-46FD-AC0A-93B30549B2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2" authorId="0" shapeId="0" xr:uid="{0FCFA9FC-B8BE-4CAE-8BBE-6E7952FF5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2" authorId="0" shapeId="0" xr:uid="{42BC1F48-A8E9-411B-92F5-31F80084B2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3" authorId="0" shapeId="0" xr:uid="{981A3455-7C21-43DC-A12A-0240464CE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3" authorId="0" shapeId="0" xr:uid="{CACB3F92-8FE0-482C-BA90-AA2CC9A72F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3" authorId="0" shapeId="0" xr:uid="{520EEF40-698B-4C58-B6E4-FF89D4FA76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3" authorId="0" shapeId="0" xr:uid="{F2BEA9CF-D352-4E13-AA0D-A09CE53489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3" authorId="0" shapeId="0" xr:uid="{79B51A70-161F-4934-A0EA-10D64F0220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3" authorId="0" shapeId="0" xr:uid="{5E29F074-0C93-4ED5-A54D-FEC7BE5E6C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3" authorId="0" shapeId="0" xr:uid="{692988D6-3A49-4C70-9F51-0CF8E74296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3" authorId="0" shapeId="0" xr:uid="{19319746-B0E3-45EC-A838-EEB9EB735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BB16" authorId="0" shapeId="0" xr:uid="{8AD48738-7670-44B7-AD11-7D30F70536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  <comment ref="BM16" authorId="0" shapeId="0" xr:uid="{9E22C959-E811-4E5A-A17B-3B7F11603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3F0A64F6-6A4D-4209-8CBE-DDC18CCEB4E2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1148BCF0-673A-4645-BF82-9F80D55B1098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J3" authorId="0" shapeId="0" xr:uid="{71137A87-F2DE-4CE9-AF05-0830D38048C0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AF6" authorId="0" shapeId="0" xr:uid="{393CA963-CA6B-4C07-8971-2D992F578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8" authorId="0" shapeId="0" xr:uid="{47424643-B9BB-4967-A742-F24E62A9CE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9" authorId="0" shapeId="0" xr:uid="{CE9BDCDA-A504-4CDF-9408-B18DBDD1A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10" authorId="0" shapeId="0" xr:uid="{8699230B-AABA-4B65-88EB-98DC6C5B4F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O14" authorId="0" shapeId="0" xr:uid="{C131385A-DF61-40DD-AFB5-7A85E72D54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P14" authorId="0" shapeId="0" xr:uid="{858B2B9C-A747-4806-A137-BF405AADCA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Q14" authorId="0" shapeId="0" xr:uid="{0A5441E2-19A5-40E3-8A3A-831A611F4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R14" authorId="0" shapeId="0" xr:uid="{8AB855E8-E3CE-4C3E-865C-DE7DDAB824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S14" authorId="0" shapeId="0" xr:uid="{261E91B1-57BA-4286-8D7F-4B2786C88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T14" authorId="0" shapeId="0" xr:uid="{8F677EA6-751D-4C0C-BA98-84B5633F4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U14" authorId="0" shapeId="0" xr:uid="{266ED332-27A5-4020-9E65-D79927D9B7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V14" authorId="0" shapeId="0" xr:uid="{39E2FB9D-D640-4C7D-BBF1-1D65F544A1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W14" authorId="0" shapeId="0" xr:uid="{E5249FAB-C2FE-45D0-ABE6-37CF060E22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D18" authorId="0" shapeId="0" xr:uid="{53B79314-1CB5-4101-B284-1F1044D4D5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19" authorId="0" shapeId="0" xr:uid="{81430F7C-3B46-43F8-804E-5B97E5B7A0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20" authorId="0" shapeId="0" xr:uid="{13F043FD-B8A8-428D-8C64-641F97A77F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1F7A2C44-946E-4F23-AB20-2B60ABBED023}">
      <text>
        <r>
          <rPr>
            <b/>
            <sz val="9"/>
            <color indexed="81"/>
            <rFont val="Tahoma"/>
            <family val="2"/>
          </rPr>
          <t xml:space="preserve">Dummy value: </t>
        </r>
        <r>
          <rPr>
            <sz val="9"/>
            <color indexed="81"/>
            <rFont val="Tahoma"/>
            <family val="2"/>
          </rPr>
          <t xml:space="preserve">Updated by scenario files
</t>
        </r>
      </text>
    </comment>
    <comment ref="H3" authorId="0" shapeId="0" xr:uid="{14F7D2C0-2F03-4E9B-9883-39A0AD25EC73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71C813B0-666F-4335-BA00-CBE4DC4D2190}">
      <text>
        <r>
          <rPr>
            <b/>
            <sz val="9"/>
            <color indexed="81"/>
            <rFont val="Tahoma"/>
            <family val="2"/>
          </rPr>
          <t>Euro2000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<sst xmlns="http://schemas.openxmlformats.org/spreadsheetml/2006/main" count="2372" uniqueCount="702">
  <si>
    <t>~FI_T</t>
  </si>
  <si>
    <t>TechName</t>
  </si>
  <si>
    <t>TechDesc</t>
  </si>
  <si>
    <t>Comm-OUT</t>
  </si>
  <si>
    <t>Sets</t>
  </si>
  <si>
    <t>~FI_Process</t>
  </si>
  <si>
    <t>Tact</t>
  </si>
  <si>
    <t>Tcap</t>
  </si>
  <si>
    <t>Tslvl</t>
  </si>
  <si>
    <t>PrimaryCG</t>
  </si>
  <si>
    <t>Vintage</t>
  </si>
  <si>
    <t>Technology Description</t>
  </si>
  <si>
    <t>Activity Unit</t>
  </si>
  <si>
    <t>Capacity Unit</t>
  </si>
  <si>
    <t>Output Commodity</t>
  </si>
  <si>
    <t>MIN</t>
  </si>
  <si>
    <t>PJ</t>
  </si>
  <si>
    <t>Start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</si>
  <si>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</si>
  <si>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</si>
  <si>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</si>
  <si>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</si>
  <si>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</si>
  <si>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</si>
  <si>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</si>
  <si>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</si>
  <si>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*TechDesc</t>
  </si>
  <si>
    <t>Comm-IN</t>
  </si>
  <si>
    <t>Comm-OUT-A</t>
  </si>
  <si>
    <t>CAP2ACT</t>
  </si>
  <si>
    <t>Life</t>
  </si>
  <si>
    <t>*Technology Name</t>
  </si>
  <si>
    <t>Input Commodity</t>
  </si>
  <si>
    <t>Auxiliary Output Commodity</t>
  </si>
  <si>
    <t>Investment Cost</t>
  </si>
  <si>
    <t>Fixed O&amp;M Cost</t>
  </si>
  <si>
    <t>Variable O&amp;M Cost</t>
  </si>
  <si>
    <t>Input Share</t>
  </si>
  <si>
    <t>Output to Power Ratio</t>
  </si>
  <si>
    <t>AGRCO2P</t>
  </si>
  <si>
    <t>AGRLAND</t>
  </si>
  <si>
    <t>AGRCH4P</t>
  </si>
  <si>
    <t>PRE</t>
  </si>
  <si>
    <t>Mlitres</t>
  </si>
  <si>
    <t>Mha</t>
  </si>
  <si>
    <t>AGRLANDPOT</t>
  </si>
  <si>
    <t>Agriculture land potential</t>
  </si>
  <si>
    <t>Sector</t>
  </si>
  <si>
    <t>Process</t>
  </si>
  <si>
    <t>Type</t>
  </si>
  <si>
    <t>TIMES Code</t>
  </si>
  <si>
    <t>Description</t>
  </si>
  <si>
    <t>Input Commodities</t>
  </si>
  <si>
    <t>Output Commodities</t>
  </si>
  <si>
    <t>Water Consumption</t>
  </si>
  <si>
    <t>Land Consumption~2015</t>
  </si>
  <si>
    <t>Land Consumption~2020</t>
  </si>
  <si>
    <t>Head</t>
  </si>
  <si>
    <t>Milk</t>
  </si>
  <si>
    <t>Land</t>
  </si>
  <si>
    <t>CH4~2015</t>
  </si>
  <si>
    <t>CH4~2020</t>
  </si>
  <si>
    <t>N2O~2015</t>
  </si>
  <si>
    <t>N2O~2020</t>
  </si>
  <si>
    <t>CO2,eq~2015</t>
  </si>
  <si>
    <t>CO2,eq~2020</t>
  </si>
  <si>
    <t>PJ/CapUnit</t>
  </si>
  <si>
    <t>Mlitres/CapUnit</t>
  </si>
  <si>
    <t>Mha/CapUnit</t>
  </si>
  <si>
    <t>Mhead/CapUnit</t>
  </si>
  <si>
    <t>Ml/CapUnit</t>
  </si>
  <si>
    <t>kt/CapUnit</t>
  </si>
  <si>
    <t>Livestock</t>
  </si>
  <si>
    <t>Cattle</t>
  </si>
  <si>
    <t>Dairy</t>
  </si>
  <si>
    <t>ALIVCAT100</t>
  </si>
  <si>
    <t>Dairy Cattle rearing (Standard process)</t>
  </si>
  <si>
    <t>Mhead</t>
  </si>
  <si>
    <t>-</t>
  </si>
  <si>
    <t>Non-Dairy</t>
  </si>
  <si>
    <t>ALIVCAT200</t>
  </si>
  <si>
    <t>Non-Dairy Cattle rearing (Standard process)</t>
  </si>
  <si>
    <t>Sheep</t>
  </si>
  <si>
    <t>ALIVSHE100</t>
  </si>
  <si>
    <t>Pigs</t>
  </si>
  <si>
    <t>ALIVPIG100</t>
  </si>
  <si>
    <t>Pigs rearing (Standard process)</t>
  </si>
  <si>
    <t>Poultry</t>
  </si>
  <si>
    <t>ALIVPOU100</t>
  </si>
  <si>
    <t>Poultry rearing (Standard process)</t>
  </si>
  <si>
    <t>Other</t>
  </si>
  <si>
    <t>ALIVOTH100</t>
  </si>
  <si>
    <t>Pasture</t>
  </si>
  <si>
    <t>APASCAT100</t>
  </si>
  <si>
    <t>Dairy Cattle pasture system (Standard process)</t>
  </si>
  <si>
    <t>APASCAT200</t>
  </si>
  <si>
    <t>Non-Dairy Cattle pasture system (Standard process)</t>
  </si>
  <si>
    <t>APASSHE100</t>
  </si>
  <si>
    <t>APASOTH100</t>
  </si>
  <si>
    <t>Constraints and Notes</t>
  </si>
  <si>
    <t>M€/CapUnit</t>
  </si>
  <si>
    <t>M€/ActUnit</t>
  </si>
  <si>
    <t>Dairy Cattle rearing (Extended Grazing)</t>
  </si>
  <si>
    <t>ALIVCAT102</t>
  </si>
  <si>
    <t>Dairy Cattle rearing (Dietary Oil)</t>
  </si>
  <si>
    <t>ALIVCAT103</t>
  </si>
  <si>
    <t>Dairy Cattle rearing (Manure Digester)</t>
  </si>
  <si>
    <t>Non-Cattle rearing (Manure Digester)</t>
  </si>
  <si>
    <t>Pigs rearing (Manure Digester)</t>
  </si>
  <si>
    <t>Poultry rearing (Manure Digester)</t>
  </si>
  <si>
    <t>Dairy Cattle pasture system (Inclusion of Clover)</t>
  </si>
  <si>
    <t>Non-Dairy Cattle pasture system (Inclusion of Clover)</t>
  </si>
  <si>
    <t>APASCAT102</t>
  </si>
  <si>
    <t>Dairy Cattle pasture system (Nitrification Inhibitors)</t>
  </si>
  <si>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</si>
  <si>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</si>
  <si>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</si>
  <si>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</si>
  <si>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</si>
  <si>
    <t>MAT</t>
  </si>
  <si>
    <t>WATER</t>
  </si>
  <si>
    <t>Water</t>
  </si>
  <si>
    <t>Mm3</t>
  </si>
  <si>
    <t>NRG</t>
  </si>
  <si>
    <t>AGRELC</t>
  </si>
  <si>
    <t>Electricity</t>
  </si>
  <si>
    <t>AGRDSL</t>
  </si>
  <si>
    <t>Diesel</t>
  </si>
  <si>
    <t>DMD</t>
  </si>
  <si>
    <t>CATTLED</t>
  </si>
  <si>
    <t>Cattle (Demand)</t>
  </si>
  <si>
    <t>SWINED</t>
  </si>
  <si>
    <t>Swine (Demand)</t>
  </si>
  <si>
    <t>SHGOHOD</t>
  </si>
  <si>
    <t>Sheep Goat and Horses (Demand)</t>
  </si>
  <si>
    <t>POULTRYD</t>
  </si>
  <si>
    <t>Poultry (Demand)</t>
  </si>
  <si>
    <t>OTHERLD</t>
  </si>
  <si>
    <t>Other Livestock (Demand)</t>
  </si>
  <si>
    <t>DAIRY</t>
  </si>
  <si>
    <t>Dairy production</t>
  </si>
  <si>
    <t>Mtonne</t>
  </si>
  <si>
    <t>BEEF</t>
  </si>
  <si>
    <t>Beef production</t>
  </si>
  <si>
    <t>PORK</t>
  </si>
  <si>
    <t>Pork meat production</t>
  </si>
  <si>
    <t>SHGOHO</t>
  </si>
  <si>
    <t>Sheep Goat and Horses meat production</t>
  </si>
  <si>
    <t>POULTRY</t>
  </si>
  <si>
    <t>Poultry meat production</t>
  </si>
  <si>
    <t>ENV</t>
  </si>
  <si>
    <t>AGRCO2</t>
  </si>
  <si>
    <t>CO2</t>
  </si>
  <si>
    <t>*Demand Commodity Name</t>
  </si>
  <si>
    <t>Tillage</t>
  </si>
  <si>
    <t>Pulses</t>
  </si>
  <si>
    <t>Mtonnes</t>
  </si>
  <si>
    <t>Potatoes</t>
  </si>
  <si>
    <t>Sugarbeet</t>
  </si>
  <si>
    <t>Barley</t>
  </si>
  <si>
    <t xml:space="preserve">Oats </t>
  </si>
  <si>
    <t>Wheat</t>
  </si>
  <si>
    <t>ADCAT</t>
  </si>
  <si>
    <t>ANDCAT</t>
  </si>
  <si>
    <t>ASHE</t>
  </si>
  <si>
    <t>APIG</t>
  </si>
  <si>
    <t>APOU</t>
  </si>
  <si>
    <t>AOTH</t>
  </si>
  <si>
    <t>Sheep Demand</t>
  </si>
  <si>
    <t>Non-Dairy Cattle Demand</t>
  </si>
  <si>
    <t>Dairy Cattle Demand</t>
  </si>
  <si>
    <t>Pig Demand</t>
  </si>
  <si>
    <t>Poultry Demand</t>
  </si>
  <si>
    <t>Mlitre</t>
  </si>
  <si>
    <t>AGRN2OP</t>
  </si>
  <si>
    <t>Pasture Land Dairy Cattle</t>
  </si>
  <si>
    <t>PASCAT2</t>
  </si>
  <si>
    <t>Pasture Land Non-Dairy Cattle</t>
  </si>
  <si>
    <t>PASCAT1</t>
  </si>
  <si>
    <t>Pasture Land Sheep</t>
  </si>
  <si>
    <t>Input~2015</t>
  </si>
  <si>
    <t>Input~2020</t>
  </si>
  <si>
    <t>Output~2015</t>
  </si>
  <si>
    <t>Output~2020</t>
  </si>
  <si>
    <t>years</t>
  </si>
  <si>
    <t>Agriculture Land</t>
  </si>
  <si>
    <t>Land Consumption~2025</t>
  </si>
  <si>
    <t>Land Consumption~2030</t>
  </si>
  <si>
    <t>Land Consumption~2035</t>
  </si>
  <si>
    <t>Land Consumption~2040</t>
  </si>
  <si>
    <t>Land Consumption~2045</t>
  </si>
  <si>
    <t>Land Consumption~2050</t>
  </si>
  <si>
    <t>CH4~2025</t>
  </si>
  <si>
    <t>CH4~2030</t>
  </si>
  <si>
    <t>CH4~2035</t>
  </si>
  <si>
    <t>CH4~2040</t>
  </si>
  <si>
    <t>CH4~2045</t>
  </si>
  <si>
    <t>CH4~2050</t>
  </si>
  <si>
    <t>N2O~2025</t>
  </si>
  <si>
    <t>N2O~2030</t>
  </si>
  <si>
    <t>N2O~2035</t>
  </si>
  <si>
    <t>N2O~2040</t>
  </si>
  <si>
    <t>N2O~2045</t>
  </si>
  <si>
    <t>N2O~2050</t>
  </si>
  <si>
    <t>CO2,eq~2025</t>
  </si>
  <si>
    <t>CO2,eq~2030</t>
  </si>
  <si>
    <t>CO2,eq~2035</t>
  </si>
  <si>
    <t>CO2,eq~2040</t>
  </si>
  <si>
    <t>CO2,eq~2045</t>
  </si>
  <si>
    <t>CO2,eq~2050</t>
  </si>
  <si>
    <t>Sheep rearing (Standard process)</t>
  </si>
  <si>
    <t>Other animals rearing (base year) (Standard process)</t>
  </si>
  <si>
    <t>Sheep pasture system (Standard process)</t>
  </si>
  <si>
    <t>Other animals pasture system (Standard process)</t>
  </si>
  <si>
    <t>ATILPUL100</t>
  </si>
  <si>
    <t>Pulses production (Standard process)</t>
  </si>
  <si>
    <t>ATILPOT100</t>
  </si>
  <si>
    <t>Potatoes Production (Standard process)</t>
  </si>
  <si>
    <t>Sugarbeet Production (Standard process)</t>
  </si>
  <si>
    <t>ATILBAR100</t>
  </si>
  <si>
    <t>Barley Production (Standard process)</t>
  </si>
  <si>
    <t>ATILOAT100</t>
  </si>
  <si>
    <t>Oats Production (Standard process)</t>
  </si>
  <si>
    <t>ATILWHE100</t>
  </si>
  <si>
    <t>Wheat Production (Standard process)</t>
  </si>
  <si>
    <r>
      <rPr>
        <b/>
        <sz val="11"/>
        <rFont val="Calibri"/>
        <family val="2"/>
        <scheme val="minor"/>
      </rPr>
      <t>ADCAT</t>
    </r>
    <r>
      <rPr>
        <sz val="11"/>
        <rFont val="Calibri"/>
        <family val="2"/>
        <scheme val="minor"/>
      </rPr>
      <t xml:space="preserve"> (Milk)</t>
    </r>
  </si>
  <si>
    <t>[Mha]</t>
  </si>
  <si>
    <r>
      <rPr>
        <sz val="11"/>
        <rFont val="Calibri"/>
        <family val="2"/>
        <scheme val="minor"/>
      </rPr>
      <t>(Mlitre</t>
    </r>
    <r>
      <rPr>
        <sz val="11"/>
        <rFont val="Arial"/>
        <family val="2"/>
      </rPr>
      <t>)</t>
    </r>
  </si>
  <si>
    <r>
      <rPr>
        <sz val="11"/>
        <rFont val="Calibri"/>
        <family val="2"/>
        <scheme val="minor"/>
      </rPr>
      <t>(Mhead</t>
    </r>
    <r>
      <rPr>
        <sz val="11"/>
        <rFont val="Arial"/>
        <family val="2"/>
      </rPr>
      <t>)</t>
    </r>
  </si>
  <si>
    <t>Input~2025</t>
  </si>
  <si>
    <t>Input~2030</t>
  </si>
  <si>
    <t>Input~2035</t>
  </si>
  <si>
    <t>Input~2040</t>
  </si>
  <si>
    <t>Input~2045</t>
  </si>
  <si>
    <t>Input~2050</t>
  </si>
  <si>
    <t>Output~2025</t>
  </si>
  <si>
    <t>Output~2030</t>
  </si>
  <si>
    <t>Output~2035</t>
  </si>
  <si>
    <t>Output~2040</t>
  </si>
  <si>
    <t>Output~2045</t>
  </si>
  <si>
    <t>Output~2050</t>
  </si>
  <si>
    <t>DEM</t>
  </si>
  <si>
    <t>Tillage ~2015</t>
  </si>
  <si>
    <t>Tillage~2020</t>
  </si>
  <si>
    <t>Tillage ~2025</t>
  </si>
  <si>
    <t>Tillage~2030</t>
  </si>
  <si>
    <t>Tillage ~2035</t>
  </si>
  <si>
    <t>Tillage~2040</t>
  </si>
  <si>
    <t>Tillage ~2045</t>
  </si>
  <si>
    <t>Tillage~2050</t>
  </si>
  <si>
    <t>Mtonne/CapUnit</t>
  </si>
  <si>
    <t/>
  </si>
  <si>
    <t>APUL</t>
  </si>
  <si>
    <t>APOT</t>
  </si>
  <si>
    <t>ASUG</t>
  </si>
  <si>
    <t>ABAR</t>
  </si>
  <si>
    <t>AOAT</t>
  </si>
  <si>
    <t>AWHE</t>
  </si>
  <si>
    <t>Pulses Demand</t>
  </si>
  <si>
    <t>Potatoes Demand</t>
  </si>
  <si>
    <t>Sugarbeet Demand</t>
  </si>
  <si>
    <t>Barley Demand</t>
  </si>
  <si>
    <t>Oats Demand</t>
  </si>
  <si>
    <t>Wheat Demand</t>
  </si>
  <si>
    <t>Sheep pasture system(Inclusion of Clover)</t>
  </si>
  <si>
    <t>Sheep pasture system (Nitrification Inhibitors)</t>
  </si>
  <si>
    <t>GW</t>
  </si>
  <si>
    <t>AF</t>
  </si>
  <si>
    <t>APASCAT1</t>
  </si>
  <si>
    <t>APASCAT2</t>
  </si>
  <si>
    <t>APASSHE</t>
  </si>
  <si>
    <t>APASOTH</t>
  </si>
  <si>
    <t>ANRGCAT1</t>
  </si>
  <si>
    <t>ANRGCAT101</t>
  </si>
  <si>
    <t>PJa</t>
  </si>
  <si>
    <t>AGRBDL</t>
  </si>
  <si>
    <t>AGRBIO</t>
  </si>
  <si>
    <t>AGRGAS</t>
  </si>
  <si>
    <t>AGRGEO</t>
  </si>
  <si>
    <t>AGRLPG</t>
  </si>
  <si>
    <t>AGRSOL</t>
  </si>
  <si>
    <t>ANRGCAT2</t>
  </si>
  <si>
    <t>ANRGSHE</t>
  </si>
  <si>
    <t>ANRGPIG</t>
  </si>
  <si>
    <t>ANRGPOU</t>
  </si>
  <si>
    <t>ANRGOTH</t>
  </si>
  <si>
    <t>Pasture Land Other Animals</t>
  </si>
  <si>
    <t>Other Animals Demand</t>
  </si>
  <si>
    <t>ANRGTIL100</t>
  </si>
  <si>
    <t>ANRGTIL</t>
  </si>
  <si>
    <t>EFF</t>
  </si>
  <si>
    <t>Share-I~UP~2015</t>
  </si>
  <si>
    <t>Share-I~UP~2050</t>
  </si>
  <si>
    <t>FLO_COST</t>
  </si>
  <si>
    <t>ANRGCAT100</t>
  </si>
  <si>
    <t>ANRGCAT200</t>
  </si>
  <si>
    <t>ANRGSHE100</t>
  </si>
  <si>
    <t>ANRGPIG100</t>
  </si>
  <si>
    <t>ANRGPOU100</t>
  </si>
  <si>
    <t>ANRGOTH100</t>
  </si>
  <si>
    <t>was</t>
  </si>
  <si>
    <t>ANRGCAT110</t>
  </si>
  <si>
    <t>ANRGCAT210</t>
  </si>
  <si>
    <t>ANRGSHE110</t>
  </si>
  <si>
    <t>ANRGPIG110</t>
  </si>
  <si>
    <t>ANRGPOU110</t>
  </si>
  <si>
    <t>ANRGOTH110</t>
  </si>
  <si>
    <t>ANRGTIL110</t>
  </si>
  <si>
    <t>ANRGCAT102</t>
  </si>
  <si>
    <t>ANRGCAT103</t>
  </si>
  <si>
    <t>ANRGCAT203</t>
  </si>
  <si>
    <t>ANRGPIG103</t>
  </si>
  <si>
    <t>ANRGPOU103</t>
  </si>
  <si>
    <t>Dairy Cattle BY - Energy Use (Standard pratices)</t>
  </si>
  <si>
    <t>Non-Dairy Cattle BY - Energy Use (Standard pratices)</t>
  </si>
  <si>
    <t>Sheep BY - Energy Use (Standard pratices)</t>
  </si>
  <si>
    <t>Pigs BY - Energy Use (Standard pratices)</t>
  </si>
  <si>
    <t>Poultry BY - Energy Use (Standard pratices)</t>
  </si>
  <si>
    <t>Other Animals BY Energy Use (Standard pratices)</t>
  </si>
  <si>
    <t>Tillage BY - Energy Use (Standard pratices)</t>
  </si>
  <si>
    <t>Dairy Cattle BY - Energy Use (New pratices)</t>
  </si>
  <si>
    <t>Non-Dairy Cattle BY - Energy Use (New pratices)</t>
  </si>
  <si>
    <t>Sheep BY - Energy Use (New pratices)</t>
  </si>
  <si>
    <t>Pigs BY - Energy Use (New pratices)</t>
  </si>
  <si>
    <t>Poultry BY - Energy Use (New pratices)</t>
  </si>
  <si>
    <t>Other Animals BY Energy Use (New pratices)</t>
  </si>
  <si>
    <t>Tillage BY - Energy Use (New pratices)</t>
  </si>
  <si>
    <t>Dairy Cattle Ext Graz - Energy Use (Standard pratices)</t>
  </si>
  <si>
    <t>Dairy Cattle Diet Oil - Energy Use (Standard pratices)</t>
  </si>
  <si>
    <t>Dairy Cattle Man Dgst - Energy Use (Standard pratices)</t>
  </si>
  <si>
    <t>Non-Dairy Cattle Man Dgst - Energy Use (Standard pratices)</t>
  </si>
  <si>
    <t>Pigs Man Dgst - Energy Use (Standard pratices)</t>
  </si>
  <si>
    <t>Poultry Man Dgst - Energy Use (Standard pratices)</t>
  </si>
  <si>
    <t>ANRGCAT11</t>
  </si>
  <si>
    <t>ANRGCAT12</t>
  </si>
  <si>
    <t>ANRGCAT13</t>
  </si>
  <si>
    <t>ANRGCAT23</t>
  </si>
  <si>
    <t>ANRGPIG3</t>
  </si>
  <si>
    <t>ANRGPOU3</t>
  </si>
  <si>
    <t>ANRGCAT111</t>
  </si>
  <si>
    <t>ANRGCAT112</t>
  </si>
  <si>
    <t>ANRGCAT113</t>
  </si>
  <si>
    <t>ANRGCAT213</t>
  </si>
  <si>
    <t>ANRGPIG113</t>
  </si>
  <si>
    <t>ANRGPOU113</t>
  </si>
  <si>
    <t>Dairy Cattle Ext Graz - Energy Use (New pratices)</t>
  </si>
  <si>
    <t>Dairy Cattle Diet Oil - Energy Use (New pratices)</t>
  </si>
  <si>
    <t>Dairy Cattle Man Dgst - Energy Use (New pratices)</t>
  </si>
  <si>
    <t>Non-Dairy Cattle Man Dgst - Energy Use (New pratices)</t>
  </si>
  <si>
    <t>Pigs Man Dgst - Energy Use (New pratices)</t>
  </si>
  <si>
    <t>Poultry Man Dgst - Energy Use (New pratices)</t>
  </si>
  <si>
    <t>CHP</t>
  </si>
  <si>
    <t>CHPAGRICBGS101</t>
  </si>
  <si>
    <t>CHPAGRICBGS201</t>
  </si>
  <si>
    <t>CHPAGRMFBGS101</t>
  </si>
  <si>
    <t>CHPAGRSFBGS101</t>
  </si>
  <si>
    <t>Biogas Internal Combustion CHP - Large</t>
  </si>
  <si>
    <t>Biogas Internal Combustion CHP - Small</t>
  </si>
  <si>
    <t>Biogas SOFC Fuel Cell CHP</t>
  </si>
  <si>
    <t>Biogas MC Fuel Cell CHP</t>
  </si>
  <si>
    <t>DAYNITE</t>
  </si>
  <si>
    <t>FLO_DELIV</t>
  </si>
  <si>
    <t>EFF~2025</t>
  </si>
  <si>
    <t>EFF~2035</t>
  </si>
  <si>
    <t>INVCOST~2035</t>
  </si>
  <si>
    <t>FIXOM~2025</t>
  </si>
  <si>
    <t>CHPR~2025</t>
  </si>
  <si>
    <t>FIXOM~2035</t>
  </si>
  <si>
    <t>NCAP_DRATE</t>
  </si>
  <si>
    <t>Manure/Slurry</t>
  </si>
  <si>
    <t>Cattle Manure/Slurry Digester (manure to biogas)</t>
  </si>
  <si>
    <t>Pigs Manure/Slurry Digester (manure to biogas)</t>
  </si>
  <si>
    <t>Poultry Manure/Slurry Digester (manure to biogas)</t>
  </si>
  <si>
    <t>Cattle Manure</t>
  </si>
  <si>
    <t>Pigs Manure</t>
  </si>
  <si>
    <t>Poultry Manure</t>
  </si>
  <si>
    <t>ACATMAN</t>
  </si>
  <si>
    <t>APIGMAN</t>
  </si>
  <si>
    <t>APOUMAN</t>
  </si>
  <si>
    <t>Digester</t>
  </si>
  <si>
    <t>ADGSCAT101</t>
  </si>
  <si>
    <t>ADGSPIG101</t>
  </si>
  <si>
    <t>ELC Consumption~2050</t>
  </si>
  <si>
    <t>Diesel Consumption~2050</t>
  </si>
  <si>
    <t>ADGSPOU101</t>
  </si>
  <si>
    <t>PET Values</t>
  </si>
  <si>
    <t>ALIVCAT104</t>
  </si>
  <si>
    <t>Dairy Cattle rearing (Manure Digester + Dietary Oil)</t>
  </si>
  <si>
    <t>ANRGCAT104</t>
  </si>
  <si>
    <t>Dairy Cattle DietOil+ManDgst - Energy Use (Standard pratices)</t>
  </si>
  <si>
    <t>ANRGCAT114</t>
  </si>
  <si>
    <t>Dairy Cattle DietOil+ManDgst - Energy Use (New pratices)</t>
  </si>
  <si>
    <t>ANRGCAT14</t>
  </si>
  <si>
    <t>ADGSPOUT101</t>
  </si>
  <si>
    <t>This is considered to have a negative cost which could be a problem for the model solution</t>
  </si>
  <si>
    <t>Considered to be prohibitively expensive at the moment, but make enhance animal productivity which could offset some of its cost</t>
  </si>
  <si>
    <t>Efficiency</t>
  </si>
  <si>
    <t>GJ/tonne</t>
  </si>
  <si>
    <t>FX</t>
  </si>
  <si>
    <t>Exclude proportion of land under Rough grazing (11.6%)</t>
  </si>
  <si>
    <t>14% (average) Reduction in N use</t>
  </si>
  <si>
    <t>2% (average) Reduction in N use</t>
  </si>
  <si>
    <t>ALIVCAT101</t>
  </si>
  <si>
    <t>ALIVCAT203</t>
  </si>
  <si>
    <t>ALIVPIG103</t>
  </si>
  <si>
    <t>ALIVPOU103</t>
  </si>
  <si>
    <t>APASCAT201</t>
  </si>
  <si>
    <t>APASSHE101</t>
  </si>
  <si>
    <t>APASOTH102</t>
  </si>
  <si>
    <t>APASCAT101</t>
  </si>
  <si>
    <t>`</t>
  </si>
  <si>
    <t>kt/PJ (activity based)</t>
  </si>
  <si>
    <t>€/GJ</t>
  </si>
  <si>
    <t>ABIOCRP11</t>
  </si>
  <si>
    <t>ABIOCRP31</t>
  </si>
  <si>
    <t>ABIOCRP32</t>
  </si>
  <si>
    <t>ABIOCRP33</t>
  </si>
  <si>
    <t>ABIOCRP41</t>
  </si>
  <si>
    <t>ABIOCRP42</t>
  </si>
  <si>
    <t>ABIOCRP43</t>
  </si>
  <si>
    <t>NO</t>
  </si>
  <si>
    <t>BIOWOO</t>
  </si>
  <si>
    <t>GJ/ha</t>
  </si>
  <si>
    <t>Bioenergy crop</t>
  </si>
  <si>
    <t>Micanthus-R1</t>
  </si>
  <si>
    <t>Micanthus-R2</t>
  </si>
  <si>
    <t>Micanthus-R3</t>
  </si>
  <si>
    <t>Willow-R1</t>
  </si>
  <si>
    <t>Willow-R2</t>
  </si>
  <si>
    <t>Willow-R3</t>
  </si>
  <si>
    <t>Efficiency (contracted)</t>
  </si>
  <si>
    <t>Efficiency (consumed)</t>
  </si>
  <si>
    <t>Bioenergy</t>
  </si>
  <si>
    <t>PJ/Consumed Land</t>
  </si>
  <si>
    <t>PJ/Capunit</t>
  </si>
  <si>
    <t>Mha (contracted)</t>
  </si>
  <si>
    <t>Assumed the same emissions factors of Wheat</t>
  </si>
  <si>
    <t>Assumed the same emissions factors of pasture land</t>
  </si>
  <si>
    <t>Land (Mha)</t>
  </si>
  <si>
    <t>Bioenergy (PJ)</t>
  </si>
  <si>
    <t>Energy (PJ)</t>
  </si>
  <si>
    <t>Emissions (kt)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</si>
  <si>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</si>
  <si>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</si>
  <si>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</si>
  <si>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</si>
  <si>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</si>
  <si>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</si>
  <si>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kt/Mha(Cons)</t>
  </si>
  <si>
    <t>ENV_ACT~AGRN2OP~2015</t>
  </si>
  <si>
    <t>ENV_ACT~AGRN2OP~2020</t>
  </si>
  <si>
    <t>ENV_ACT~AGRN2OP~2025</t>
  </si>
  <si>
    <t>ENV_ACT~AGRN2OP~2030</t>
  </si>
  <si>
    <t>ENV_ACT~AGRN2OP~2035</t>
  </si>
  <si>
    <t>ENV_ACT~AGRN2OP~2040</t>
  </si>
  <si>
    <t>ENV_ACT~AGRN2OP~2045</t>
  </si>
  <si>
    <t>ENV_ACT~AGRN2OP~2050</t>
  </si>
  <si>
    <t>ACT_COST</t>
  </si>
  <si>
    <t>GJ/ha(cons)</t>
  </si>
  <si>
    <t>GJ/ha(contr)</t>
  </si>
  <si>
    <t>Output</t>
  </si>
  <si>
    <t>ABIOGAS12</t>
  </si>
  <si>
    <t>Forestry</t>
  </si>
  <si>
    <t>ABIOFRSR1</t>
  </si>
  <si>
    <t>FORLAND</t>
  </si>
  <si>
    <t>Forestry Land</t>
  </si>
  <si>
    <t>FORLANDPOT</t>
  </si>
  <si>
    <t>Forestry land potential</t>
  </si>
  <si>
    <t>Energy Courier for Dairy Cattle BY</t>
  </si>
  <si>
    <t>Energy Courier for Non-Dairy Cattle BY</t>
  </si>
  <si>
    <t>Energy Courier for Sheep BY</t>
  </si>
  <si>
    <t>Energy Courier for Pigs BY</t>
  </si>
  <si>
    <t>Energy Courier for Poultry BY</t>
  </si>
  <si>
    <t>Energy Courier for Other Animals BY</t>
  </si>
  <si>
    <t>Energy Courier for Tillage BY</t>
  </si>
  <si>
    <t>Energy Courier for Dairy Cattle Ext Graz</t>
  </si>
  <si>
    <t>Energy Courier for Dairy Cattle Diet Oil</t>
  </si>
  <si>
    <t>Energy Courier for Dairy Cattle Man Dgst</t>
  </si>
  <si>
    <t>Energy Courier for Dairy Cattle DietOil+ManDgst</t>
  </si>
  <si>
    <t>Energy Courier for Non-Dairy Cattle Man Dgst</t>
  </si>
  <si>
    <t>Energy Courier for Pigs Man Dgst</t>
  </si>
  <si>
    <t>Energy Courier for Poultry Man Dgst</t>
  </si>
  <si>
    <t>ABIOCRP12</t>
  </si>
  <si>
    <t>ABIOCRP13</t>
  </si>
  <si>
    <t>Wheat-R1</t>
  </si>
  <si>
    <t>Wheat-R2</t>
  </si>
  <si>
    <t>Wheat-R3</t>
  </si>
  <si>
    <t>ABIOGAS11</t>
  </si>
  <si>
    <t>ABIOCRP21</t>
  </si>
  <si>
    <t>Grass-R1</t>
  </si>
  <si>
    <t>Grass-R3</t>
  </si>
  <si>
    <t>Grass-R2</t>
  </si>
  <si>
    <t>Oil Seed Rape-R1</t>
  </si>
  <si>
    <t>Oil Seed Rape-R2</t>
  </si>
  <si>
    <t>Oil Seed Rape-R3</t>
  </si>
  <si>
    <t>ABIOGAS13</t>
  </si>
  <si>
    <t>ABIOCRP22</t>
  </si>
  <si>
    <t>ABIOCRP23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</si>
  <si>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</si>
  <si>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</si>
  <si>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</si>
  <si>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</si>
  <si>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</si>
  <si>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</si>
  <si>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Forestry residues-R1</t>
  </si>
  <si>
    <t>ABIOFRSR2</t>
  </si>
  <si>
    <t>ABIOFRSR3</t>
  </si>
  <si>
    <t>Forestry residues - RSV 1</t>
  </si>
  <si>
    <t>Forestry residues - RSV 2</t>
  </si>
  <si>
    <t>Forestry residues - RSV 3</t>
  </si>
  <si>
    <t>Electricity (AGR)</t>
  </si>
  <si>
    <t>AGRDST</t>
  </si>
  <si>
    <t>Diesel (AGR)</t>
  </si>
  <si>
    <t>Biodiesel (AGR)</t>
  </si>
  <si>
    <t>Biomass (AGR)</t>
  </si>
  <si>
    <t>Natural Gas (AGR)</t>
  </si>
  <si>
    <t>Geothermal (AGR)</t>
  </si>
  <si>
    <t>Liquefied Petroleum Gas (AGR)</t>
  </si>
  <si>
    <t>Solar (AGR)</t>
  </si>
  <si>
    <t>Heat (AGR)</t>
  </si>
  <si>
    <t>AGRBGS</t>
  </si>
  <si>
    <t>Biogas (AGR)</t>
  </si>
  <si>
    <t>BIOWHE</t>
  </si>
  <si>
    <t>Oil Seed Rape (AGR)</t>
  </si>
  <si>
    <t>Wheat (AGR)</t>
  </si>
  <si>
    <t>BIOGRA</t>
  </si>
  <si>
    <t>Grass (AGR)</t>
  </si>
  <si>
    <t>BIOOSR</t>
  </si>
  <si>
    <t>Emission - Dynamic coefficients</t>
  </si>
  <si>
    <t>~COMEMI</t>
  </si>
  <si>
    <t>*Unit</t>
  </si>
  <si>
    <t>kt/PJ</t>
  </si>
  <si>
    <t>kt</t>
  </si>
  <si>
    <t>AGRCO2N</t>
  </si>
  <si>
    <t>AGRCH4N</t>
  </si>
  <si>
    <t>AGRSO2N</t>
  </si>
  <si>
    <t>AGRNOXN</t>
  </si>
  <si>
    <t>AGRPM10</t>
  </si>
  <si>
    <t>AGRPM25</t>
  </si>
  <si>
    <t>Carbon Dioxide - Combustion (AGR)</t>
  </si>
  <si>
    <t>Methane - Combustion (AGR)</t>
  </si>
  <si>
    <t>Sulphur Oxides - Combustion (AGR)</t>
  </si>
  <si>
    <t>Nitrogen Oxide - Combustion (AGR)</t>
  </si>
  <si>
    <t>Particulate Matter &lt;10 µm - Combustion (AGR)</t>
  </si>
  <si>
    <t>Particulate Matter &lt;2.5 µm - Combustion (AGR)</t>
  </si>
  <si>
    <t>Carbon Dioxide - Process (AGR)</t>
  </si>
  <si>
    <t>Methane - Process (AGR)</t>
  </si>
  <si>
    <t>Notrous Oxide - Process (AGR)</t>
  </si>
  <si>
    <t>Fuel Techs - Sectoral infrastructure</t>
  </si>
  <si>
    <t>OILDST</t>
  </si>
  <si>
    <t>BIODST1G</t>
  </si>
  <si>
    <t>BIODST2G</t>
  </si>
  <si>
    <t>ELCD</t>
  </si>
  <si>
    <t>GASNAT</t>
  </si>
  <si>
    <t>RENGEO</t>
  </si>
  <si>
    <t>OILLPG</t>
  </si>
  <si>
    <t>RENSOL</t>
  </si>
  <si>
    <t>Grass for biogas production - RSV 1</t>
  </si>
  <si>
    <t>Grass for biogas production - RSV 2</t>
  </si>
  <si>
    <t>Grass for biogas production - RSV 3</t>
  </si>
  <si>
    <t>BIOGAS1G</t>
  </si>
  <si>
    <t>BIOGAS2G</t>
  </si>
  <si>
    <t>*Input~2005</t>
  </si>
  <si>
    <t>*Input~2006</t>
  </si>
  <si>
    <t>*Output~2005</t>
  </si>
  <si>
    <t>*Output~2006</t>
  </si>
  <si>
    <t>BIOWPE</t>
  </si>
  <si>
    <t>BIOWCH</t>
  </si>
  <si>
    <t>ELC</t>
  </si>
  <si>
    <t>SEASON</t>
  </si>
  <si>
    <t>*ELC Consumption~2005</t>
  </si>
  <si>
    <t>*ELC Consumption~2006</t>
  </si>
  <si>
    <t>ELC Consumption~2012</t>
  </si>
  <si>
    <t>*Diesel Consumption~2005</t>
  </si>
  <si>
    <t>*Diesel Consumption~2006</t>
  </si>
  <si>
    <t>Diesel Consumption~2012</t>
  </si>
  <si>
    <t>*Land Consumption~2005</t>
  </si>
  <si>
    <t>*Land Consumption~2006</t>
  </si>
  <si>
    <t>Land Consumption~2012</t>
  </si>
  <si>
    <t>*Tillage~2005</t>
  </si>
  <si>
    <t>*Tillage~2006</t>
  </si>
  <si>
    <t>Tillage~2012</t>
  </si>
  <si>
    <t>*CH4~2005</t>
  </si>
  <si>
    <t>*CH4~2006</t>
  </si>
  <si>
    <t>CH4~2012</t>
  </si>
  <si>
    <t>*N2O~2005</t>
  </si>
  <si>
    <t>*N2O~2006</t>
  </si>
  <si>
    <t>N2O~2012</t>
  </si>
  <si>
    <t>*CO2,eq~2005</t>
  </si>
  <si>
    <t>*CO2,eq~2006</t>
  </si>
  <si>
    <t>CO2,eq~2012</t>
  </si>
  <si>
    <t>Activity Cost~2012</t>
  </si>
  <si>
    <t>Delivery costs~2012</t>
  </si>
  <si>
    <t>Demands</t>
  </si>
  <si>
    <t>Demands by period</t>
  </si>
  <si>
    <t>*2005</t>
  </si>
  <si>
    <t>*2006</t>
  </si>
  <si>
    <t>*</t>
  </si>
  <si>
    <t>Input~2012</t>
  </si>
  <si>
    <t>*ENV_ACT~AGRN2OP~2005</t>
  </si>
  <si>
    <t>*ENV_ACT~AGRN2OP~2006</t>
  </si>
  <si>
    <t>ENV_ACT~AGRN2OP~2012</t>
  </si>
  <si>
    <t>*Sugarbeet</t>
  </si>
  <si>
    <t>*ATILSUG100</t>
  </si>
  <si>
    <t>AGRH2G</t>
  </si>
  <si>
    <t>AGRH2L</t>
  </si>
  <si>
    <t>Hydrogen gaseous (AGR)</t>
  </si>
  <si>
    <t>Hydrogen liquid (AGR)</t>
  </si>
  <si>
    <t>AGRHET</t>
  </si>
  <si>
    <t>SUPH2GD</t>
  </si>
  <si>
    <t>SUPH2LD</t>
  </si>
  <si>
    <t>Output~2012</t>
  </si>
  <si>
    <t>EFF~2012</t>
  </si>
  <si>
    <t>INVCOST~2012</t>
  </si>
  <si>
    <t>VAROM~2012</t>
  </si>
  <si>
    <t>FIXOM~2012</t>
  </si>
  <si>
    <t>CHPR~2012</t>
  </si>
  <si>
    <t>Share-I~LO~2012</t>
  </si>
  <si>
    <t>~FI_T:COM_PROJ~2018</t>
  </si>
  <si>
    <t>IE</t>
  </si>
  <si>
    <t>Multi-region</t>
  </si>
  <si>
    <t>Single-region</t>
  </si>
  <si>
    <t>National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</si>
  <si>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</si>
  <si>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</si>
  <si>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</si>
  <si>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</si>
  <si>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</si>
  <si>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</si>
  <si>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</si>
  <si>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</si>
  <si>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</si>
  <si>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</si>
  <si>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</si>
  <si>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</si>
  <si>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</si>
  <si>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</si>
  <si>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</si>
  <si>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</si>
  <si>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</si>
  <si>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</si>
  <si>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</si>
  <si>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</si>
  <si>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</si>
  <si>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</si>
  <si>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</si>
  <si>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</si>
  <si>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</si>
  <si>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</si>
  <si>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</si>
  <si>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</si>
  <si>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</si>
  <si>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</si>
  <si>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</si>
  <si>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</si>
  <si>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</si>
  <si>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</si>
  <si>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</si>
  <si>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</si>
  <si>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</si>
  <si>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</si>
  <si>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</si>
  <si>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</si>
  <si>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</si>
  <si>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</si>
  <si>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</si>
  <si>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</si>
  <si>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</si>
  <si>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</si>
  <si>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</si>
  <si>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</si>
  <si>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</si>
  <si>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</si>
  <si>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</si>
  <si>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</si>
  <si>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</si>
  <si>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</si>
  <si>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</si>
  <si>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Development</t>
  </si>
  <si>
    <t>Share-I~UP~0</t>
  </si>
  <si>
    <t>I/E rule</t>
  </si>
  <si>
    <t>Region</t>
  </si>
  <si>
    <t>*Region Name</t>
  </si>
  <si>
    <t>HETD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</si>
  <si>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</si>
  <si>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</si>
  <si>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</si>
  <si>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</si>
  <si>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</si>
  <si>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</si>
  <si>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</si>
  <si>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</si>
  <si>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</si>
  <si>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</si>
  <si>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</si>
  <si>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</si>
  <si>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</si>
  <si>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Agriculture sector (AGR)</t>
  </si>
  <si>
    <t>Specify base year data and define sector structure</t>
  </si>
  <si>
    <t>Alessandro Chiodi (UCC, a.chiodi@ucc.ie)</t>
  </si>
  <si>
    <t>Olexandr Balyk (UCC, olexandr.balyk@ucc.ie)</t>
  </si>
  <si>
    <t>~FI_T: MEUR2000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</si>
</sst>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#,##0.0"/>
    <numFmt numFmtId="167" formatCode="0.000"/>
    <numFmt numFmtId="168" formatCode="#,##0.000"/>
    <numFmt numFmtId="169" formatCode="0.0%"/>
    <numFmt numFmtId="170" formatCode="0E+00"/>
    <numFmt numFmtId="171" formatCode="\Te\x\t"/>
  </numFmts>
  <fonts count="4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i/>
      <sz val="10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7" fillId="0" borderId="0" applyFont="0" applyFill="0" applyBorder="0" applyAlignment="0" applyProtection="0"/>
    <xf numFmtId="0" fontId="29" fillId="15" borderId="0" applyNumberFormat="0" applyBorder="0" applyAlignment="0" applyProtection="0"/>
    <xf numFmtId="0" fontId="7" fillId="0" borderId="0"/>
    <xf numFmtId="0" fontId="1" fillId="0" borderId="0"/>
    <xf numFmtId="0" fontId="38" fillId="0" borderId="0" applyNumberFormat="0" applyFill="0" applyBorder="0" applyAlignment="0" applyProtection="0"/>
  </cellStyleXfs>
  <cellXfs count="343">
    <xf numFmtId="0" fontId="0" fillId="0" borderId="0" xfId="0"/>
    <xf numFmtId="0" fontId="7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9" fillId="0" borderId="16" xfId="0" applyFont="1" applyBorder="1"/>
    <xf numFmtId="0" fontId="23" fillId="0" borderId="0" xfId="0" applyFont="1" applyAlignment="1">
      <alignment horizontal="center"/>
    </xf>
    <xf numFmtId="0" fontId="0" fillId="0" borderId="5" xfId="0" applyBorder="1" applyAlignment="1">
      <alignment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3" fillId="2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 wrapText="1"/>
    </xf>
    <xf numFmtId="0" fontId="19" fillId="4" borderId="0" xfId="0" applyFont="1" applyFill="1" applyAlignment="1">
      <alignment vertical="center" wrapText="1"/>
    </xf>
    <xf numFmtId="0" fontId="19" fillId="4" borderId="0" xfId="0" applyFont="1" applyFill="1" applyAlignment="1">
      <alignment horizontal="left" vertical="center" wrapText="1"/>
    </xf>
    <xf numFmtId="0" fontId="20" fillId="6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14" fillId="7" borderId="0" xfId="0" applyFont="1" applyFill="1" applyAlignment="1">
      <alignment vertical="center"/>
    </xf>
    <xf numFmtId="0" fontId="19" fillId="7" borderId="0" xfId="0" applyFont="1" applyFill="1" applyAlignment="1">
      <alignment horizontal="center" vertical="center"/>
    </xf>
    <xf numFmtId="0" fontId="21" fillId="4" borderId="0" xfId="0" applyFont="1" applyFill="1" applyAlignment="1">
      <alignment vertical="center"/>
    </xf>
    <xf numFmtId="0" fontId="21" fillId="4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4" fillId="0" borderId="8" xfId="0" applyFont="1" applyBorder="1" applyAlignment="1">
      <alignment horizontal="left" vertical="center"/>
    </xf>
    <xf numFmtId="2" fontId="14" fillId="0" borderId="8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2" fontId="14" fillId="0" borderId="11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2" fontId="14" fillId="0" borderId="14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vertical="center"/>
    </xf>
    <xf numFmtId="0" fontId="19" fillId="4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3" fontId="14" fillId="0" borderId="0" xfId="0" applyNumberFormat="1" applyFont="1" applyAlignment="1">
      <alignment vertical="center"/>
    </xf>
    <xf numFmtId="2" fontId="14" fillId="0" borderId="0" xfId="0" applyNumberFormat="1" applyFont="1" applyAlignment="1">
      <alignment horizontal="center" vertical="center"/>
    </xf>
    <xf numFmtId="3" fontId="24" fillId="0" borderId="0" xfId="0" applyNumberFormat="1" applyFont="1" applyAlignment="1">
      <alignment vertical="center"/>
    </xf>
    <xf numFmtId="3" fontId="24" fillId="0" borderId="0" xfId="0" applyNumberFormat="1" applyFont="1" applyAlignment="1">
      <alignment horizontal="center" vertical="center"/>
    </xf>
    <xf numFmtId="0" fontId="13" fillId="0" borderId="5" xfId="0" applyFont="1" applyBorder="1" applyAlignment="1">
      <alignment vertical="center"/>
    </xf>
    <xf numFmtId="3" fontId="14" fillId="0" borderId="5" xfId="0" applyNumberFormat="1" applyFont="1" applyBorder="1" applyAlignment="1">
      <alignment vertical="center"/>
    </xf>
    <xf numFmtId="167" fontId="14" fillId="0" borderId="0" xfId="0" applyNumberFormat="1" applyFont="1" applyAlignment="1">
      <alignment horizontal="center" vertical="center"/>
    </xf>
    <xf numFmtId="167" fontId="14" fillId="0" borderId="5" xfId="0" applyNumberFormat="1" applyFont="1" applyBorder="1" applyAlignment="1">
      <alignment horizontal="center" vertical="center"/>
    </xf>
    <xf numFmtId="0" fontId="16" fillId="0" borderId="16" xfId="0" applyFont="1" applyBorder="1"/>
    <xf numFmtId="0" fontId="25" fillId="0" borderId="16" xfId="0" applyFont="1" applyBorder="1"/>
    <xf numFmtId="0" fontId="26" fillId="0" borderId="16" xfId="0" applyFont="1" applyBorder="1"/>
    <xf numFmtId="0" fontId="16" fillId="0" borderId="0" xfId="0" applyFont="1" applyAlignment="1">
      <alignment vertical="center"/>
    </xf>
    <xf numFmtId="167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9" fillId="10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9" fillId="7" borderId="0" xfId="0" applyFont="1" applyFill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4" fillId="0" borderId="5" xfId="0" applyFont="1" applyBorder="1" applyAlignment="1">
      <alignment vertical="center"/>
    </xf>
    <xf numFmtId="2" fontId="14" fillId="0" borderId="5" xfId="0" applyNumberFormat="1" applyFont="1" applyBorder="1" applyAlignment="1">
      <alignment horizontal="center" vertical="center"/>
    </xf>
    <xf numFmtId="0" fontId="14" fillId="0" borderId="12" xfId="0" applyFont="1" applyBorder="1" applyAlignment="1">
      <alignment vertical="center"/>
    </xf>
    <xf numFmtId="2" fontId="14" fillId="0" borderId="9" xfId="0" applyNumberFormat="1" applyFont="1" applyBorder="1" applyAlignment="1">
      <alignment horizontal="center" vertical="center"/>
    </xf>
    <xf numFmtId="1" fontId="14" fillId="0" borderId="9" xfId="0" applyNumberFormat="1" applyFont="1" applyBorder="1" applyAlignment="1">
      <alignment horizontal="center" vertical="center"/>
    </xf>
    <xf numFmtId="1" fontId="14" fillId="0" borderId="12" xfId="0" applyNumberFormat="1" applyFont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1" fontId="14" fillId="0" borderId="14" xfId="0" applyNumberFormat="1" applyFont="1" applyBorder="1" applyAlignment="1">
      <alignment horizontal="center" vertical="center"/>
    </xf>
    <xf numFmtId="1" fontId="14" fillId="0" borderId="15" xfId="0" applyNumberFormat="1" applyFont="1" applyBorder="1" applyAlignment="1">
      <alignment horizontal="center" vertical="center"/>
    </xf>
    <xf numFmtId="164" fontId="14" fillId="0" borderId="5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3" fontId="14" fillId="0" borderId="9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2" fontId="14" fillId="0" borderId="15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22" fillId="0" borderId="8" xfId="0" quotePrefix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166" fontId="14" fillId="0" borderId="9" xfId="0" applyNumberFormat="1" applyFont="1" applyBorder="1" applyAlignment="1">
      <alignment horizontal="center" vertical="center"/>
    </xf>
    <xf numFmtId="166" fontId="14" fillId="0" borderId="0" xfId="0" applyNumberFormat="1" applyFont="1" applyAlignment="1">
      <alignment horizontal="center" vertical="center"/>
    </xf>
    <xf numFmtId="166" fontId="14" fillId="0" borderId="12" xfId="0" applyNumberFormat="1" applyFont="1" applyBorder="1" applyAlignment="1">
      <alignment horizontal="center" vertical="center"/>
    </xf>
    <xf numFmtId="166" fontId="14" fillId="0" borderId="5" xfId="0" applyNumberFormat="1" applyFont="1" applyBorder="1" applyAlignment="1">
      <alignment horizontal="center" vertical="center"/>
    </xf>
    <xf numFmtId="166" fontId="14" fillId="0" borderId="15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9" xfId="0" quotePrefix="1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3" fontId="14" fillId="0" borderId="14" xfId="0" applyNumberFormat="1" applyFont="1" applyBorder="1" applyAlignment="1">
      <alignment horizontal="center" vertical="center"/>
    </xf>
    <xf numFmtId="3" fontId="14" fillId="0" borderId="5" xfId="0" applyNumberFormat="1" applyFont="1" applyBorder="1" applyAlignment="1">
      <alignment horizontal="center" vertical="center"/>
    </xf>
    <xf numFmtId="3" fontId="14" fillId="0" borderId="15" xfId="0" applyNumberFormat="1" applyFont="1" applyBorder="1" applyAlignment="1">
      <alignment horizontal="center" vertical="center"/>
    </xf>
    <xf numFmtId="164" fontId="14" fillId="8" borderId="0" xfId="0" applyNumberFormat="1" applyFont="1" applyFill="1" applyAlignment="1">
      <alignment horizontal="center" vertical="center"/>
    </xf>
    <xf numFmtId="3" fontId="14" fillId="8" borderId="0" xfId="0" applyNumberFormat="1" applyFont="1" applyFill="1" applyAlignment="1">
      <alignment horizontal="center" vertical="center"/>
    </xf>
    <xf numFmtId="3" fontId="14" fillId="8" borderId="12" xfId="0" applyNumberFormat="1" applyFont="1" applyFill="1" applyBorder="1" applyAlignment="1">
      <alignment horizontal="center" vertical="center"/>
    </xf>
    <xf numFmtId="166" fontId="14" fillId="0" borderId="8" xfId="0" applyNumberFormat="1" applyFont="1" applyBorder="1" applyAlignment="1">
      <alignment horizontal="center" vertical="center"/>
    </xf>
    <xf numFmtId="166" fontId="14" fillId="0" borderId="11" xfId="0" applyNumberFormat="1" applyFont="1" applyBorder="1" applyAlignment="1">
      <alignment horizontal="center" vertical="center"/>
    </xf>
    <xf numFmtId="166" fontId="14" fillId="0" borderId="14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2" fontId="14" fillId="0" borderId="10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2" fontId="14" fillId="0" borderId="13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" fontId="14" fillId="0" borderId="5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vertical="center"/>
    </xf>
    <xf numFmtId="0" fontId="14" fillId="0" borderId="5" xfId="0" applyFont="1" applyBorder="1" applyAlignment="1">
      <alignment horizontal="left" vertical="center"/>
    </xf>
    <xf numFmtId="3" fontId="9" fillId="0" borderId="0" xfId="0" applyNumberFormat="1" applyFont="1" applyAlignment="1">
      <alignment horizontal="center" vertical="center"/>
    </xf>
    <xf numFmtId="3" fontId="9" fillId="10" borderId="0" xfId="0" applyNumberFormat="1" applyFont="1" applyFill="1" applyAlignment="1">
      <alignment horizontal="center" vertical="center"/>
    </xf>
    <xf numFmtId="167" fontId="0" fillId="10" borderId="0" xfId="0" applyNumberFormat="1" applyFill="1" applyAlignment="1">
      <alignment horizontal="center" vertical="center"/>
    </xf>
    <xf numFmtId="165" fontId="0" fillId="10" borderId="0" xfId="0" applyNumberFormat="1" applyFill="1" applyAlignment="1">
      <alignment horizontal="center" vertical="center"/>
    </xf>
    <xf numFmtId="4" fontId="0" fillId="10" borderId="0" xfId="0" applyNumberFormat="1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1" fontId="9" fillId="12" borderId="0" xfId="0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0" fillId="13" borderId="0" xfId="0" applyFill="1" applyAlignment="1">
      <alignment vertical="center"/>
    </xf>
    <xf numFmtId="2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9" fillId="10" borderId="0" xfId="0" applyNumberFormat="1" applyFont="1" applyFill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9" fillId="6" borderId="0" xfId="0" applyFont="1" applyFill="1" applyAlignment="1">
      <alignment horizontal="center" vertical="center" wrapText="1"/>
    </xf>
    <xf numFmtId="0" fontId="19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2" fontId="14" fillId="0" borderId="12" xfId="0" applyNumberFormat="1" applyFont="1" applyBorder="1" applyAlignment="1">
      <alignment horizontal="center" vertical="center"/>
    </xf>
    <xf numFmtId="167" fontId="14" fillId="0" borderId="11" xfId="0" applyNumberFormat="1" applyFont="1" applyBorder="1" applyAlignment="1">
      <alignment horizontal="center" vertical="center"/>
    </xf>
    <xf numFmtId="167" fontId="14" fillId="0" borderId="12" xfId="0" applyNumberFormat="1" applyFont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3" fontId="14" fillId="0" borderId="12" xfId="0" applyNumberFormat="1" applyFont="1" applyBorder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3" fontId="14" fillId="0" borderId="11" xfId="0" applyNumberFormat="1" applyFont="1" applyBorder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164" fontId="14" fillId="0" borderId="12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164" fontId="14" fillId="0" borderId="15" xfId="0" applyNumberFormat="1" applyFont="1" applyBorder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7" fontId="9" fillId="10" borderId="0" xfId="0" applyNumberFormat="1" applyFont="1" applyFill="1" applyAlignment="1">
      <alignment horizontal="center" vertical="center"/>
    </xf>
    <xf numFmtId="166" fontId="9" fillId="10" borderId="0" xfId="0" applyNumberFormat="1" applyFont="1" applyFill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4" fontId="14" fillId="0" borderId="8" xfId="0" applyNumberFormat="1" applyFont="1" applyBorder="1" applyAlignment="1">
      <alignment horizontal="center" vertical="center"/>
    </xf>
    <xf numFmtId="170" fontId="14" fillId="0" borderId="0" xfId="0" applyNumberFormat="1" applyFont="1" applyAlignment="1">
      <alignment horizontal="center" vertical="center"/>
    </xf>
    <xf numFmtId="164" fontId="14" fillId="0" borderId="14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9" fillId="9" borderId="0" xfId="0" applyFont="1" applyFill="1" applyAlignment="1">
      <alignment horizontal="left" vertical="center" wrapText="1"/>
    </xf>
    <xf numFmtId="0" fontId="19" fillId="9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171" fontId="15" fillId="0" borderId="0" xfId="0" applyNumberFormat="1" applyFont="1" applyAlignment="1">
      <alignment vertical="center"/>
    </xf>
    <xf numFmtId="171" fontId="16" fillId="2" borderId="6" xfId="0" applyNumberFormat="1" applyFont="1" applyFill="1" applyBorder="1" applyAlignment="1">
      <alignment vertical="center"/>
    </xf>
    <xf numFmtId="171" fontId="16" fillId="2" borderId="2" xfId="0" applyNumberFormat="1" applyFont="1" applyFill="1" applyBorder="1" applyAlignment="1">
      <alignment vertical="center"/>
    </xf>
    <xf numFmtId="171" fontId="16" fillId="2" borderId="7" xfId="0" applyNumberFormat="1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164" fontId="14" fillId="0" borderId="9" xfId="0" applyNumberFormat="1" applyFont="1" applyBorder="1" applyAlignment="1">
      <alignment horizontal="center" vertical="center"/>
    </xf>
    <xf numFmtId="1" fontId="14" fillId="0" borderId="10" xfId="0" applyNumberFormat="1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3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71" fontId="29" fillId="15" borderId="0" xfId="2" applyNumberFormat="1" applyAlignment="1">
      <alignment vertical="center"/>
    </xf>
    <xf numFmtId="0" fontId="16" fillId="16" borderId="4" xfId="0" applyFont="1" applyFill="1" applyBorder="1" applyAlignment="1">
      <alignment vertical="center"/>
    </xf>
    <xf numFmtId="0" fontId="16" fillId="16" borderId="4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 wrapText="1"/>
    </xf>
    <xf numFmtId="0" fontId="14" fillId="0" borderId="0" xfId="0" applyFont="1"/>
    <xf numFmtId="171" fontId="12" fillId="0" borderId="0" xfId="0" applyNumberFormat="1" applyFont="1"/>
    <xf numFmtId="171" fontId="14" fillId="0" borderId="0" xfId="0" applyNumberFormat="1" applyFont="1" applyAlignment="1">
      <alignment vertical="center"/>
    </xf>
    <xf numFmtId="171" fontId="14" fillId="0" borderId="3" xfId="0" applyNumberFormat="1" applyFont="1" applyBorder="1" applyAlignment="1">
      <alignment vertical="center"/>
    </xf>
    <xf numFmtId="171" fontId="14" fillId="0" borderId="3" xfId="0" quotePrefix="1" applyNumberFormat="1" applyFont="1" applyBorder="1" applyAlignment="1">
      <alignment vertical="center"/>
    </xf>
    <xf numFmtId="171" fontId="14" fillId="0" borderId="5" xfId="0" applyNumberFormat="1" applyFont="1" applyBorder="1" applyAlignment="1">
      <alignment vertical="center"/>
    </xf>
    <xf numFmtId="171" fontId="14" fillId="0" borderId="0" xfId="0" applyNumberFormat="1" applyFont="1"/>
    <xf numFmtId="171" fontId="14" fillId="0" borderId="5" xfId="0" applyNumberFormat="1" applyFont="1" applyBorder="1"/>
    <xf numFmtId="0" fontId="14" fillId="0" borderId="5" xfId="0" applyFont="1" applyBorder="1"/>
    <xf numFmtId="171" fontId="14" fillId="0" borderId="0" xfId="0" quotePrefix="1" applyNumberFormat="1" applyFont="1" applyAlignment="1">
      <alignment vertical="center"/>
    </xf>
    <xf numFmtId="0" fontId="13" fillId="0" borderId="20" xfId="0" applyFont="1" applyBorder="1" applyAlignment="1">
      <alignment vertical="center"/>
    </xf>
    <xf numFmtId="0" fontId="14" fillId="0" borderId="20" xfId="0" applyFont="1" applyBorder="1" applyAlignment="1">
      <alignment horizontal="left" vertical="center"/>
    </xf>
    <xf numFmtId="2" fontId="14" fillId="0" borderId="21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1" fontId="14" fillId="0" borderId="21" xfId="0" applyNumberFormat="1" applyFont="1" applyBorder="1" applyAlignment="1">
      <alignment horizontal="center" vertical="center"/>
    </xf>
    <xf numFmtId="164" fontId="14" fillId="0" borderId="21" xfId="0" applyNumberFormat="1" applyFont="1" applyBorder="1" applyAlignment="1">
      <alignment horizontal="center" vertical="center"/>
    </xf>
    <xf numFmtId="3" fontId="14" fillId="0" borderId="21" xfId="0" applyNumberFormat="1" applyFont="1" applyBorder="1" applyAlignment="1">
      <alignment horizontal="center" vertical="center"/>
    </xf>
    <xf numFmtId="0" fontId="22" fillId="0" borderId="21" xfId="0" quotePrefix="1" applyFont="1" applyBorder="1" applyAlignment="1">
      <alignment horizontal="center" vertical="center"/>
    </xf>
    <xf numFmtId="166" fontId="14" fillId="0" borderId="21" xfId="0" applyNumberFormat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4" fillId="0" borderId="21" xfId="0" applyFont="1" applyBorder="1" applyAlignment="1">
      <alignment horizontal="left" vertical="center"/>
    </xf>
    <xf numFmtId="2" fontId="14" fillId="0" borderId="20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vertical="center"/>
    </xf>
    <xf numFmtId="0" fontId="22" fillId="0" borderId="21" xfId="0" applyFont="1" applyBorder="1" applyAlignment="1">
      <alignment horizontal="center" vertical="center"/>
    </xf>
    <xf numFmtId="1" fontId="14" fillId="0" borderId="0" xfId="0" applyNumberFormat="1" applyFont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20" xfId="0" applyFont="1" applyBorder="1" applyAlignment="1">
      <alignment horizontal="center" vertical="center"/>
    </xf>
    <xf numFmtId="0" fontId="19" fillId="4" borderId="0" xfId="0" applyFont="1" applyFill="1" applyAlignment="1">
      <alignment horizontal="left" vertical="center"/>
    </xf>
    <xf numFmtId="4" fontId="14" fillId="0" borderId="0" xfId="0" applyNumberFormat="1" applyFont="1" applyAlignment="1">
      <alignment horizontal="center" vertical="center"/>
    </xf>
    <xf numFmtId="4" fontId="14" fillId="0" borderId="5" xfId="0" applyNumberFormat="1" applyFont="1" applyBorder="1" applyAlignment="1">
      <alignment horizontal="center" vertical="center"/>
    </xf>
    <xf numFmtId="4" fontId="14" fillId="0" borderId="21" xfId="0" applyNumberFormat="1" applyFont="1" applyBorder="1" applyAlignment="1">
      <alignment horizontal="center" vertical="center"/>
    </xf>
    <xf numFmtId="0" fontId="12" fillId="0" borderId="0" xfId="0" applyFont="1"/>
    <xf numFmtId="0" fontId="13" fillId="2" borderId="21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wrapText="1"/>
    </xf>
    <xf numFmtId="2" fontId="14" fillId="0" borderId="0" xfId="0" applyNumberFormat="1" applyFont="1"/>
    <xf numFmtId="0" fontId="13" fillId="2" borderId="2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169" fontId="14" fillId="0" borderId="0" xfId="1" applyNumberFormat="1" applyFont="1" applyFill="1" applyAlignment="1">
      <alignment horizontal="center" vertical="center"/>
    </xf>
    <xf numFmtId="9" fontId="14" fillId="0" borderId="0" xfId="1" applyFont="1" applyFill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69" fontId="14" fillId="0" borderId="0" xfId="1" applyNumberFormat="1" applyFont="1" applyAlignment="1">
      <alignment horizontal="center" vertical="center"/>
    </xf>
    <xf numFmtId="9" fontId="14" fillId="0" borderId="0" xfId="1" applyFont="1" applyAlignment="1">
      <alignment horizontal="center" vertical="center"/>
    </xf>
    <xf numFmtId="10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vertical="center"/>
    </xf>
    <xf numFmtId="2" fontId="14" fillId="0" borderId="0" xfId="0" quotePrefix="1" applyNumberFormat="1" applyFont="1" applyAlignment="1">
      <alignment horizontal="center" vertical="center"/>
    </xf>
    <xf numFmtId="9" fontId="14" fillId="0" borderId="0" xfId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14" fillId="13" borderId="0" xfId="0" applyFont="1" applyFill="1" applyAlignment="1">
      <alignment vertical="center"/>
    </xf>
    <xf numFmtId="167" fontId="14" fillId="13" borderId="0" xfId="0" applyNumberFormat="1" applyFont="1" applyFill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2" fontId="14" fillId="13" borderId="0" xfId="0" applyNumberFormat="1" applyFont="1" applyFill="1" applyAlignment="1">
      <alignment horizontal="center" vertical="center"/>
    </xf>
    <xf numFmtId="164" fontId="14" fillId="13" borderId="0" xfId="0" applyNumberFormat="1" applyFont="1" applyFill="1" applyAlignment="1">
      <alignment horizontal="center" vertical="center"/>
    </xf>
    <xf numFmtId="2" fontId="5" fillId="13" borderId="0" xfId="0" applyNumberFormat="1" applyFont="1" applyFill="1" applyAlignment="1">
      <alignment horizontal="center" vertical="center"/>
    </xf>
    <xf numFmtId="164" fontId="5" fillId="13" borderId="0" xfId="0" applyNumberFormat="1" applyFont="1" applyFill="1" applyAlignment="1">
      <alignment horizontal="center" vertical="center"/>
    </xf>
    <xf numFmtId="1" fontId="5" fillId="13" borderId="0" xfId="0" applyNumberFormat="1" applyFont="1" applyFill="1" applyAlignment="1">
      <alignment horizontal="center" vertical="center"/>
    </xf>
    <xf numFmtId="1" fontId="14" fillId="13" borderId="0" xfId="0" applyNumberFormat="1" applyFont="1" applyFill="1" applyAlignment="1">
      <alignment horizontal="center" vertical="center"/>
    </xf>
    <xf numFmtId="1" fontId="14" fillId="14" borderId="0" xfId="0" applyNumberFormat="1" applyFont="1" applyFill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0" fontId="14" fillId="10" borderId="0" xfId="0" applyFont="1" applyFill="1" applyAlignment="1">
      <alignment vertical="center"/>
    </xf>
    <xf numFmtId="2" fontId="14" fillId="10" borderId="0" xfId="0" applyNumberFormat="1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1" fontId="14" fillId="10" borderId="0" xfId="0" applyNumberFormat="1" applyFont="1" applyFill="1" applyAlignment="1">
      <alignment horizontal="center" vertical="center"/>
    </xf>
    <xf numFmtId="164" fontId="14" fillId="10" borderId="0" xfId="0" applyNumberFormat="1" applyFont="1" applyFill="1" applyAlignment="1">
      <alignment horizontal="center" vertical="center"/>
    </xf>
    <xf numFmtId="1" fontId="13" fillId="10" borderId="0" xfId="0" applyNumberFormat="1" applyFont="1" applyFill="1" applyAlignment="1">
      <alignment horizontal="center" vertical="center"/>
    </xf>
    <xf numFmtId="0" fontId="14" fillId="10" borderId="5" xfId="0" applyFont="1" applyFill="1" applyBorder="1" applyAlignment="1">
      <alignment vertical="center"/>
    </xf>
    <xf numFmtId="0" fontId="14" fillId="10" borderId="5" xfId="0" applyFont="1" applyFill="1" applyBorder="1" applyAlignment="1">
      <alignment horizontal="center" vertical="center"/>
    </xf>
    <xf numFmtId="2" fontId="14" fillId="10" borderId="5" xfId="0" applyNumberFormat="1" applyFont="1" applyFill="1" applyBorder="1" applyAlignment="1">
      <alignment horizontal="center" vertical="center"/>
    </xf>
    <xf numFmtId="0" fontId="14" fillId="11" borderId="0" xfId="0" applyFont="1" applyFill="1" applyAlignment="1">
      <alignment vertical="center"/>
    </xf>
    <xf numFmtId="0" fontId="13" fillId="11" borderId="0" xfId="0" applyFont="1" applyFill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2" fontId="14" fillId="11" borderId="0" xfId="0" applyNumberFormat="1" applyFont="1" applyFill="1" applyAlignment="1">
      <alignment horizontal="center" vertical="center"/>
    </xf>
    <xf numFmtId="1" fontId="13" fillId="11" borderId="0" xfId="0" applyNumberFormat="1" applyFont="1" applyFill="1" applyAlignment="1">
      <alignment horizontal="center" vertical="center"/>
    </xf>
    <xf numFmtId="168" fontId="14" fillId="11" borderId="0" xfId="0" applyNumberFormat="1" applyFont="1" applyFill="1" applyAlignment="1">
      <alignment horizontal="center" vertical="center"/>
    </xf>
    <xf numFmtId="0" fontId="14" fillId="11" borderId="5" xfId="0" applyFont="1" applyFill="1" applyBorder="1" applyAlignment="1">
      <alignment vertical="center"/>
    </xf>
    <xf numFmtId="0" fontId="14" fillId="11" borderId="5" xfId="0" applyFont="1" applyFill="1" applyBorder="1" applyAlignment="1">
      <alignment horizontal="center" vertical="center"/>
    </xf>
    <xf numFmtId="167" fontId="14" fillId="11" borderId="5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2" fontId="14" fillId="0" borderId="2" xfId="0" applyNumberFormat="1" applyFont="1" applyBorder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4" fillId="12" borderId="0" xfId="0" applyFont="1" applyFill="1" applyAlignment="1">
      <alignment vertical="center"/>
    </xf>
    <xf numFmtId="0" fontId="31" fillId="4" borderId="0" xfId="0" applyFont="1" applyFill="1" applyAlignment="1">
      <alignment vertical="center"/>
    </xf>
    <xf numFmtId="0" fontId="32" fillId="4" borderId="0" xfId="0" applyFont="1" applyFill="1" applyAlignment="1">
      <alignment vertical="center"/>
    </xf>
    <xf numFmtId="0" fontId="33" fillId="4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171" fontId="34" fillId="15" borderId="0" xfId="2" applyNumberFormat="1" applyFont="1" applyAlignment="1">
      <alignment vertical="center"/>
    </xf>
    <xf numFmtId="171" fontId="33" fillId="0" borderId="0" xfId="0" applyNumberFormat="1" applyFont="1" applyAlignment="1">
      <alignment vertical="center"/>
    </xf>
    <xf numFmtId="0" fontId="35" fillId="16" borderId="4" xfId="0" applyFont="1" applyFill="1" applyBorder="1" applyAlignment="1">
      <alignment vertical="center"/>
    </xf>
    <xf numFmtId="0" fontId="35" fillId="16" borderId="4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5" fillId="0" borderId="0" xfId="0" applyFont="1"/>
    <xf numFmtId="0" fontId="11" fillId="17" borderId="5" xfId="0" applyFont="1" applyFill="1" applyBorder="1" applyAlignment="1" applyProtection="1">
      <alignment horizontal="left" vertical="center"/>
      <protection locked="0"/>
    </xf>
    <xf numFmtId="0" fontId="11" fillId="18" borderId="4" xfId="0" applyFont="1" applyFill="1" applyBorder="1"/>
    <xf numFmtId="0" fontId="0" fillId="0" borderId="13" xfId="0" applyBorder="1"/>
    <xf numFmtId="0" fontId="0" fillId="0" borderId="22" xfId="0" applyBorder="1"/>
    <xf numFmtId="0" fontId="0" fillId="0" borderId="10" xfId="0" applyBorder="1"/>
    <xf numFmtId="0" fontId="11" fillId="17" borderId="5" xfId="0" applyFont="1" applyFill="1" applyBorder="1" applyAlignment="1">
      <alignment horizontal="left" vertical="center"/>
    </xf>
    <xf numFmtId="0" fontId="14" fillId="0" borderId="0" xfId="1" applyNumberFormat="1" applyFont="1" applyFill="1" applyAlignment="1">
      <alignment horizontal="center" vertical="center"/>
    </xf>
    <xf numFmtId="171" fontId="14" fillId="0" borderId="2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19" borderId="0" xfId="3" applyFont="1" applyFill="1" applyAlignment="1">
      <alignment vertical="center"/>
    </xf>
    <xf numFmtId="0" fontId="1" fillId="20" borderId="0" xfId="3" applyFont="1" applyFill="1" applyAlignment="1">
      <alignment vertical="center"/>
    </xf>
    <xf numFmtId="0" fontId="1" fillId="0" borderId="0" xfId="4"/>
    <xf numFmtId="0" fontId="37" fillId="20" borderId="0" xfId="3" applyFont="1" applyFill="1" applyAlignment="1">
      <alignment vertical="center"/>
    </xf>
    <xf numFmtId="0" fontId="38" fillId="20" borderId="0" xfId="3" applyFont="1" applyFill="1" applyAlignment="1">
      <alignment vertical="center"/>
    </xf>
    <xf numFmtId="0" fontId="1" fillId="21" borderId="0" xfId="3" applyFont="1" applyFill="1" applyAlignment="1">
      <alignment vertical="center"/>
    </xf>
    <xf numFmtId="0" fontId="16" fillId="20" borderId="0" xfId="3" applyFont="1" applyFill="1" applyAlignment="1">
      <alignment vertical="center"/>
    </xf>
    <xf numFmtId="0" fontId="39" fillId="20" borderId="0" xfId="3" applyFont="1" applyFill="1" applyAlignment="1">
      <alignment vertical="center"/>
    </xf>
    <xf numFmtId="0" fontId="40" fillId="19" borderId="0" xfId="3" applyFont="1" applyFill="1" applyAlignment="1">
      <alignment vertical="center"/>
    </xf>
    <xf numFmtId="0" fontId="25" fillId="20" borderId="0" xfId="3" applyFont="1" applyFill="1" applyAlignment="1">
      <alignment vertical="center"/>
    </xf>
    <xf numFmtId="0" fontId="41" fillId="20" borderId="0" xfId="3" applyFont="1" applyFill="1" applyAlignment="1">
      <alignment vertical="center"/>
    </xf>
    <xf numFmtId="0" fontId="25" fillId="19" borderId="0" xfId="3" applyFont="1" applyFill="1" applyAlignment="1">
      <alignment vertical="center"/>
    </xf>
    <xf numFmtId="164" fontId="25" fillId="19" borderId="0" xfId="3" applyNumberFormat="1" applyFont="1" applyFill="1" applyAlignment="1">
      <alignment horizontal="left" vertical="center"/>
    </xf>
    <xf numFmtId="0" fontId="42" fillId="20" borderId="0" xfId="3" applyFont="1" applyFill="1" applyAlignment="1">
      <alignment vertical="center"/>
    </xf>
    <xf numFmtId="0" fontId="43" fillId="19" borderId="0" xfId="3" applyFont="1" applyFill="1" applyAlignment="1">
      <alignment vertical="center"/>
    </xf>
    <xf numFmtId="0" fontId="38" fillId="19" borderId="0" xfId="5" applyFill="1" applyAlignment="1">
      <alignment vertical="center"/>
    </xf>
    <xf numFmtId="0" fontId="13" fillId="2" borderId="21" xfId="0" applyFont="1" applyFill="1" applyBorder="1" applyAlignment="1">
      <alignment horizontal="right" vertical="center"/>
    </xf>
    <xf numFmtId="0" fontId="14" fillId="3" borderId="4" xfId="0" applyFont="1" applyFill="1" applyBorder="1" applyAlignment="1">
      <alignment horizontal="left"/>
    </xf>
    <xf numFmtId="0" fontId="25" fillId="19" borderId="0" xfId="3" applyFont="1" applyFill="1" applyAlignment="1">
      <alignment vertical="center"/>
    </xf>
    <xf numFmtId="0" fontId="37" fillId="19" borderId="0" xfId="3" applyFont="1" applyFill="1" applyAlignment="1">
      <alignment horizontal="center" vertical="center"/>
    </xf>
    <xf numFmtId="0" fontId="38" fillId="19" borderId="0" xfId="5" applyFill="1" applyAlignment="1">
      <alignment vertical="center"/>
    </xf>
    <xf numFmtId="0" fontId="19" fillId="5" borderId="0" xfId="0" applyFont="1" applyFill="1" applyAlignment="1">
      <alignment horizontal="center" vertical="center" wrapText="1"/>
    </xf>
  </cellXfs>
  <cellStyles count="6">
    <cellStyle name="Accent1" xfId="2" builtinId="29"/>
    <cellStyle name="Hyperlink 2" xfId="5" xr:uid="{1CC7E575-8BA7-43B4-850F-47B5B017BF7B}"/>
    <cellStyle name="Normal" xfId="0" builtinId="0"/>
    <cellStyle name="Normal 2" xfId="3" xr:uid="{4696B4B8-0C2C-496A-81A0-AD44E21E4AFF}"/>
    <cellStyle name="Normal 3" xfId="4" xr:uid="{CD0B474C-F841-4FCC-A25B-D814F776786E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69635" name="Drop Down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1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200025</xdr:colOff>
      <xdr:row>51</xdr:row>
      <xdr:rowOff>114300</xdr:rowOff>
    </xdr:from>
    <xdr:to>
      <xdr:col>32</xdr:col>
      <xdr:colOff>0</xdr:colOff>
      <xdr:row>57</xdr:row>
      <xdr:rowOff>102423</xdr:rowOff>
    </xdr:to>
    <xdr:sp macro="" textlink="">
      <xdr:nvSpPr>
        <xdr:cNvPr id="2" name="AutoShape 266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9667875" y="3686175"/>
          <a:ext cx="1515911" cy="95967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</a:t>
          </a:r>
          <a:endParaRPr lang="it-IT" b="0"/>
        </a:p>
      </xdr:txBody>
    </xdr:sp>
    <xdr:clientData/>
  </xdr:twoCellAnchor>
  <xdr:twoCellAnchor>
    <xdr:from>
      <xdr:col>18</xdr:col>
      <xdr:colOff>419100</xdr:colOff>
      <xdr:row>53</xdr:row>
      <xdr:rowOff>28575</xdr:rowOff>
    </xdr:from>
    <xdr:to>
      <xdr:col>30</xdr:col>
      <xdr:colOff>177431</xdr:colOff>
      <xdr:row>53</xdr:row>
      <xdr:rowOff>30176</xdr:rowOff>
    </xdr:to>
    <xdr:cxnSp macro="">
      <xdr:nvCxnSpPr>
        <xdr:cNvPr id="7" name="Straight Arrow Connector 81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8439150" y="39243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56</xdr:row>
      <xdr:rowOff>0</xdr:rowOff>
    </xdr:from>
    <xdr:to>
      <xdr:col>30</xdr:col>
      <xdr:colOff>196481</xdr:colOff>
      <xdr:row>56</xdr:row>
      <xdr:rowOff>1601</xdr:rowOff>
    </xdr:to>
    <xdr:cxnSp macro="">
      <xdr:nvCxnSpPr>
        <xdr:cNvPr id="8" name="Straight Arrow Connector 81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>
          <a:off x="8458200" y="43815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51</xdr:row>
      <xdr:rowOff>133350</xdr:rowOff>
    </xdr:from>
    <xdr:to>
      <xdr:col>29</xdr:col>
      <xdr:colOff>447675</xdr:colOff>
      <xdr:row>53</xdr:row>
      <xdr:rowOff>11620</xdr:rowOff>
    </xdr:to>
    <xdr:sp macro="" textlink="">
      <xdr:nvSpPr>
        <xdr:cNvPr id="9" name="TextBox 83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8324850" y="3705225"/>
          <a:ext cx="981075" cy="20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LAND</a:t>
          </a:r>
        </a:p>
      </xdr:txBody>
    </xdr:sp>
    <xdr:clientData/>
  </xdr:twoCellAnchor>
  <xdr:twoCellAnchor>
    <xdr:from>
      <xdr:col>18</xdr:col>
      <xdr:colOff>295276</xdr:colOff>
      <xdr:row>54</xdr:row>
      <xdr:rowOff>123825</xdr:rowOff>
    </xdr:from>
    <xdr:to>
      <xdr:col>29</xdr:col>
      <xdr:colOff>466726</xdr:colOff>
      <xdr:row>55</xdr:row>
      <xdr:rowOff>144970</xdr:rowOff>
    </xdr:to>
    <xdr:sp macro="" textlink="">
      <xdr:nvSpPr>
        <xdr:cNvPr id="10" name="TextBox 83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8315326" y="4181475"/>
          <a:ext cx="1009650" cy="18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WATER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80963</xdr:colOff>
      <xdr:row>3</xdr:row>
      <xdr:rowOff>0</xdr:rowOff>
    </xdr:from>
    <xdr:to>
      <xdr:col>30</xdr:col>
      <xdr:colOff>120559</xdr:colOff>
      <xdr:row>96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CxnSpPr/>
      </xdr:nvCxnSpPr>
      <xdr:spPr>
        <a:xfrm>
          <a:off x="17511713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60525</xdr:colOff>
      <xdr:row>3</xdr:row>
      <xdr:rowOff>0</xdr:rowOff>
    </xdr:from>
    <xdr:to>
      <xdr:col>30</xdr:col>
      <xdr:colOff>369710</xdr:colOff>
      <xdr:row>9</xdr:row>
      <xdr:rowOff>112075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 rot="16200000">
          <a:off x="17104055" y="872995"/>
          <a:ext cx="1083625" cy="30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Milk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15</xdr:col>
      <xdr:colOff>297452</xdr:colOff>
      <xdr:row>3</xdr:row>
      <xdr:rowOff>0</xdr:rowOff>
    </xdr:from>
    <xdr:to>
      <xdr:col>15</xdr:col>
      <xdr:colOff>331471</xdr:colOff>
      <xdr:row>96</xdr:row>
      <xdr:rowOff>0</xdr:rowOff>
    </xdr:to>
    <xdr:cxnSp macro="">
      <xdr:nvCxnSpPr>
        <xdr:cNvPr id="4" name="Straight Connector 17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CxnSpPr/>
      </xdr:nvCxnSpPr>
      <xdr:spPr>
        <a:xfrm>
          <a:off x="9012827" y="485775"/>
          <a:ext cx="34019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560706</xdr:colOff>
      <xdr:row>3</xdr:row>
      <xdr:rowOff>0</xdr:rowOff>
    </xdr:from>
    <xdr:to>
      <xdr:col>15</xdr:col>
      <xdr:colOff>562157</xdr:colOff>
      <xdr:row>96</xdr:row>
      <xdr:rowOff>0</xdr:rowOff>
    </xdr:to>
    <xdr:cxnSp macro="">
      <xdr:nvCxnSpPr>
        <xdr:cNvPr id="5" name="Straight Connector 1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CxnSpPr/>
      </xdr:nvCxnSpPr>
      <xdr:spPr>
        <a:xfrm flipH="1">
          <a:off x="9276081" y="485775"/>
          <a:ext cx="1451" cy="151923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197551</xdr:colOff>
      <xdr:row>32</xdr:row>
      <xdr:rowOff>34628</xdr:rowOff>
    </xdr:from>
    <xdr:to>
      <xdr:col>15</xdr:col>
      <xdr:colOff>79067</xdr:colOff>
      <xdr:row>35</xdr:row>
      <xdr:rowOff>81650</xdr:rowOff>
    </xdr:to>
    <xdr:sp macro="" textlink="">
      <xdr:nvSpPr>
        <xdr:cNvPr id="6" name="AutoShape 266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 noChangeArrowheads="1"/>
        </xdr:cNvSpPr>
      </xdr:nvSpPr>
      <xdr:spPr bwMode="auto">
        <a:xfrm>
          <a:off x="7750876" y="5273378"/>
          <a:ext cx="1043566" cy="532797"/>
        </a:xfrm>
        <a:prstGeom prst="roundRect">
          <a:avLst>
            <a:gd name="adj" fmla="val 16667"/>
          </a:avLst>
        </a:prstGeom>
        <a:ln>
          <a:prstDash val="solid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Land Potential</a:t>
          </a:r>
          <a:endParaRPr lang="it-IT"/>
        </a:p>
      </xdr:txBody>
    </xdr:sp>
    <xdr:clientData/>
  </xdr:twoCellAnchor>
  <xdr:twoCellAnchor>
    <xdr:from>
      <xdr:col>15</xdr:col>
      <xdr:colOff>79067</xdr:colOff>
      <xdr:row>33</xdr:row>
      <xdr:rowOff>140966</xdr:rowOff>
    </xdr:from>
    <xdr:to>
      <xdr:col>15</xdr:col>
      <xdr:colOff>289891</xdr:colOff>
      <xdr:row>33</xdr:row>
      <xdr:rowOff>149087</xdr:rowOff>
    </xdr:to>
    <xdr:cxnSp macro="">
      <xdr:nvCxnSpPr>
        <xdr:cNvPr id="7" name="Straight Arrow Connector 2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CxnSpPr>
          <a:stCxn id="6" idx="3"/>
        </xdr:cNvCxnSpPr>
      </xdr:nvCxnSpPr>
      <xdr:spPr>
        <a:xfrm>
          <a:off x="8794442" y="5541641"/>
          <a:ext cx="210824" cy="8121"/>
        </a:xfrm>
        <a:prstGeom prst="straightConnector1">
          <a:avLst/>
        </a:prstGeom>
        <a:ln w="15875">
          <a:prstDash val="soli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331473</xdr:colOff>
      <xdr:row>3</xdr:row>
      <xdr:rowOff>0</xdr:rowOff>
    </xdr:from>
    <xdr:to>
      <xdr:col>16</xdr:col>
      <xdr:colOff>0</xdr:colOff>
      <xdr:row>9</xdr:row>
      <xdr:rowOff>78457</xdr:rowOff>
    </xdr:to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 rot="16200000">
          <a:off x="8646620" y="886003"/>
          <a:ext cx="1050007" cy="24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Water</a:t>
          </a:r>
          <a:r>
            <a:rPr lang="it-IT" sz="1100"/>
            <a:t> [Mlitre]  </a:t>
          </a:r>
        </a:p>
      </xdr:txBody>
    </xdr:sp>
    <xdr:clientData/>
  </xdr:twoCellAnchor>
  <xdr:twoCellAnchor>
    <xdr:from>
      <xdr:col>15</xdr:col>
      <xdr:colOff>77562</xdr:colOff>
      <xdr:row>3</xdr:row>
      <xdr:rowOff>0</xdr:rowOff>
    </xdr:from>
    <xdr:to>
      <xdr:col>15</xdr:col>
      <xdr:colOff>365239</xdr:colOff>
      <xdr:row>9</xdr:row>
      <xdr:rowOff>67490</xdr:rowOff>
    </xdr:to>
    <xdr:sp macro="" textlink="">
      <xdr:nvSpPr>
        <xdr:cNvPr id="9" name="TextBox 31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 rot="16200000">
          <a:off x="8417256" y="861456"/>
          <a:ext cx="1039040" cy="2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28</xdr:col>
      <xdr:colOff>455058</xdr:colOff>
      <xdr:row>1</xdr:row>
      <xdr:rowOff>8374</xdr:rowOff>
    </xdr:from>
    <xdr:to>
      <xdr:col>31</xdr:col>
      <xdr:colOff>513522</xdr:colOff>
      <xdr:row>2</xdr:row>
      <xdr:rowOff>125604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16723758" y="170299"/>
          <a:ext cx="1801539" cy="279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Service Demands </a:t>
          </a:r>
        </a:p>
      </xdr:txBody>
    </xdr:sp>
    <xdr:clientData/>
  </xdr:twoCellAnchor>
  <xdr:twoCellAnchor>
    <xdr:from>
      <xdr:col>30</xdr:col>
      <xdr:colOff>512952</xdr:colOff>
      <xdr:row>3</xdr:row>
      <xdr:rowOff>0</xdr:rowOff>
    </xdr:from>
    <xdr:to>
      <xdr:col>30</xdr:col>
      <xdr:colOff>544929</xdr:colOff>
      <xdr:row>96</xdr:row>
      <xdr:rowOff>0</xdr:rowOff>
    </xdr:to>
    <xdr:cxnSp macro="">
      <xdr:nvCxnSpPr>
        <xdr:cNvPr id="11" name="Straight Connector 6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CxnSpPr/>
      </xdr:nvCxnSpPr>
      <xdr:spPr>
        <a:xfrm>
          <a:off x="17943702" y="485775"/>
          <a:ext cx="31977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490579</xdr:colOff>
      <xdr:row>3</xdr:row>
      <xdr:rowOff>0</xdr:rowOff>
    </xdr:from>
    <xdr:to>
      <xdr:col>31</xdr:col>
      <xdr:colOff>180976</xdr:colOff>
      <xdr:row>16</xdr:row>
      <xdr:rowOff>93012</xdr:rowOff>
    </xdr:to>
    <xdr:sp macro="" textlink="">
      <xdr:nvSpPr>
        <xdr:cNvPr id="12" name="TextBox 6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 rot="16200000">
          <a:off x="16958021" y="1449083"/>
          <a:ext cx="2198037" cy="271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Tillage Products [6]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[Mtonne]</a:t>
          </a:r>
        </a:p>
      </xdr:txBody>
    </xdr:sp>
    <xdr:clientData/>
  </xdr:twoCellAnchor>
  <xdr:twoCellAnchor>
    <xdr:from>
      <xdr:col>24</xdr:col>
      <xdr:colOff>571496</xdr:colOff>
      <xdr:row>12</xdr:row>
      <xdr:rowOff>103909</xdr:rowOff>
    </xdr:from>
    <xdr:to>
      <xdr:col>29</xdr:col>
      <xdr:colOff>242455</xdr:colOff>
      <xdr:row>12</xdr:row>
      <xdr:rowOff>104762</xdr:rowOff>
    </xdr:to>
    <xdr:cxnSp macro="">
      <xdr:nvCxnSpPr>
        <xdr:cNvPr id="13" name="Straight Arrow Connector 65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CxnSpPr/>
      </xdr:nvCxnSpPr>
      <xdr:spPr>
        <a:xfrm flipV="1">
          <a:off x="14516096" y="2047009"/>
          <a:ext cx="2576084" cy="8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11</xdr:row>
      <xdr:rowOff>5751</xdr:rowOff>
    </xdr:from>
    <xdr:to>
      <xdr:col>20</xdr:col>
      <xdr:colOff>142885</xdr:colOff>
      <xdr:row>17</xdr:row>
      <xdr:rowOff>30243</xdr:rowOff>
    </xdr:to>
    <xdr:sp macro="" textlink="">
      <xdr:nvSpPr>
        <xdr:cNvPr id="14" name="AutoShape 266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 noChangeArrowheads="1"/>
        </xdr:cNvSpPr>
      </xdr:nvSpPr>
      <xdr:spPr bwMode="auto">
        <a:xfrm>
          <a:off x="10258424" y="1786926"/>
          <a:ext cx="1504961" cy="102461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  [4]</a:t>
          </a:r>
          <a:endParaRPr lang="it-IT" b="0"/>
        </a:p>
      </xdr:txBody>
    </xdr:sp>
    <xdr:clientData/>
  </xdr:twoCellAnchor>
  <xdr:twoCellAnchor>
    <xdr:from>
      <xdr:col>23</xdr:col>
      <xdr:colOff>129805</xdr:colOff>
      <xdr:row>11</xdr:row>
      <xdr:rowOff>27214</xdr:rowOff>
    </xdr:from>
    <xdr:to>
      <xdr:col>24</xdr:col>
      <xdr:colOff>571496</xdr:colOff>
      <xdr:row>13</xdr:row>
      <xdr:rowOff>149664</xdr:rowOff>
    </xdr:to>
    <xdr:sp macro="" textlink="">
      <xdr:nvSpPr>
        <xdr:cNvPr id="15" name="AutoShape 266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 noChangeArrowheads="1"/>
        </xdr:cNvSpPr>
      </xdr:nvSpPr>
      <xdr:spPr bwMode="auto">
        <a:xfrm>
          <a:off x="13493380" y="1808389"/>
          <a:ext cx="1022716" cy="446300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</a:t>
          </a:r>
          <a:endParaRPr lang="it-IT" b="0"/>
        </a:p>
      </xdr:txBody>
    </xdr:sp>
    <xdr:clientData/>
  </xdr:twoCellAnchor>
  <xdr:twoCellAnchor>
    <xdr:from>
      <xdr:col>23</xdr:col>
      <xdr:colOff>118923</xdr:colOff>
      <xdr:row>14</xdr:row>
      <xdr:rowOff>103401</xdr:rowOff>
    </xdr:from>
    <xdr:to>
      <xdr:col>24</xdr:col>
      <xdr:colOff>560614</xdr:colOff>
      <xdr:row>17</xdr:row>
      <xdr:rowOff>68036</xdr:rowOff>
    </xdr:to>
    <xdr:sp macro="" textlink="">
      <xdr:nvSpPr>
        <xdr:cNvPr id="16" name="AutoShape 266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 noChangeArrowheads="1"/>
        </xdr:cNvSpPr>
      </xdr:nvSpPr>
      <xdr:spPr bwMode="auto">
        <a:xfrm>
          <a:off x="13482498" y="2370351"/>
          <a:ext cx="1022716" cy="478985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  <a:endParaRPr lang="it-IT" b="0"/>
        </a:p>
      </xdr:txBody>
    </xdr:sp>
    <xdr:clientData/>
  </xdr:twoCellAnchor>
  <xdr:twoCellAnchor>
    <xdr:from>
      <xdr:col>15</xdr:col>
      <xdr:colOff>304800</xdr:colOff>
      <xdr:row>18</xdr:row>
      <xdr:rowOff>12569</xdr:rowOff>
    </xdr:from>
    <xdr:to>
      <xdr:col>17</xdr:col>
      <xdr:colOff>179294</xdr:colOff>
      <xdr:row>18</xdr:row>
      <xdr:rowOff>28819</xdr:rowOff>
    </xdr:to>
    <xdr:cxnSp macro="">
      <xdr:nvCxnSpPr>
        <xdr:cNvPr id="17" name="Straight Arrow Connector 76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CxnSpPr/>
      </xdr:nvCxnSpPr>
      <xdr:spPr>
        <a:xfrm>
          <a:off x="9020175" y="2984369"/>
          <a:ext cx="1036544" cy="162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22</xdr:row>
      <xdr:rowOff>75001</xdr:rowOff>
    </xdr:from>
    <xdr:to>
      <xdr:col>17</xdr:col>
      <xdr:colOff>168088</xdr:colOff>
      <xdr:row>22</xdr:row>
      <xdr:rowOff>84855</xdr:rowOff>
    </xdr:to>
    <xdr:cxnSp macro="">
      <xdr:nvCxnSpPr>
        <xdr:cNvPr id="18" name="Straight Arrow Connector 77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CxnSpPr/>
      </xdr:nvCxnSpPr>
      <xdr:spPr>
        <a:xfrm>
          <a:off x="9286875" y="3694501"/>
          <a:ext cx="758638" cy="985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317128</xdr:colOff>
      <xdr:row>18</xdr:row>
      <xdr:rowOff>53952</xdr:rowOff>
    </xdr:from>
    <xdr:to>
      <xdr:col>22</xdr:col>
      <xdr:colOff>374279</xdr:colOff>
      <xdr:row>22</xdr:row>
      <xdr:rowOff>33456</xdr:rowOff>
    </xdr:to>
    <xdr:sp macro="" textlink="">
      <xdr:nvSpPr>
        <xdr:cNvPr id="19" name="TextBox 80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11937628" y="3025752"/>
          <a:ext cx="1219201" cy="627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Pasture(i)= 1/Grazing LU(i) </a:t>
          </a:r>
          <a:r>
            <a:rPr lang="it-IT" sz="1100"/>
            <a:t>(ha/head)</a:t>
          </a:r>
        </a:p>
      </xdr:txBody>
    </xdr:sp>
    <xdr:clientData/>
  </xdr:twoCellAnchor>
  <xdr:twoCellAnchor>
    <xdr:from>
      <xdr:col>20</xdr:col>
      <xdr:colOff>347382</xdr:colOff>
      <xdr:row>20</xdr:row>
      <xdr:rowOff>118461</xdr:rowOff>
    </xdr:from>
    <xdr:to>
      <xdr:col>22</xdr:col>
      <xdr:colOff>324971</xdr:colOff>
      <xdr:row>20</xdr:row>
      <xdr:rowOff>124074</xdr:rowOff>
    </xdr:to>
    <xdr:cxnSp macro="">
      <xdr:nvCxnSpPr>
        <xdr:cNvPr id="20" name="Straight Arrow Connector 81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CxnSpPr>
          <a:stCxn id="104" idx="3"/>
        </xdr:cNvCxnSpPr>
      </xdr:nvCxnSpPr>
      <xdr:spPr>
        <a:xfrm flipV="1">
          <a:off x="11967882" y="3414111"/>
          <a:ext cx="1139639" cy="561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574219</xdr:colOff>
      <xdr:row>15</xdr:row>
      <xdr:rowOff>145676</xdr:rowOff>
    </xdr:from>
    <xdr:to>
      <xdr:col>30</xdr:col>
      <xdr:colOff>100853</xdr:colOff>
      <xdr:row>15</xdr:row>
      <xdr:rowOff>148302</xdr:rowOff>
    </xdr:to>
    <xdr:cxnSp macro="">
      <xdr:nvCxnSpPr>
        <xdr:cNvPr id="21" name="Straight Arrow Connector 82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CxnSpPr/>
      </xdr:nvCxnSpPr>
      <xdr:spPr>
        <a:xfrm flipV="1">
          <a:off x="14518819" y="2574551"/>
          <a:ext cx="3012784" cy="2626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571496</xdr:colOff>
      <xdr:row>5</xdr:row>
      <xdr:rowOff>153906</xdr:rowOff>
    </xdr:from>
    <xdr:to>
      <xdr:col>20</xdr:col>
      <xdr:colOff>394432</xdr:colOff>
      <xdr:row>9</xdr:row>
      <xdr:rowOff>145677</xdr:rowOff>
    </xdr:to>
    <xdr:cxnSp macro="">
      <xdr:nvCxnSpPr>
        <xdr:cNvPr id="22" name="Elbow Connector 6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1493216" y="1081286"/>
          <a:ext cx="639471" cy="40396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261240</xdr:colOff>
      <xdr:row>3</xdr:row>
      <xdr:rowOff>1359</xdr:rowOff>
    </xdr:from>
    <xdr:to>
      <xdr:col>22</xdr:col>
      <xdr:colOff>435428</xdr:colOff>
      <xdr:row>6</xdr:row>
      <xdr:rowOff>68035</xdr:rowOff>
    </xdr:to>
    <xdr:sp macro="" textlink="">
      <xdr:nvSpPr>
        <xdr:cNvPr id="23" name="TextBox 85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 txBox="1"/>
      </xdr:nvSpPr>
      <xdr:spPr>
        <a:xfrm>
          <a:off x="11300715" y="487134"/>
          <a:ext cx="1917263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</a:t>
          </a:r>
          <a:r>
            <a:rPr lang="it-IT" sz="1100"/>
            <a:t> </a:t>
          </a:r>
          <a:r>
            <a:rPr lang="it-IT" sz="1100" b="1"/>
            <a:t>(i)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(Soils: Fertilizers,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122463</xdr:colOff>
      <xdr:row>5</xdr:row>
      <xdr:rowOff>38295</xdr:rowOff>
    </xdr:from>
    <xdr:to>
      <xdr:col>26</xdr:col>
      <xdr:colOff>10647</xdr:colOff>
      <xdr:row>10</xdr:row>
      <xdr:rowOff>7330</xdr:rowOff>
    </xdr:to>
    <xdr:cxnSp macro="">
      <xdr:nvCxnSpPr>
        <xdr:cNvPr id="24" name="Elbow Connector 68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4493363" y="1002645"/>
          <a:ext cx="778660" cy="46920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25</xdr:col>
      <xdr:colOff>432470</xdr:colOff>
      <xdr:row>3</xdr:row>
      <xdr:rowOff>30965</xdr:rowOff>
    </xdr:from>
    <xdr:to>
      <xdr:col>28</xdr:col>
      <xdr:colOff>415904</xdr:colOff>
      <xdr:row>7</xdr:row>
      <xdr:rowOff>30969</xdr:rowOff>
    </xdr:to>
    <xdr:sp macro="" textlink="">
      <xdr:nvSpPr>
        <xdr:cNvPr id="25" name="TextBox 87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 txBox="1"/>
      </xdr:nvSpPr>
      <xdr:spPr>
        <a:xfrm>
          <a:off x="14958095" y="516740"/>
          <a:ext cx="1726509" cy="647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 (i) </a:t>
          </a:r>
        </a:p>
        <a:p>
          <a:pPr algn="ctr"/>
          <a:r>
            <a:rPr lang="it-IT" sz="1100"/>
            <a:t>(Enteric fermentation, Manure Mgmt)</a:t>
          </a:r>
        </a:p>
      </xdr:txBody>
    </xdr:sp>
    <xdr:clientData/>
  </xdr:twoCellAnchor>
  <xdr:twoCellAnchor>
    <xdr:from>
      <xdr:col>23</xdr:col>
      <xdr:colOff>124367</xdr:colOff>
      <xdr:row>32</xdr:row>
      <xdr:rowOff>96797</xdr:rowOff>
    </xdr:from>
    <xdr:to>
      <xdr:col>24</xdr:col>
      <xdr:colOff>566058</xdr:colOff>
      <xdr:row>34</xdr:row>
      <xdr:rowOff>168156</xdr:rowOff>
    </xdr:to>
    <xdr:sp macro="" textlink="">
      <xdr:nvSpPr>
        <xdr:cNvPr id="26" name="AutoShape 266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 noChangeArrowheads="1"/>
        </xdr:cNvSpPr>
      </xdr:nvSpPr>
      <xdr:spPr bwMode="auto">
        <a:xfrm>
          <a:off x="13487942" y="5335547"/>
          <a:ext cx="1022716" cy="3856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Sheep</a:t>
          </a:r>
          <a:endParaRPr lang="it-IT" b="0"/>
        </a:p>
      </xdr:txBody>
    </xdr:sp>
    <xdr:clientData/>
  </xdr:twoCellAnchor>
  <xdr:twoCellAnchor>
    <xdr:from>
      <xdr:col>24</xdr:col>
      <xdr:colOff>566058</xdr:colOff>
      <xdr:row>33</xdr:row>
      <xdr:rowOff>140061</xdr:rowOff>
    </xdr:from>
    <xdr:to>
      <xdr:col>29</xdr:col>
      <xdr:colOff>257736</xdr:colOff>
      <xdr:row>33</xdr:row>
      <xdr:rowOff>155209</xdr:rowOff>
    </xdr:to>
    <xdr:cxnSp macro="">
      <xdr:nvCxnSpPr>
        <xdr:cNvPr id="27" name="Straight Arrow Connector 97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CxnSpPr>
          <a:stCxn id="26" idx="3"/>
        </xdr:cNvCxnSpPr>
      </xdr:nvCxnSpPr>
      <xdr:spPr>
        <a:xfrm>
          <a:off x="14510658" y="5540736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308162</xdr:colOff>
      <xdr:row>54</xdr:row>
      <xdr:rowOff>0</xdr:rowOff>
    </xdr:from>
    <xdr:to>
      <xdr:col>29</xdr:col>
      <xdr:colOff>108856</xdr:colOff>
      <xdr:row>57</xdr:row>
      <xdr:rowOff>152400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 txBox="1"/>
      </xdr:nvSpPr>
      <xdr:spPr>
        <a:xfrm>
          <a:off x="15414812" y="8858250"/>
          <a:ext cx="154376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  <a:r>
            <a:rPr lang="it-IT" sz="1100"/>
            <a:t>(Soils: Fertilizers,</a:t>
          </a:r>
          <a:r>
            <a:rPr lang="it-IT" sz="1100" baseline="0"/>
            <a:t> </a:t>
          </a:r>
          <a:r>
            <a:rPr lang="it-IT" sz="1100"/>
            <a:t>N-fix, Residue)</a:t>
          </a:r>
        </a:p>
      </xdr:txBody>
    </xdr:sp>
    <xdr:clientData/>
  </xdr:twoCellAnchor>
  <xdr:twoCellAnchor>
    <xdr:from>
      <xdr:col>25</xdr:col>
      <xdr:colOff>459443</xdr:colOff>
      <xdr:row>54</xdr:row>
      <xdr:rowOff>136071</xdr:rowOff>
    </xdr:from>
    <xdr:to>
      <xdr:col>26</xdr:col>
      <xdr:colOff>462643</xdr:colOff>
      <xdr:row>57</xdr:row>
      <xdr:rowOff>78443</xdr:rowOff>
    </xdr:to>
    <xdr:cxnSp macro="">
      <xdr:nvCxnSpPr>
        <xdr:cNvPr id="29" name="Elbow Connector 68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8994321"/>
          <a:ext cx="584225" cy="428147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312964</xdr:colOff>
      <xdr:row>65</xdr:row>
      <xdr:rowOff>134326</xdr:rowOff>
    </xdr:from>
    <xdr:to>
      <xdr:col>22</xdr:col>
      <xdr:colOff>314740</xdr:colOff>
      <xdr:row>65</xdr:row>
      <xdr:rowOff>140804</xdr:rowOff>
    </xdr:to>
    <xdr:cxnSp macro="">
      <xdr:nvCxnSpPr>
        <xdr:cNvPr id="30" name="Straight Arrow Connector 111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CxnSpPr/>
      </xdr:nvCxnSpPr>
      <xdr:spPr>
        <a:xfrm>
          <a:off x="9028339" y="10773751"/>
          <a:ext cx="4068951" cy="647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33131</xdr:colOff>
      <xdr:row>49</xdr:row>
      <xdr:rowOff>115956</xdr:rowOff>
    </xdr:from>
    <xdr:to>
      <xdr:col>17</xdr:col>
      <xdr:colOff>149679</xdr:colOff>
      <xdr:row>49</xdr:row>
      <xdr:rowOff>122448</xdr:rowOff>
    </xdr:to>
    <xdr:cxnSp macro="">
      <xdr:nvCxnSpPr>
        <xdr:cNvPr id="31" name="Straight Arrow Connector 119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CxnSpPr>
          <a:endCxn id="160" idx="1"/>
        </xdr:cNvCxnSpPr>
      </xdr:nvCxnSpPr>
      <xdr:spPr>
        <a:xfrm>
          <a:off x="8748506" y="8164581"/>
          <a:ext cx="1278598" cy="649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314326</xdr:colOff>
      <xdr:row>10</xdr:row>
      <xdr:rowOff>13606</xdr:rowOff>
    </xdr:from>
    <xdr:to>
      <xdr:col>25</xdr:col>
      <xdr:colOff>367394</xdr:colOff>
      <xdr:row>52</xdr:row>
      <xdr:rowOff>54428</xdr:rowOff>
    </xdr:to>
    <xdr:sp macro="" textlink="">
      <xdr:nvSpPr>
        <xdr:cNvPr id="32" name="Rounded Rectangle 120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 noChangeArrowheads="1"/>
        </xdr:cNvSpPr>
      </xdr:nvSpPr>
      <xdr:spPr bwMode="auto">
        <a:xfrm>
          <a:off x="13096876" y="1632856"/>
          <a:ext cx="1796143" cy="6955972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186667</xdr:colOff>
      <xdr:row>36</xdr:row>
      <xdr:rowOff>112800</xdr:rowOff>
    </xdr:from>
    <xdr:to>
      <xdr:col>15</xdr:col>
      <xdr:colOff>68183</xdr:colOff>
      <xdr:row>40</xdr:row>
      <xdr:rowOff>10276</xdr:rowOff>
    </xdr:to>
    <xdr:sp macro="" textlink="">
      <xdr:nvSpPr>
        <xdr:cNvPr id="33" name="AutoShape 266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 noChangeArrowheads="1"/>
        </xdr:cNvSpPr>
      </xdr:nvSpPr>
      <xdr:spPr bwMode="auto">
        <a:xfrm>
          <a:off x="7739992" y="5999250"/>
          <a:ext cx="1043566" cy="602326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Water Potential</a:t>
          </a:r>
          <a:endParaRPr lang="it-IT"/>
        </a:p>
      </xdr:txBody>
    </xdr:sp>
    <xdr:clientData/>
  </xdr:twoCellAnchor>
  <xdr:twoCellAnchor>
    <xdr:from>
      <xdr:col>15</xdr:col>
      <xdr:colOff>68183</xdr:colOff>
      <xdr:row>38</xdr:row>
      <xdr:rowOff>62047</xdr:rowOff>
    </xdr:from>
    <xdr:to>
      <xdr:col>15</xdr:col>
      <xdr:colOff>571500</xdr:colOff>
      <xdr:row>38</xdr:row>
      <xdr:rowOff>69263</xdr:rowOff>
    </xdr:to>
    <xdr:cxnSp macro="">
      <xdr:nvCxnSpPr>
        <xdr:cNvPr id="34" name="Straight Arrow Connector 126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CxnSpPr>
          <a:stCxn id="33" idx="3"/>
        </xdr:cNvCxnSpPr>
      </xdr:nvCxnSpPr>
      <xdr:spPr>
        <a:xfrm>
          <a:off x="8783558" y="6300922"/>
          <a:ext cx="503317" cy="721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560433</xdr:colOff>
      <xdr:row>67</xdr:row>
      <xdr:rowOff>121381</xdr:rowOff>
    </xdr:from>
    <xdr:to>
      <xdr:col>22</xdr:col>
      <xdr:colOff>306457</xdr:colOff>
      <xdr:row>67</xdr:row>
      <xdr:rowOff>124239</xdr:rowOff>
    </xdr:to>
    <xdr:cxnSp macro="">
      <xdr:nvCxnSpPr>
        <xdr:cNvPr id="35" name="Straight Arrow Connector 142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CxnSpPr/>
      </xdr:nvCxnSpPr>
      <xdr:spPr>
        <a:xfrm>
          <a:off x="9275808" y="11084656"/>
          <a:ext cx="3813199" cy="285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244620</xdr:colOff>
      <xdr:row>3</xdr:row>
      <xdr:rowOff>0</xdr:rowOff>
    </xdr:from>
    <xdr:to>
      <xdr:col>29</xdr:col>
      <xdr:colOff>284216</xdr:colOff>
      <xdr:row>96</xdr:row>
      <xdr:rowOff>0</xdr:rowOff>
    </xdr:to>
    <xdr:cxnSp macro="">
      <xdr:nvCxnSpPr>
        <xdr:cNvPr id="36" name="Straight Connector 1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CxnSpPr/>
      </xdr:nvCxnSpPr>
      <xdr:spPr>
        <a:xfrm>
          <a:off x="17094345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232562</xdr:colOff>
      <xdr:row>3</xdr:row>
      <xdr:rowOff>0</xdr:rowOff>
    </xdr:from>
    <xdr:to>
      <xdr:col>30</xdr:col>
      <xdr:colOff>0</xdr:colOff>
      <xdr:row>14</xdr:row>
      <xdr:rowOff>168092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 txBox="1"/>
      </xdr:nvSpPr>
      <xdr:spPr>
        <a:xfrm rot="16200000">
          <a:off x="16286648" y="1281414"/>
          <a:ext cx="1939742" cy="34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Livestock Units [5]</a:t>
          </a:r>
          <a:r>
            <a:rPr lang="it-IT" sz="1100"/>
            <a:t> [Mhead]</a:t>
          </a:r>
        </a:p>
      </xdr:txBody>
    </xdr:sp>
    <xdr:clientData/>
  </xdr:twoCellAnchor>
  <xdr:twoCellAnchor>
    <xdr:from>
      <xdr:col>28</xdr:col>
      <xdr:colOff>198782</xdr:colOff>
      <xdr:row>15</xdr:row>
      <xdr:rowOff>157370</xdr:rowOff>
    </xdr:from>
    <xdr:to>
      <xdr:col>29</xdr:col>
      <xdr:colOff>268941</xdr:colOff>
      <xdr:row>17</xdr:row>
      <xdr:rowOff>44823</xdr:rowOff>
    </xdr:to>
    <xdr:cxnSp macro="">
      <xdr:nvCxnSpPr>
        <xdr:cNvPr id="38" name="96 Conector angular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CxnSpPr/>
      </xdr:nvCxnSpPr>
      <xdr:spPr bwMode="auto">
        <a:xfrm>
          <a:off x="16467482" y="2586245"/>
          <a:ext cx="651184" cy="239878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132370</xdr:colOff>
      <xdr:row>17</xdr:row>
      <xdr:rowOff>183604</xdr:rowOff>
    </xdr:from>
    <xdr:to>
      <xdr:col>24</xdr:col>
      <xdr:colOff>574061</xdr:colOff>
      <xdr:row>20</xdr:row>
      <xdr:rowOff>122465</xdr:rowOff>
    </xdr:to>
    <xdr:sp macro="" textlink="">
      <xdr:nvSpPr>
        <xdr:cNvPr id="39" name="AutoShape 266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 noChangeArrowheads="1"/>
        </xdr:cNvSpPr>
      </xdr:nvSpPr>
      <xdr:spPr bwMode="auto">
        <a:xfrm>
          <a:off x="13495945" y="2964904"/>
          <a:ext cx="1022716" cy="453211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(DietOil)</a:t>
          </a:r>
        </a:p>
      </xdr:txBody>
    </xdr:sp>
    <xdr:clientData/>
  </xdr:twoCellAnchor>
  <xdr:twoCellAnchor>
    <xdr:from>
      <xdr:col>23</xdr:col>
      <xdr:colOff>136070</xdr:colOff>
      <xdr:row>35</xdr:row>
      <xdr:rowOff>94433</xdr:rowOff>
    </xdr:from>
    <xdr:to>
      <xdr:col>24</xdr:col>
      <xdr:colOff>577761</xdr:colOff>
      <xdr:row>37</xdr:row>
      <xdr:rowOff>150621</xdr:rowOff>
    </xdr:to>
    <xdr:sp macro="" textlink="">
      <xdr:nvSpPr>
        <xdr:cNvPr id="40" name="AutoShape 266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 noChangeArrowheads="1"/>
        </xdr:cNvSpPr>
      </xdr:nvSpPr>
      <xdr:spPr bwMode="auto">
        <a:xfrm>
          <a:off x="13499645" y="5818958"/>
          <a:ext cx="1022716" cy="380038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36</xdr:row>
      <xdr:rowOff>122525</xdr:rowOff>
    </xdr:from>
    <xdr:to>
      <xdr:col>29</xdr:col>
      <xdr:colOff>269439</xdr:colOff>
      <xdr:row>36</xdr:row>
      <xdr:rowOff>137673</xdr:rowOff>
    </xdr:to>
    <xdr:cxnSp macro="">
      <xdr:nvCxnSpPr>
        <xdr:cNvPr id="41" name="Straight Arrow Connector 97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CxnSpPr>
          <a:stCxn id="40" idx="3"/>
        </xdr:cNvCxnSpPr>
      </xdr:nvCxnSpPr>
      <xdr:spPr>
        <a:xfrm>
          <a:off x="14522361" y="600897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41</xdr:row>
      <xdr:rowOff>162472</xdr:rowOff>
    </xdr:from>
    <xdr:to>
      <xdr:col>24</xdr:col>
      <xdr:colOff>577761</xdr:colOff>
      <xdr:row>44</xdr:row>
      <xdr:rowOff>68181</xdr:rowOff>
    </xdr:to>
    <xdr:sp macro="" textlink="">
      <xdr:nvSpPr>
        <xdr:cNvPr id="42" name="AutoShape 266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 noChangeArrowheads="1"/>
        </xdr:cNvSpPr>
      </xdr:nvSpPr>
      <xdr:spPr bwMode="auto">
        <a:xfrm>
          <a:off x="13499645" y="6915697"/>
          <a:ext cx="1022716" cy="3914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43</xdr:row>
      <xdr:rowOff>33683</xdr:rowOff>
    </xdr:from>
    <xdr:to>
      <xdr:col>29</xdr:col>
      <xdr:colOff>269439</xdr:colOff>
      <xdr:row>43</xdr:row>
      <xdr:rowOff>55235</xdr:rowOff>
    </xdr:to>
    <xdr:cxnSp macro="">
      <xdr:nvCxnSpPr>
        <xdr:cNvPr id="43" name="Straight Arrow Connector 97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CxnSpPr>
          <a:stCxn id="42" idx="3"/>
        </xdr:cNvCxnSpPr>
      </xdr:nvCxnSpPr>
      <xdr:spPr>
        <a:xfrm>
          <a:off x="14522361" y="7110758"/>
          <a:ext cx="2596803" cy="215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48</xdr:row>
      <xdr:rowOff>89637</xdr:rowOff>
    </xdr:from>
    <xdr:to>
      <xdr:col>24</xdr:col>
      <xdr:colOff>577761</xdr:colOff>
      <xdr:row>50</xdr:row>
      <xdr:rowOff>145824</xdr:rowOff>
    </xdr:to>
    <xdr:sp macro="" textlink="">
      <xdr:nvSpPr>
        <xdr:cNvPr id="44" name="AutoShape 266">
          <a:extLst>
            <a:ext uri="{FF2B5EF4-FFF2-40B4-BE49-F238E27FC236}">
              <a16:creationId xmlns:a16="http://schemas.microsoft.com/office/drawing/2014/main" id="{00000000-0008-0000-1000-00002C000000}"/>
            </a:ext>
          </a:extLst>
        </xdr:cNvPr>
        <xdr:cNvSpPr>
          <a:spLocks noChangeArrowheads="1"/>
        </xdr:cNvSpPr>
      </xdr:nvSpPr>
      <xdr:spPr bwMode="auto">
        <a:xfrm>
          <a:off x="13499645" y="7976337"/>
          <a:ext cx="1022716" cy="38003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49</xdr:row>
      <xdr:rowOff>117730</xdr:rowOff>
    </xdr:from>
    <xdr:to>
      <xdr:col>29</xdr:col>
      <xdr:colOff>269439</xdr:colOff>
      <xdr:row>49</xdr:row>
      <xdr:rowOff>132878</xdr:rowOff>
    </xdr:to>
    <xdr:cxnSp macro="">
      <xdr:nvCxnSpPr>
        <xdr:cNvPr id="45" name="Straight Arrow Connector 97">
          <a:extLst>
            <a:ext uri="{FF2B5EF4-FFF2-40B4-BE49-F238E27FC236}">
              <a16:creationId xmlns:a16="http://schemas.microsoft.com/office/drawing/2014/main" id="{00000000-0008-0000-1000-00002D000000}"/>
            </a:ext>
          </a:extLst>
        </xdr:cNvPr>
        <xdr:cNvCxnSpPr>
          <a:stCxn id="44" idx="3"/>
        </xdr:cNvCxnSpPr>
      </xdr:nvCxnSpPr>
      <xdr:spPr>
        <a:xfrm>
          <a:off x="14522361" y="816635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12</xdr:row>
      <xdr:rowOff>95249</xdr:rowOff>
    </xdr:from>
    <xdr:to>
      <xdr:col>23</xdr:col>
      <xdr:colOff>126462</xdr:colOff>
      <xdr:row>12</xdr:row>
      <xdr:rowOff>96850</xdr:rowOff>
    </xdr:to>
    <xdr:cxnSp macro="">
      <xdr:nvCxnSpPr>
        <xdr:cNvPr id="46" name="Straight Arrow Connector 81">
          <a:extLst>
            <a:ext uri="{FF2B5EF4-FFF2-40B4-BE49-F238E27FC236}">
              <a16:creationId xmlns:a16="http://schemas.microsoft.com/office/drawing/2014/main" id="{00000000-0008-0000-1000-00002E000000}"/>
            </a:ext>
          </a:extLst>
        </xdr:cNvPr>
        <xdr:cNvCxnSpPr/>
      </xdr:nvCxnSpPr>
      <xdr:spPr>
        <a:xfrm>
          <a:off x="13109118" y="203834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16</xdr:row>
      <xdr:rowOff>0</xdr:rowOff>
    </xdr:from>
    <xdr:to>
      <xdr:col>23</xdr:col>
      <xdr:colOff>126468</xdr:colOff>
      <xdr:row>16</xdr:row>
      <xdr:rowOff>1601</xdr:rowOff>
    </xdr:to>
    <xdr:cxnSp macro="">
      <xdr:nvCxnSpPr>
        <xdr:cNvPr id="47" name="Straight Arrow Connector 81">
          <a:extLst>
            <a:ext uri="{FF2B5EF4-FFF2-40B4-BE49-F238E27FC236}">
              <a16:creationId xmlns:a16="http://schemas.microsoft.com/office/drawing/2014/main" id="{00000000-0008-0000-1000-00002F000000}"/>
            </a:ext>
          </a:extLst>
        </xdr:cNvPr>
        <xdr:cNvCxnSpPr/>
      </xdr:nvCxnSpPr>
      <xdr:spPr>
        <a:xfrm>
          <a:off x="13109124" y="2590800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18</xdr:row>
      <xdr:rowOff>163284</xdr:rowOff>
    </xdr:from>
    <xdr:to>
      <xdr:col>23</xdr:col>
      <xdr:colOff>126462</xdr:colOff>
      <xdr:row>19</xdr:row>
      <xdr:rowOff>1599</xdr:rowOff>
    </xdr:to>
    <xdr:cxnSp macro="">
      <xdr:nvCxnSpPr>
        <xdr:cNvPr id="48" name="Straight Arrow Connector 81">
          <a:extLst>
            <a:ext uri="{FF2B5EF4-FFF2-40B4-BE49-F238E27FC236}">
              <a16:creationId xmlns:a16="http://schemas.microsoft.com/office/drawing/2014/main" id="{00000000-0008-0000-1000-000030000000}"/>
            </a:ext>
          </a:extLst>
        </xdr:cNvPr>
        <xdr:cNvCxnSpPr/>
      </xdr:nvCxnSpPr>
      <xdr:spPr>
        <a:xfrm>
          <a:off x="13109118" y="3135084"/>
          <a:ext cx="380919" cy="24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315684</xdr:colOff>
      <xdr:row>33</xdr:row>
      <xdr:rowOff>135510</xdr:rowOff>
    </xdr:from>
    <xdr:to>
      <xdr:col>23</xdr:col>
      <xdr:colOff>115578</xdr:colOff>
      <xdr:row>33</xdr:row>
      <xdr:rowOff>137111</xdr:rowOff>
    </xdr:to>
    <xdr:cxnSp macro="">
      <xdr:nvCxnSpPr>
        <xdr:cNvPr id="49" name="Straight Arrow Connector 81">
          <a:extLst>
            <a:ext uri="{FF2B5EF4-FFF2-40B4-BE49-F238E27FC236}">
              <a16:creationId xmlns:a16="http://schemas.microsoft.com/office/drawing/2014/main" id="{00000000-0008-0000-1000-000031000000}"/>
            </a:ext>
          </a:extLst>
        </xdr:cNvPr>
        <xdr:cNvCxnSpPr/>
      </xdr:nvCxnSpPr>
      <xdr:spPr>
        <a:xfrm>
          <a:off x="13098234" y="5536185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36</xdr:row>
      <xdr:rowOff>121643</xdr:rowOff>
    </xdr:from>
    <xdr:to>
      <xdr:col>23</xdr:col>
      <xdr:colOff>126462</xdr:colOff>
      <xdr:row>36</xdr:row>
      <xdr:rowOff>121643</xdr:rowOff>
    </xdr:to>
    <xdr:cxnSp macro="">
      <xdr:nvCxnSpPr>
        <xdr:cNvPr id="50" name="Straight Arrow Connector 81">
          <a:extLst>
            <a:ext uri="{FF2B5EF4-FFF2-40B4-BE49-F238E27FC236}">
              <a16:creationId xmlns:a16="http://schemas.microsoft.com/office/drawing/2014/main" id="{00000000-0008-0000-1000-000032000000}"/>
            </a:ext>
          </a:extLst>
        </xdr:cNvPr>
        <xdr:cNvCxnSpPr/>
      </xdr:nvCxnSpPr>
      <xdr:spPr>
        <a:xfrm>
          <a:off x="13109118" y="6008093"/>
          <a:ext cx="380919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43</xdr:row>
      <xdr:rowOff>26398</xdr:rowOff>
    </xdr:from>
    <xdr:to>
      <xdr:col>23</xdr:col>
      <xdr:colOff>126468</xdr:colOff>
      <xdr:row>43</xdr:row>
      <xdr:rowOff>27999</xdr:rowOff>
    </xdr:to>
    <xdr:cxnSp macro="">
      <xdr:nvCxnSpPr>
        <xdr:cNvPr id="51" name="Straight Arrow Connector 81">
          <a:extLst>
            <a:ext uri="{FF2B5EF4-FFF2-40B4-BE49-F238E27FC236}">
              <a16:creationId xmlns:a16="http://schemas.microsoft.com/office/drawing/2014/main" id="{00000000-0008-0000-1000-000033000000}"/>
            </a:ext>
          </a:extLst>
        </xdr:cNvPr>
        <xdr:cNvCxnSpPr/>
      </xdr:nvCxnSpPr>
      <xdr:spPr>
        <a:xfrm>
          <a:off x="13109124" y="7103473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49</xdr:row>
      <xdr:rowOff>110444</xdr:rowOff>
    </xdr:from>
    <xdr:to>
      <xdr:col>23</xdr:col>
      <xdr:colOff>126462</xdr:colOff>
      <xdr:row>49</xdr:row>
      <xdr:rowOff>112045</xdr:rowOff>
    </xdr:to>
    <xdr:cxnSp macro="">
      <xdr:nvCxnSpPr>
        <xdr:cNvPr id="52" name="Straight Arrow Connector 81">
          <a:extLst>
            <a:ext uri="{FF2B5EF4-FFF2-40B4-BE49-F238E27FC236}">
              <a16:creationId xmlns:a16="http://schemas.microsoft.com/office/drawing/2014/main" id="{00000000-0008-0000-1000-000034000000}"/>
            </a:ext>
          </a:extLst>
        </xdr:cNvPr>
        <xdr:cNvCxnSpPr/>
      </xdr:nvCxnSpPr>
      <xdr:spPr>
        <a:xfrm>
          <a:off x="13109118" y="815906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577117</xdr:colOff>
      <xdr:row>39</xdr:row>
      <xdr:rowOff>54415</xdr:rowOff>
    </xdr:from>
    <xdr:to>
      <xdr:col>31</xdr:col>
      <xdr:colOff>403412</xdr:colOff>
      <xdr:row>39</xdr:row>
      <xdr:rowOff>56030</xdr:rowOff>
    </xdr:to>
    <xdr:cxnSp macro="">
      <xdr:nvCxnSpPr>
        <xdr:cNvPr id="53" name="Straight Arrow Connector 97">
          <a:extLst>
            <a:ext uri="{FF2B5EF4-FFF2-40B4-BE49-F238E27FC236}">
              <a16:creationId xmlns:a16="http://schemas.microsoft.com/office/drawing/2014/main" id="{00000000-0008-0000-1000-000035000000}"/>
            </a:ext>
          </a:extLst>
        </xdr:cNvPr>
        <xdr:cNvCxnSpPr/>
      </xdr:nvCxnSpPr>
      <xdr:spPr>
        <a:xfrm>
          <a:off x="14521717" y="6483790"/>
          <a:ext cx="3893470" cy="1615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403412</xdr:colOff>
      <xdr:row>24</xdr:row>
      <xdr:rowOff>40821</xdr:rowOff>
    </xdr:from>
    <xdr:to>
      <xdr:col>33</xdr:col>
      <xdr:colOff>33614</xdr:colOff>
      <xdr:row>48</xdr:row>
      <xdr:rowOff>6401</xdr:rowOff>
    </xdr:to>
    <xdr:sp macro="" textlink="">
      <xdr:nvSpPr>
        <xdr:cNvPr id="54" name="AutoShape 266">
          <a:extLst>
            <a:ext uri="{FF2B5EF4-FFF2-40B4-BE49-F238E27FC236}">
              <a16:creationId xmlns:a16="http://schemas.microsoft.com/office/drawing/2014/main" id="{00000000-0008-0000-1000-000036000000}"/>
            </a:ext>
          </a:extLst>
        </xdr:cNvPr>
        <xdr:cNvSpPr>
          <a:spLocks noChangeArrowheads="1"/>
        </xdr:cNvSpPr>
      </xdr:nvSpPr>
      <xdr:spPr bwMode="auto">
        <a:xfrm>
          <a:off x="18415187" y="3984171"/>
          <a:ext cx="792252" cy="390893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Manure Digester</a:t>
          </a:r>
          <a:endParaRPr lang="it-IT" b="0"/>
        </a:p>
      </xdr:txBody>
    </xdr:sp>
    <xdr:clientData/>
  </xdr:twoCellAnchor>
  <xdr:twoCellAnchor>
    <xdr:from>
      <xdr:col>22</xdr:col>
      <xdr:colOff>299360</xdr:colOff>
      <xdr:row>55</xdr:row>
      <xdr:rowOff>108858</xdr:rowOff>
    </xdr:from>
    <xdr:to>
      <xdr:col>25</xdr:col>
      <xdr:colOff>447677</xdr:colOff>
      <xdr:row>77</xdr:row>
      <xdr:rowOff>115956</xdr:rowOff>
    </xdr:to>
    <xdr:sp macro="" textlink="">
      <xdr:nvSpPr>
        <xdr:cNvPr id="55" name="Rounded Rectangle 120">
          <a:extLst>
            <a:ext uri="{FF2B5EF4-FFF2-40B4-BE49-F238E27FC236}">
              <a16:creationId xmlns:a16="http://schemas.microsoft.com/office/drawing/2014/main" id="{00000000-0008-0000-1000-000037000000}"/>
            </a:ext>
          </a:extLst>
        </xdr:cNvPr>
        <xdr:cNvSpPr>
          <a:spLocks noChangeArrowheads="1"/>
        </xdr:cNvSpPr>
      </xdr:nvSpPr>
      <xdr:spPr bwMode="auto">
        <a:xfrm>
          <a:off x="13081910" y="9129033"/>
          <a:ext cx="1891392" cy="3559923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sp>
    <xdr:clientData/>
  </xdr:twoCellAnchor>
  <xdr:twoCellAnchor>
    <xdr:from>
      <xdr:col>22</xdr:col>
      <xdr:colOff>544286</xdr:colOff>
      <xdr:row>6</xdr:row>
      <xdr:rowOff>95248</xdr:rowOff>
    </xdr:from>
    <xdr:to>
      <xdr:col>25</xdr:col>
      <xdr:colOff>122464</xdr:colOff>
      <xdr:row>11</xdr:row>
      <xdr:rowOff>13605</xdr:rowOff>
    </xdr:to>
    <xdr:sp macro="" textlink="">
      <xdr:nvSpPr>
        <xdr:cNvPr id="56" name="TextBox 80">
          <a:extLst>
            <a:ext uri="{FF2B5EF4-FFF2-40B4-BE49-F238E27FC236}">
              <a16:creationId xmlns:a16="http://schemas.microsoft.com/office/drawing/2014/main" id="{00000000-0008-0000-1000-000038000000}"/>
            </a:ext>
          </a:extLst>
        </xdr:cNvPr>
        <xdr:cNvSpPr txBox="1"/>
      </xdr:nvSpPr>
      <xdr:spPr>
        <a:xfrm>
          <a:off x="13326836" y="1066798"/>
          <a:ext cx="1321253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(Production)</a:t>
          </a:r>
        </a:p>
      </xdr:txBody>
    </xdr:sp>
    <xdr:clientData/>
  </xdr:twoCellAnchor>
  <xdr:twoCellAnchor>
    <xdr:from>
      <xdr:col>23</xdr:col>
      <xdr:colOff>149678</xdr:colOff>
      <xdr:row>53</xdr:row>
      <xdr:rowOff>114300</xdr:rowOff>
    </xdr:from>
    <xdr:to>
      <xdr:col>25</xdr:col>
      <xdr:colOff>36761</xdr:colOff>
      <xdr:row>55</xdr:row>
      <xdr:rowOff>125557</xdr:rowOff>
    </xdr:to>
    <xdr:sp macro="" textlink="">
      <xdr:nvSpPr>
        <xdr:cNvPr id="57" name="TextBox 80">
          <a:extLst>
            <a:ext uri="{FF2B5EF4-FFF2-40B4-BE49-F238E27FC236}">
              <a16:creationId xmlns:a16="http://schemas.microsoft.com/office/drawing/2014/main" id="{00000000-0008-0000-1000-000039000000}"/>
            </a:ext>
          </a:extLst>
        </xdr:cNvPr>
        <xdr:cNvSpPr txBox="1"/>
      </xdr:nvSpPr>
      <xdr:spPr>
        <a:xfrm>
          <a:off x="13513253" y="8810625"/>
          <a:ext cx="1049133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Tillage</a:t>
          </a:r>
        </a:p>
      </xdr:txBody>
    </xdr:sp>
    <xdr:clientData/>
  </xdr:twoCellAnchor>
  <xdr:twoCellAnchor>
    <xdr:from>
      <xdr:col>23</xdr:col>
      <xdr:colOff>149679</xdr:colOff>
      <xdr:row>56</xdr:row>
      <xdr:rowOff>163285</xdr:rowOff>
    </xdr:from>
    <xdr:to>
      <xdr:col>25</xdr:col>
      <xdr:colOff>6263</xdr:colOff>
      <xdr:row>59</xdr:row>
      <xdr:rowOff>76197</xdr:rowOff>
    </xdr:to>
    <xdr:sp macro="" textlink="">
      <xdr:nvSpPr>
        <xdr:cNvPr id="58" name="AutoShape 266">
          <a:extLst>
            <a:ext uri="{FF2B5EF4-FFF2-40B4-BE49-F238E27FC236}">
              <a16:creationId xmlns:a16="http://schemas.microsoft.com/office/drawing/2014/main" id="{00000000-0008-0000-1000-00003A000000}"/>
            </a:ext>
          </a:extLst>
        </xdr:cNvPr>
        <xdr:cNvSpPr>
          <a:spLocks noChangeArrowheads="1"/>
        </xdr:cNvSpPr>
      </xdr:nvSpPr>
      <xdr:spPr bwMode="auto">
        <a:xfrm>
          <a:off x="13513254" y="9345385"/>
          <a:ext cx="1018634" cy="398687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Pulses</a:t>
          </a:r>
          <a:endParaRPr lang="it-IT" b="0"/>
        </a:p>
      </xdr:txBody>
    </xdr:sp>
    <xdr:clientData/>
  </xdr:twoCellAnchor>
  <xdr:twoCellAnchor>
    <xdr:from>
      <xdr:col>23</xdr:col>
      <xdr:colOff>149678</xdr:colOff>
      <xdr:row>60</xdr:row>
      <xdr:rowOff>52056</xdr:rowOff>
    </xdr:from>
    <xdr:to>
      <xdr:col>25</xdr:col>
      <xdr:colOff>6262</xdr:colOff>
      <xdr:row>62</xdr:row>
      <xdr:rowOff>114647</xdr:rowOff>
    </xdr:to>
    <xdr:sp macro="" textlink="">
      <xdr:nvSpPr>
        <xdr:cNvPr id="59" name="AutoShape 266">
          <a:extLst>
            <a:ext uri="{FF2B5EF4-FFF2-40B4-BE49-F238E27FC236}">
              <a16:creationId xmlns:a16="http://schemas.microsoft.com/office/drawing/2014/main" id="{00000000-0008-0000-1000-00003B000000}"/>
            </a:ext>
          </a:extLst>
        </xdr:cNvPr>
        <xdr:cNvSpPr>
          <a:spLocks noChangeArrowheads="1"/>
        </xdr:cNvSpPr>
      </xdr:nvSpPr>
      <xdr:spPr bwMode="auto">
        <a:xfrm>
          <a:off x="13513253" y="9881856"/>
          <a:ext cx="1018634" cy="386441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Potatoes</a:t>
          </a:r>
          <a:endParaRPr lang="it-IT" b="0"/>
        </a:p>
      </xdr:txBody>
    </xdr:sp>
    <xdr:clientData/>
  </xdr:twoCellAnchor>
  <xdr:twoCellAnchor>
    <xdr:from>
      <xdr:col>23</xdr:col>
      <xdr:colOff>157333</xdr:colOff>
      <xdr:row>63</xdr:row>
      <xdr:rowOff>98788</xdr:rowOff>
    </xdr:from>
    <xdr:to>
      <xdr:col>25</xdr:col>
      <xdr:colOff>13917</xdr:colOff>
      <xdr:row>65</xdr:row>
      <xdr:rowOff>161377</xdr:rowOff>
    </xdr:to>
    <xdr:sp macro="" textlink="">
      <xdr:nvSpPr>
        <xdr:cNvPr id="60" name="AutoShape 266">
          <a:extLst>
            <a:ext uri="{FF2B5EF4-FFF2-40B4-BE49-F238E27FC236}">
              <a16:creationId xmlns:a16="http://schemas.microsoft.com/office/drawing/2014/main" id="{00000000-0008-0000-1000-00003C000000}"/>
            </a:ext>
          </a:extLst>
        </xdr:cNvPr>
        <xdr:cNvSpPr>
          <a:spLocks noChangeArrowheads="1"/>
        </xdr:cNvSpPr>
      </xdr:nvSpPr>
      <xdr:spPr bwMode="auto">
        <a:xfrm>
          <a:off x="13520908" y="10414363"/>
          <a:ext cx="1018634" cy="386439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Sugarbeet</a:t>
          </a:r>
          <a:endParaRPr lang="it-IT" b="0"/>
        </a:p>
      </xdr:txBody>
    </xdr:sp>
    <xdr:clientData/>
  </xdr:twoCellAnchor>
  <xdr:twoCellAnchor>
    <xdr:from>
      <xdr:col>23</xdr:col>
      <xdr:colOff>166245</xdr:colOff>
      <xdr:row>73</xdr:row>
      <xdr:rowOff>123027</xdr:rowOff>
    </xdr:from>
    <xdr:to>
      <xdr:col>25</xdr:col>
      <xdr:colOff>22829</xdr:colOff>
      <xdr:row>76</xdr:row>
      <xdr:rowOff>19965</xdr:rowOff>
    </xdr:to>
    <xdr:sp macro="" textlink="">
      <xdr:nvSpPr>
        <xdr:cNvPr id="61" name="AutoShape 266">
          <a:extLst>
            <a:ext uri="{FF2B5EF4-FFF2-40B4-BE49-F238E27FC236}">
              <a16:creationId xmlns:a16="http://schemas.microsoft.com/office/drawing/2014/main" id="{00000000-0008-0000-1000-00003D000000}"/>
            </a:ext>
          </a:extLst>
        </xdr:cNvPr>
        <xdr:cNvSpPr>
          <a:spLocks noChangeArrowheads="1"/>
        </xdr:cNvSpPr>
      </xdr:nvSpPr>
      <xdr:spPr bwMode="auto">
        <a:xfrm>
          <a:off x="13529820" y="12048327"/>
          <a:ext cx="1018634" cy="38271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16</xdr:col>
      <xdr:colOff>40823</xdr:colOff>
      <xdr:row>66</xdr:row>
      <xdr:rowOff>50225</xdr:rowOff>
    </xdr:from>
    <xdr:to>
      <xdr:col>18</xdr:col>
      <xdr:colOff>33618</xdr:colOff>
      <xdr:row>67</xdr:row>
      <xdr:rowOff>154061</xdr:rowOff>
    </xdr:to>
    <xdr:sp macro="" textlink="">
      <xdr:nvSpPr>
        <xdr:cNvPr id="62" name="TextBox 110">
          <a:extLst>
            <a:ext uri="{FF2B5EF4-FFF2-40B4-BE49-F238E27FC236}">
              <a16:creationId xmlns:a16="http://schemas.microsoft.com/office/drawing/2014/main" id="{00000000-0008-0000-1000-00003E000000}"/>
            </a:ext>
          </a:extLst>
        </xdr:cNvPr>
        <xdr:cNvSpPr txBox="1"/>
      </xdr:nvSpPr>
      <xdr:spPr>
        <a:xfrm>
          <a:off x="9337223" y="10851575"/>
          <a:ext cx="1154845" cy="265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Water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16</xdr:col>
      <xdr:colOff>804</xdr:colOff>
      <xdr:row>64</xdr:row>
      <xdr:rowOff>67310</xdr:rowOff>
    </xdr:from>
    <xdr:to>
      <xdr:col>17</xdr:col>
      <xdr:colOff>469048</xdr:colOff>
      <xdr:row>65</xdr:row>
      <xdr:rowOff>127123</xdr:rowOff>
    </xdr:to>
    <xdr:sp macro="" textlink="">
      <xdr:nvSpPr>
        <xdr:cNvPr id="63" name="TextBox 110">
          <a:extLst>
            <a:ext uri="{FF2B5EF4-FFF2-40B4-BE49-F238E27FC236}">
              <a16:creationId xmlns:a16="http://schemas.microsoft.com/office/drawing/2014/main" id="{00000000-0008-0000-1000-00003F000000}"/>
            </a:ext>
          </a:extLst>
        </xdr:cNvPr>
        <xdr:cNvSpPr txBox="1"/>
      </xdr:nvSpPr>
      <xdr:spPr>
        <a:xfrm>
          <a:off x="9297204" y="10544810"/>
          <a:ext cx="1049269" cy="22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25</xdr:col>
      <xdr:colOff>6263</xdr:colOff>
      <xdr:row>58</xdr:row>
      <xdr:rowOff>37629</xdr:rowOff>
    </xdr:from>
    <xdr:to>
      <xdr:col>30</xdr:col>
      <xdr:colOff>533400</xdr:colOff>
      <xdr:row>58</xdr:row>
      <xdr:rowOff>38101</xdr:rowOff>
    </xdr:to>
    <xdr:cxnSp macro="">
      <xdr:nvCxnSpPr>
        <xdr:cNvPr id="64" name="Straight Arrow Connector 97">
          <a:extLst>
            <a:ext uri="{FF2B5EF4-FFF2-40B4-BE49-F238E27FC236}">
              <a16:creationId xmlns:a16="http://schemas.microsoft.com/office/drawing/2014/main" id="{00000000-0008-0000-1000-000040000000}"/>
            </a:ext>
          </a:extLst>
        </xdr:cNvPr>
        <xdr:cNvCxnSpPr>
          <a:stCxn id="58" idx="3"/>
        </xdr:cNvCxnSpPr>
      </xdr:nvCxnSpPr>
      <xdr:spPr>
        <a:xfrm>
          <a:off x="14531888" y="9543579"/>
          <a:ext cx="3432262" cy="4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6262</xdr:colOff>
      <xdr:row>61</xdr:row>
      <xdr:rowOff>78828</xdr:rowOff>
    </xdr:from>
    <xdr:to>
      <xdr:col>30</xdr:col>
      <xdr:colOff>532086</xdr:colOff>
      <xdr:row>61</xdr:row>
      <xdr:rowOff>83352</xdr:rowOff>
    </xdr:to>
    <xdr:cxnSp macro="">
      <xdr:nvCxnSpPr>
        <xdr:cNvPr id="65" name="Straight Arrow Connector 97">
          <a:extLst>
            <a:ext uri="{FF2B5EF4-FFF2-40B4-BE49-F238E27FC236}">
              <a16:creationId xmlns:a16="http://schemas.microsoft.com/office/drawing/2014/main" id="{00000000-0008-0000-1000-000041000000}"/>
            </a:ext>
          </a:extLst>
        </xdr:cNvPr>
        <xdr:cNvCxnSpPr>
          <a:stCxn id="59" idx="3"/>
        </xdr:cNvCxnSpPr>
      </xdr:nvCxnSpPr>
      <xdr:spPr>
        <a:xfrm flipV="1">
          <a:off x="14531887" y="10070553"/>
          <a:ext cx="3430949" cy="4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13917</xdr:colOff>
      <xdr:row>64</xdr:row>
      <xdr:rowOff>124811</xdr:rowOff>
    </xdr:from>
    <xdr:to>
      <xdr:col>30</xdr:col>
      <xdr:colOff>525517</xdr:colOff>
      <xdr:row>64</xdr:row>
      <xdr:rowOff>130083</xdr:rowOff>
    </xdr:to>
    <xdr:cxnSp macro="">
      <xdr:nvCxnSpPr>
        <xdr:cNvPr id="66" name="Straight Arrow Connector 97">
          <a:extLst>
            <a:ext uri="{FF2B5EF4-FFF2-40B4-BE49-F238E27FC236}">
              <a16:creationId xmlns:a16="http://schemas.microsoft.com/office/drawing/2014/main" id="{00000000-0008-0000-1000-000042000000}"/>
            </a:ext>
          </a:extLst>
        </xdr:cNvPr>
        <xdr:cNvCxnSpPr>
          <a:stCxn id="60" idx="3"/>
        </xdr:cNvCxnSpPr>
      </xdr:nvCxnSpPr>
      <xdr:spPr>
        <a:xfrm flipV="1">
          <a:off x="14539542" y="10602311"/>
          <a:ext cx="3416725" cy="52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312964</xdr:colOff>
      <xdr:row>80</xdr:row>
      <xdr:rowOff>85723</xdr:rowOff>
    </xdr:from>
    <xdr:to>
      <xdr:col>25</xdr:col>
      <xdr:colOff>461281</xdr:colOff>
      <xdr:row>95</xdr:row>
      <xdr:rowOff>123825</xdr:rowOff>
    </xdr:to>
    <xdr:sp macro="" textlink="">
      <xdr:nvSpPr>
        <xdr:cNvPr id="67" name="Rounded Rectangle 120">
          <a:extLst>
            <a:ext uri="{FF2B5EF4-FFF2-40B4-BE49-F238E27FC236}">
              <a16:creationId xmlns:a16="http://schemas.microsoft.com/office/drawing/2014/main" id="{00000000-0008-0000-1000-000043000000}"/>
            </a:ext>
          </a:extLst>
        </xdr:cNvPr>
        <xdr:cNvSpPr>
          <a:spLocks noChangeArrowheads="1"/>
        </xdr:cNvSpPr>
      </xdr:nvSpPr>
      <xdr:spPr bwMode="auto">
        <a:xfrm>
          <a:off x="13095514" y="13144498"/>
          <a:ext cx="1891392" cy="2495552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sp>
    <xdr:clientData/>
  </xdr:twoCellAnchor>
  <xdr:twoCellAnchor>
    <xdr:from>
      <xdr:col>23</xdr:col>
      <xdr:colOff>68035</xdr:colOff>
      <xdr:row>78</xdr:row>
      <xdr:rowOff>82014</xdr:rowOff>
    </xdr:from>
    <xdr:to>
      <xdr:col>25</xdr:col>
      <xdr:colOff>231320</xdr:colOff>
      <xdr:row>81</xdr:row>
      <xdr:rowOff>371</xdr:rowOff>
    </xdr:to>
    <xdr:sp macro="" textlink="">
      <xdr:nvSpPr>
        <xdr:cNvPr id="68" name="TextBox 80">
          <a:extLst>
            <a:ext uri="{FF2B5EF4-FFF2-40B4-BE49-F238E27FC236}">
              <a16:creationId xmlns:a16="http://schemas.microsoft.com/office/drawing/2014/main" id="{00000000-0008-0000-1000-000044000000}"/>
            </a:ext>
          </a:extLst>
        </xdr:cNvPr>
        <xdr:cNvSpPr txBox="1"/>
      </xdr:nvSpPr>
      <xdr:spPr>
        <a:xfrm>
          <a:off x="13431610" y="12816939"/>
          <a:ext cx="1325335" cy="404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Energy Crops</a:t>
          </a:r>
        </a:p>
      </xdr:txBody>
    </xdr:sp>
    <xdr:clientData/>
  </xdr:twoCellAnchor>
  <xdr:twoCellAnchor>
    <xdr:from>
      <xdr:col>23</xdr:col>
      <xdr:colOff>179262</xdr:colOff>
      <xdr:row>81</xdr:row>
      <xdr:rowOff>126547</xdr:rowOff>
    </xdr:from>
    <xdr:to>
      <xdr:col>25</xdr:col>
      <xdr:colOff>35846</xdr:colOff>
      <xdr:row>84</xdr:row>
      <xdr:rowOff>25852</xdr:rowOff>
    </xdr:to>
    <xdr:sp macro="" textlink="">
      <xdr:nvSpPr>
        <xdr:cNvPr id="69" name="AutoShape 266">
          <a:extLst>
            <a:ext uri="{FF2B5EF4-FFF2-40B4-BE49-F238E27FC236}">
              <a16:creationId xmlns:a16="http://schemas.microsoft.com/office/drawing/2014/main" id="{00000000-0008-0000-1000-000045000000}"/>
            </a:ext>
          </a:extLst>
        </xdr:cNvPr>
        <xdr:cNvSpPr>
          <a:spLocks noChangeArrowheads="1"/>
        </xdr:cNvSpPr>
      </xdr:nvSpPr>
      <xdr:spPr bwMode="auto">
        <a:xfrm>
          <a:off x="13542837" y="13347247"/>
          <a:ext cx="1018634" cy="413655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Willow</a:t>
          </a:r>
          <a:endParaRPr lang="it-IT" b="0"/>
        </a:p>
      </xdr:txBody>
    </xdr:sp>
    <xdr:clientData/>
  </xdr:twoCellAnchor>
  <xdr:twoCellAnchor>
    <xdr:from>
      <xdr:col>23</xdr:col>
      <xdr:colOff>181659</xdr:colOff>
      <xdr:row>85</xdr:row>
      <xdr:rowOff>19050</xdr:rowOff>
    </xdr:from>
    <xdr:to>
      <xdr:col>25</xdr:col>
      <xdr:colOff>38243</xdr:colOff>
      <xdr:row>87</xdr:row>
      <xdr:rowOff>86682</xdr:rowOff>
    </xdr:to>
    <xdr:sp macro="" textlink="">
      <xdr:nvSpPr>
        <xdr:cNvPr id="70" name="AutoShape 266">
          <a:extLst>
            <a:ext uri="{FF2B5EF4-FFF2-40B4-BE49-F238E27FC236}">
              <a16:creationId xmlns:a16="http://schemas.microsoft.com/office/drawing/2014/main" id="{00000000-0008-0000-1000-000046000000}"/>
            </a:ext>
          </a:extLst>
        </xdr:cNvPr>
        <xdr:cNvSpPr>
          <a:spLocks noChangeArrowheads="1"/>
        </xdr:cNvSpPr>
      </xdr:nvSpPr>
      <xdr:spPr bwMode="auto">
        <a:xfrm>
          <a:off x="13545234" y="13916025"/>
          <a:ext cx="1018634" cy="39148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Mischantus</a:t>
          </a:r>
          <a:endParaRPr lang="it-IT" b="0"/>
        </a:p>
      </xdr:txBody>
    </xdr:sp>
    <xdr:clientData/>
  </xdr:twoCellAnchor>
  <xdr:twoCellAnchor>
    <xdr:from>
      <xdr:col>23</xdr:col>
      <xdr:colOff>172253</xdr:colOff>
      <xdr:row>88</xdr:row>
      <xdr:rowOff>84284</xdr:rowOff>
    </xdr:from>
    <xdr:to>
      <xdr:col>25</xdr:col>
      <xdr:colOff>36183</xdr:colOff>
      <xdr:row>90</xdr:row>
      <xdr:rowOff>155762</xdr:rowOff>
    </xdr:to>
    <xdr:sp macro="" textlink="">
      <xdr:nvSpPr>
        <xdr:cNvPr id="71" name="AutoShape 266">
          <a:extLst>
            <a:ext uri="{FF2B5EF4-FFF2-40B4-BE49-F238E27FC236}">
              <a16:creationId xmlns:a16="http://schemas.microsoft.com/office/drawing/2014/main" id="{00000000-0008-0000-1000-000047000000}"/>
            </a:ext>
          </a:extLst>
        </xdr:cNvPr>
        <xdr:cNvSpPr>
          <a:spLocks noChangeArrowheads="1"/>
        </xdr:cNvSpPr>
      </xdr:nvSpPr>
      <xdr:spPr bwMode="auto">
        <a:xfrm>
          <a:off x="13535828" y="1446703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15</xdr:col>
      <xdr:colOff>326572</xdr:colOff>
      <xdr:row>89</xdr:row>
      <xdr:rowOff>68044</xdr:rowOff>
    </xdr:from>
    <xdr:to>
      <xdr:col>22</xdr:col>
      <xdr:colOff>312965</xdr:colOff>
      <xdr:row>89</xdr:row>
      <xdr:rowOff>95259</xdr:rowOff>
    </xdr:to>
    <xdr:cxnSp macro="">
      <xdr:nvCxnSpPr>
        <xdr:cNvPr id="72" name="Straight Arrow Connector 111">
          <a:extLst>
            <a:ext uri="{FF2B5EF4-FFF2-40B4-BE49-F238E27FC236}">
              <a16:creationId xmlns:a16="http://schemas.microsoft.com/office/drawing/2014/main" id="{00000000-0008-0000-1000-000048000000}"/>
            </a:ext>
          </a:extLst>
        </xdr:cNvPr>
        <xdr:cNvCxnSpPr/>
      </xdr:nvCxnSpPr>
      <xdr:spPr>
        <a:xfrm>
          <a:off x="9041947" y="14612719"/>
          <a:ext cx="4053568" cy="27215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560438</xdr:colOff>
      <xdr:row>91</xdr:row>
      <xdr:rowOff>53071</xdr:rowOff>
    </xdr:from>
    <xdr:to>
      <xdr:col>22</xdr:col>
      <xdr:colOff>312969</xdr:colOff>
      <xdr:row>91</xdr:row>
      <xdr:rowOff>62592</xdr:rowOff>
    </xdr:to>
    <xdr:cxnSp macro="">
      <xdr:nvCxnSpPr>
        <xdr:cNvPr id="73" name="Straight Arrow Connector 142">
          <a:extLst>
            <a:ext uri="{FF2B5EF4-FFF2-40B4-BE49-F238E27FC236}">
              <a16:creationId xmlns:a16="http://schemas.microsoft.com/office/drawing/2014/main" id="{00000000-0008-0000-1000-000049000000}"/>
            </a:ext>
          </a:extLst>
        </xdr:cNvPr>
        <xdr:cNvCxnSpPr/>
      </xdr:nvCxnSpPr>
      <xdr:spPr>
        <a:xfrm flipV="1">
          <a:off x="9275813" y="14921596"/>
          <a:ext cx="3819706" cy="952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88</xdr:row>
      <xdr:rowOff>24019</xdr:rowOff>
    </xdr:from>
    <xdr:to>
      <xdr:col>17</xdr:col>
      <xdr:colOff>469046</xdr:colOff>
      <xdr:row>89</xdr:row>
      <xdr:rowOff>109353</xdr:rowOff>
    </xdr:to>
    <xdr:sp macro="" textlink="">
      <xdr:nvSpPr>
        <xdr:cNvPr id="74" name="TextBox 151">
          <a:extLst>
            <a:ext uri="{FF2B5EF4-FFF2-40B4-BE49-F238E27FC236}">
              <a16:creationId xmlns:a16="http://schemas.microsoft.com/office/drawing/2014/main" id="{00000000-0008-0000-1000-00004A000000}"/>
            </a:ext>
          </a:extLst>
        </xdr:cNvPr>
        <xdr:cNvSpPr txBox="1"/>
      </xdr:nvSpPr>
      <xdr:spPr>
        <a:xfrm>
          <a:off x="9492343" y="14406769"/>
          <a:ext cx="854128" cy="24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 [</a:t>
          </a:r>
          <a:r>
            <a:rPr lang="it-IT" sz="1100" b="0"/>
            <a:t>Mha]</a:t>
          </a:r>
          <a:r>
            <a:rPr lang="it-IT" sz="1100" b="1"/>
            <a:t> </a:t>
          </a:r>
        </a:p>
      </xdr:txBody>
    </xdr:sp>
    <xdr:clientData/>
  </xdr:twoCellAnchor>
  <xdr:twoCellAnchor>
    <xdr:from>
      <xdr:col>16</xdr:col>
      <xdr:colOff>161044</xdr:colOff>
      <xdr:row>89</xdr:row>
      <xdr:rowOff>161856</xdr:rowOff>
    </xdr:from>
    <xdr:to>
      <xdr:col>18</xdr:col>
      <xdr:colOff>256933</xdr:colOff>
      <xdr:row>91</xdr:row>
      <xdr:rowOff>74451</xdr:rowOff>
    </xdr:to>
    <xdr:sp macro="" textlink="">
      <xdr:nvSpPr>
        <xdr:cNvPr id="75" name="TextBox 151">
          <a:extLst>
            <a:ext uri="{FF2B5EF4-FFF2-40B4-BE49-F238E27FC236}">
              <a16:creationId xmlns:a16="http://schemas.microsoft.com/office/drawing/2014/main" id="{00000000-0008-0000-1000-00004B000000}"/>
            </a:ext>
          </a:extLst>
        </xdr:cNvPr>
        <xdr:cNvSpPr txBox="1"/>
      </xdr:nvSpPr>
      <xdr:spPr>
        <a:xfrm>
          <a:off x="9457444" y="14706531"/>
          <a:ext cx="1257939" cy="23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35846</xdr:colOff>
      <xdr:row>82</xdr:row>
      <xdr:rowOff>164727</xdr:rowOff>
    </xdr:from>
    <xdr:to>
      <xdr:col>31</xdr:col>
      <xdr:colOff>392206</xdr:colOff>
      <xdr:row>82</xdr:row>
      <xdr:rowOff>166407</xdr:rowOff>
    </xdr:to>
    <xdr:cxnSp macro="">
      <xdr:nvCxnSpPr>
        <xdr:cNvPr id="76" name="Straight Arrow Connector 97">
          <a:extLst>
            <a:ext uri="{FF2B5EF4-FFF2-40B4-BE49-F238E27FC236}">
              <a16:creationId xmlns:a16="http://schemas.microsoft.com/office/drawing/2014/main" id="{00000000-0008-0000-1000-00004C000000}"/>
            </a:ext>
          </a:extLst>
        </xdr:cNvPr>
        <xdr:cNvCxnSpPr>
          <a:stCxn id="69" idx="3"/>
        </xdr:cNvCxnSpPr>
      </xdr:nvCxnSpPr>
      <xdr:spPr>
        <a:xfrm flipV="1">
          <a:off x="14561471" y="13547352"/>
          <a:ext cx="3842510" cy="168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38243</xdr:colOff>
      <xdr:row>86</xdr:row>
      <xdr:rowOff>50345</xdr:rowOff>
    </xdr:from>
    <xdr:to>
      <xdr:col>31</xdr:col>
      <xdr:colOff>381000</xdr:colOff>
      <xdr:row>86</xdr:row>
      <xdr:rowOff>69476</xdr:rowOff>
    </xdr:to>
    <xdr:cxnSp macro="">
      <xdr:nvCxnSpPr>
        <xdr:cNvPr id="77" name="Straight Arrow Connector 97">
          <a:extLst>
            <a:ext uri="{FF2B5EF4-FFF2-40B4-BE49-F238E27FC236}">
              <a16:creationId xmlns:a16="http://schemas.microsoft.com/office/drawing/2014/main" id="{00000000-0008-0000-1000-00004D000000}"/>
            </a:ext>
          </a:extLst>
        </xdr:cNvPr>
        <xdr:cNvCxnSpPr>
          <a:stCxn id="70" idx="3"/>
        </xdr:cNvCxnSpPr>
      </xdr:nvCxnSpPr>
      <xdr:spPr>
        <a:xfrm>
          <a:off x="14563868" y="14109245"/>
          <a:ext cx="3828907" cy="1913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429903</xdr:colOff>
      <xdr:row>81</xdr:row>
      <xdr:rowOff>99332</xdr:rowOff>
    </xdr:from>
    <xdr:to>
      <xdr:col>28</xdr:col>
      <xdr:colOff>542925</xdr:colOff>
      <xdr:row>82</xdr:row>
      <xdr:rowOff>187308</xdr:rowOff>
    </xdr:to>
    <xdr:sp macro="" textlink="">
      <xdr:nvSpPr>
        <xdr:cNvPr id="78" name="TextBox 104">
          <a:extLst>
            <a:ext uri="{FF2B5EF4-FFF2-40B4-BE49-F238E27FC236}">
              <a16:creationId xmlns:a16="http://schemas.microsoft.com/office/drawing/2014/main" id="{00000000-0008-0000-1000-00004E000000}"/>
            </a:ext>
          </a:extLst>
        </xdr:cNvPr>
        <xdr:cNvSpPr txBox="1"/>
      </xdr:nvSpPr>
      <xdr:spPr>
        <a:xfrm>
          <a:off x="15536553" y="13320032"/>
          <a:ext cx="1275072" cy="221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429263</xdr:colOff>
      <xdr:row>84</xdr:row>
      <xdr:rowOff>145596</xdr:rowOff>
    </xdr:from>
    <xdr:to>
      <xdr:col>29</xdr:col>
      <xdr:colOff>9525</xdr:colOff>
      <xdr:row>86</xdr:row>
      <xdr:rowOff>65243</xdr:rowOff>
    </xdr:to>
    <xdr:sp macro="" textlink="">
      <xdr:nvSpPr>
        <xdr:cNvPr id="79" name="TextBox 104">
          <a:extLst>
            <a:ext uri="{FF2B5EF4-FFF2-40B4-BE49-F238E27FC236}">
              <a16:creationId xmlns:a16="http://schemas.microsoft.com/office/drawing/2014/main" id="{00000000-0008-0000-1000-00004F000000}"/>
            </a:ext>
          </a:extLst>
        </xdr:cNvPr>
        <xdr:cNvSpPr txBox="1"/>
      </xdr:nvSpPr>
      <xdr:spPr>
        <a:xfrm>
          <a:off x="15535913" y="13880646"/>
          <a:ext cx="1323337" cy="24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25</xdr:col>
      <xdr:colOff>36183</xdr:colOff>
      <xdr:row>89</xdr:row>
      <xdr:rowOff>117502</xdr:rowOff>
    </xdr:from>
    <xdr:to>
      <xdr:col>31</xdr:col>
      <xdr:colOff>419997</xdr:colOff>
      <xdr:row>89</xdr:row>
      <xdr:rowOff>117902</xdr:rowOff>
    </xdr:to>
    <xdr:cxnSp macro="">
      <xdr:nvCxnSpPr>
        <xdr:cNvPr id="80" name="Straight Arrow Connector 97">
          <a:extLst>
            <a:ext uri="{FF2B5EF4-FFF2-40B4-BE49-F238E27FC236}">
              <a16:creationId xmlns:a16="http://schemas.microsoft.com/office/drawing/2014/main" id="{00000000-0008-0000-1000-000050000000}"/>
            </a:ext>
          </a:extLst>
        </xdr:cNvPr>
        <xdr:cNvCxnSpPr>
          <a:stCxn id="71" idx="3"/>
        </xdr:cNvCxnSpPr>
      </xdr:nvCxnSpPr>
      <xdr:spPr>
        <a:xfrm>
          <a:off x="14561808" y="14662177"/>
          <a:ext cx="3869964" cy="40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410472</xdr:colOff>
      <xdr:row>87</xdr:row>
      <xdr:rowOff>128066</xdr:rowOff>
    </xdr:from>
    <xdr:to>
      <xdr:col>33</xdr:col>
      <xdr:colOff>396865</xdr:colOff>
      <xdr:row>91</xdr:row>
      <xdr:rowOff>33776</xdr:rowOff>
    </xdr:to>
    <xdr:sp macro="" textlink="">
      <xdr:nvSpPr>
        <xdr:cNvPr id="81" name="AutoShape 266">
          <a:extLst>
            <a:ext uri="{FF2B5EF4-FFF2-40B4-BE49-F238E27FC236}">
              <a16:creationId xmlns:a16="http://schemas.microsoft.com/office/drawing/2014/main" id="{00000000-0008-0000-1000-000051000000}"/>
            </a:ext>
          </a:extLst>
        </xdr:cNvPr>
        <xdr:cNvSpPr>
          <a:spLocks noChangeArrowheads="1"/>
        </xdr:cNvSpPr>
      </xdr:nvSpPr>
      <xdr:spPr bwMode="auto">
        <a:xfrm>
          <a:off x="18422247" y="14348891"/>
          <a:ext cx="1148443" cy="553410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Bioethanol Chain</a:t>
          </a:r>
          <a:endParaRPr lang="it-IT" b="0"/>
        </a:p>
      </xdr:txBody>
    </xdr:sp>
    <xdr:clientData/>
  </xdr:twoCellAnchor>
  <xdr:twoCellAnchor>
    <xdr:from>
      <xdr:col>33</xdr:col>
      <xdr:colOff>468244</xdr:colOff>
      <xdr:row>89</xdr:row>
      <xdr:rowOff>81</xdr:rowOff>
    </xdr:from>
    <xdr:to>
      <xdr:col>34</xdr:col>
      <xdr:colOff>447675</xdr:colOff>
      <xdr:row>89</xdr:row>
      <xdr:rowOff>131108</xdr:rowOff>
    </xdr:to>
    <xdr:sp macro="" textlink="">
      <xdr:nvSpPr>
        <xdr:cNvPr id="82" name="237 Flecha derecha">
          <a:extLst>
            <a:ext uri="{FF2B5EF4-FFF2-40B4-BE49-F238E27FC236}">
              <a16:creationId xmlns:a16="http://schemas.microsoft.com/office/drawing/2014/main" id="{00000000-0008-0000-1000-000052000000}"/>
            </a:ext>
          </a:extLst>
        </xdr:cNvPr>
        <xdr:cNvSpPr/>
      </xdr:nvSpPr>
      <xdr:spPr bwMode="auto">
        <a:xfrm>
          <a:off x="19642069" y="14544756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462234</xdr:colOff>
      <xdr:row>81</xdr:row>
      <xdr:rowOff>35450</xdr:rowOff>
    </xdr:from>
    <xdr:to>
      <xdr:col>35</xdr:col>
      <xdr:colOff>218910</xdr:colOff>
      <xdr:row>96</xdr:row>
      <xdr:rowOff>0</xdr:rowOff>
    </xdr:to>
    <xdr:sp macro="" textlink="">
      <xdr:nvSpPr>
        <xdr:cNvPr id="83" name="TextBox 167">
          <a:extLst>
            <a:ext uri="{FF2B5EF4-FFF2-40B4-BE49-F238E27FC236}">
              <a16:creationId xmlns:a16="http://schemas.microsoft.com/office/drawing/2014/main" id="{00000000-0008-0000-1000-000053000000}"/>
            </a:ext>
          </a:extLst>
        </xdr:cNvPr>
        <xdr:cNvSpPr txBox="1"/>
      </xdr:nvSpPr>
      <xdr:spPr>
        <a:xfrm rot="16200000">
          <a:off x="19184460" y="14298299"/>
          <a:ext cx="2422000" cy="337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to Energy </a:t>
          </a:r>
          <a:r>
            <a:rPr lang="it-IT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Agr.</a:t>
          </a:r>
          <a:r>
            <a:rPr lang="it-IT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fuels</a:t>
          </a:r>
          <a:endParaRPr lang="it-IT" sz="1600" b="1"/>
        </a:p>
      </xdr:txBody>
    </xdr:sp>
    <xdr:clientData/>
  </xdr:twoCellAnchor>
  <xdr:twoCellAnchor>
    <xdr:from>
      <xdr:col>25</xdr:col>
      <xdr:colOff>452394</xdr:colOff>
      <xdr:row>6</xdr:row>
      <xdr:rowOff>131622</xdr:rowOff>
    </xdr:from>
    <xdr:to>
      <xdr:col>28</xdr:col>
      <xdr:colOff>363313</xdr:colOff>
      <xdr:row>12</xdr:row>
      <xdr:rowOff>0</xdr:rowOff>
    </xdr:to>
    <xdr:sp macro="" textlink="">
      <xdr:nvSpPr>
        <xdr:cNvPr id="84" name="TextBox 87">
          <a:extLst>
            <a:ext uri="{FF2B5EF4-FFF2-40B4-BE49-F238E27FC236}">
              <a16:creationId xmlns:a16="http://schemas.microsoft.com/office/drawing/2014/main" id="{00000000-0008-0000-1000-000054000000}"/>
            </a:ext>
          </a:extLst>
        </xdr:cNvPr>
        <xdr:cNvSpPr txBox="1"/>
      </xdr:nvSpPr>
      <xdr:spPr>
        <a:xfrm>
          <a:off x="14978019" y="1103172"/>
          <a:ext cx="1653994" cy="83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N2O Emissions (i) </a:t>
          </a:r>
          <a:r>
            <a:rPr lang="it-IT" sz="1100" b="0"/>
            <a:t>(Manure Mgmt, Soils: Manure and Sludge to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Soils, Pasture,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213632</xdr:colOff>
      <xdr:row>8</xdr:row>
      <xdr:rowOff>34541</xdr:rowOff>
    </xdr:from>
    <xdr:to>
      <xdr:col>25</xdr:col>
      <xdr:colOff>571500</xdr:colOff>
      <xdr:row>10</xdr:row>
      <xdr:rowOff>14132</xdr:rowOff>
    </xdr:to>
    <xdr:cxnSp macro="">
      <xdr:nvCxnSpPr>
        <xdr:cNvPr id="85" name="Elbow Connector 68">
          <a:extLst>
            <a:ext uri="{FF2B5EF4-FFF2-40B4-BE49-F238E27FC236}">
              <a16:creationId xmlns:a16="http://schemas.microsoft.com/office/drawing/2014/main" id="{00000000-0008-0000-1000-000055000000}"/>
            </a:ext>
          </a:extLst>
        </xdr:cNvPr>
        <xdr:cNvCxnSpPr>
          <a:cxnSpLocks noChangeShapeType="1"/>
        </xdr:cNvCxnSpPr>
      </xdr:nvCxnSpPr>
      <xdr:spPr bwMode="auto">
        <a:xfrm flipV="1">
          <a:off x="14739257" y="1329941"/>
          <a:ext cx="357868" cy="303441"/>
        </a:xfrm>
        <a:prstGeom prst="bentConnector3">
          <a:avLst>
            <a:gd name="adj1" fmla="val 57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266700</xdr:colOff>
      <xdr:row>45</xdr:row>
      <xdr:rowOff>86477</xdr:rowOff>
    </xdr:from>
    <xdr:to>
      <xdr:col>22</xdr:col>
      <xdr:colOff>339586</xdr:colOff>
      <xdr:row>48</xdr:row>
      <xdr:rowOff>74452</xdr:rowOff>
    </xdr:to>
    <xdr:sp macro="" textlink="">
      <xdr:nvSpPr>
        <xdr:cNvPr id="86" name="TextBox 151">
          <a:extLst>
            <a:ext uri="{FF2B5EF4-FFF2-40B4-BE49-F238E27FC236}">
              <a16:creationId xmlns:a16="http://schemas.microsoft.com/office/drawing/2014/main" id="{00000000-0008-0000-1000-000056000000}"/>
            </a:ext>
          </a:extLst>
        </xdr:cNvPr>
        <xdr:cNvSpPr txBox="1"/>
      </xdr:nvSpPr>
      <xdr:spPr>
        <a:xfrm>
          <a:off x="11887200" y="7487402"/>
          <a:ext cx="123493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23</xdr:col>
      <xdr:colOff>153853</xdr:colOff>
      <xdr:row>66</xdr:row>
      <xdr:rowOff>151993</xdr:rowOff>
    </xdr:from>
    <xdr:to>
      <xdr:col>25</xdr:col>
      <xdr:colOff>10437</xdr:colOff>
      <xdr:row>69</xdr:row>
      <xdr:rowOff>39571</xdr:rowOff>
    </xdr:to>
    <xdr:sp macro="" textlink="">
      <xdr:nvSpPr>
        <xdr:cNvPr id="87" name="AutoShape 266">
          <a:extLst>
            <a:ext uri="{FF2B5EF4-FFF2-40B4-BE49-F238E27FC236}">
              <a16:creationId xmlns:a16="http://schemas.microsoft.com/office/drawing/2014/main" id="{00000000-0008-0000-1000-000057000000}"/>
            </a:ext>
          </a:extLst>
        </xdr:cNvPr>
        <xdr:cNvSpPr>
          <a:spLocks noChangeArrowheads="1"/>
        </xdr:cNvSpPr>
      </xdr:nvSpPr>
      <xdr:spPr bwMode="auto">
        <a:xfrm>
          <a:off x="13517428" y="10953343"/>
          <a:ext cx="1018634" cy="37335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Barley</a:t>
          </a:r>
          <a:endParaRPr lang="it-IT" b="0"/>
        </a:p>
      </xdr:txBody>
    </xdr:sp>
    <xdr:clientData/>
  </xdr:twoCellAnchor>
  <xdr:twoCellAnchor>
    <xdr:from>
      <xdr:col>23</xdr:col>
      <xdr:colOff>153959</xdr:colOff>
      <xdr:row>70</xdr:row>
      <xdr:rowOff>36032</xdr:rowOff>
    </xdr:from>
    <xdr:to>
      <xdr:col>25</xdr:col>
      <xdr:colOff>10543</xdr:colOff>
      <xdr:row>72</xdr:row>
      <xdr:rowOff>122391</xdr:rowOff>
    </xdr:to>
    <xdr:sp macro="" textlink="">
      <xdr:nvSpPr>
        <xdr:cNvPr id="88" name="AutoShape 266">
          <a:extLst>
            <a:ext uri="{FF2B5EF4-FFF2-40B4-BE49-F238E27FC236}">
              <a16:creationId xmlns:a16="http://schemas.microsoft.com/office/drawing/2014/main" id="{00000000-0008-0000-1000-000058000000}"/>
            </a:ext>
          </a:extLst>
        </xdr:cNvPr>
        <xdr:cNvSpPr>
          <a:spLocks noChangeArrowheads="1"/>
        </xdr:cNvSpPr>
      </xdr:nvSpPr>
      <xdr:spPr bwMode="auto">
        <a:xfrm>
          <a:off x="13517534" y="11485082"/>
          <a:ext cx="1018634" cy="400684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Oats</a:t>
          </a:r>
          <a:endParaRPr lang="it-IT" b="0"/>
        </a:p>
      </xdr:txBody>
    </xdr:sp>
    <xdr:clientData/>
  </xdr:twoCellAnchor>
  <xdr:twoCellAnchor>
    <xdr:from>
      <xdr:col>25</xdr:col>
      <xdr:colOff>11206</xdr:colOff>
      <xdr:row>68</xdr:row>
      <xdr:rowOff>3711</xdr:rowOff>
    </xdr:from>
    <xdr:to>
      <xdr:col>30</xdr:col>
      <xdr:colOff>533400</xdr:colOff>
      <xdr:row>68</xdr:row>
      <xdr:rowOff>24040</xdr:rowOff>
    </xdr:to>
    <xdr:cxnSp macro="">
      <xdr:nvCxnSpPr>
        <xdr:cNvPr id="89" name="Straight Arrow Connector 97">
          <a:extLst>
            <a:ext uri="{FF2B5EF4-FFF2-40B4-BE49-F238E27FC236}">
              <a16:creationId xmlns:a16="http://schemas.microsoft.com/office/drawing/2014/main" id="{00000000-0008-0000-1000-000059000000}"/>
            </a:ext>
          </a:extLst>
        </xdr:cNvPr>
        <xdr:cNvCxnSpPr/>
      </xdr:nvCxnSpPr>
      <xdr:spPr>
        <a:xfrm flipV="1">
          <a:off x="14536831" y="11128911"/>
          <a:ext cx="3427319" cy="2032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10543</xdr:colOff>
      <xdr:row>71</xdr:row>
      <xdr:rowOff>87494</xdr:rowOff>
    </xdr:from>
    <xdr:to>
      <xdr:col>30</xdr:col>
      <xdr:colOff>554935</xdr:colOff>
      <xdr:row>71</xdr:row>
      <xdr:rowOff>91108</xdr:rowOff>
    </xdr:to>
    <xdr:cxnSp macro="">
      <xdr:nvCxnSpPr>
        <xdr:cNvPr id="90" name="Straight Arrow Connector 97">
          <a:extLst>
            <a:ext uri="{FF2B5EF4-FFF2-40B4-BE49-F238E27FC236}">
              <a16:creationId xmlns:a16="http://schemas.microsoft.com/office/drawing/2014/main" id="{00000000-0008-0000-1000-00005A000000}"/>
            </a:ext>
          </a:extLst>
        </xdr:cNvPr>
        <xdr:cNvCxnSpPr>
          <a:stCxn id="88" idx="3"/>
        </xdr:cNvCxnSpPr>
      </xdr:nvCxnSpPr>
      <xdr:spPr>
        <a:xfrm>
          <a:off x="14536168" y="11698469"/>
          <a:ext cx="3449517" cy="361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22829</xdr:colOff>
      <xdr:row>74</xdr:row>
      <xdr:rowOff>154322</xdr:rowOff>
    </xdr:from>
    <xdr:to>
      <xdr:col>30</xdr:col>
      <xdr:colOff>538369</xdr:colOff>
      <xdr:row>75</xdr:row>
      <xdr:rowOff>0</xdr:rowOff>
    </xdr:to>
    <xdr:cxnSp macro="">
      <xdr:nvCxnSpPr>
        <xdr:cNvPr id="91" name="Straight Arrow Connector 97">
          <a:extLst>
            <a:ext uri="{FF2B5EF4-FFF2-40B4-BE49-F238E27FC236}">
              <a16:creationId xmlns:a16="http://schemas.microsoft.com/office/drawing/2014/main" id="{00000000-0008-0000-1000-00005B000000}"/>
            </a:ext>
          </a:extLst>
        </xdr:cNvPr>
        <xdr:cNvCxnSpPr>
          <a:stCxn id="61" idx="3"/>
        </xdr:cNvCxnSpPr>
      </xdr:nvCxnSpPr>
      <xdr:spPr>
        <a:xfrm>
          <a:off x="14548454" y="12241547"/>
          <a:ext cx="3420665" cy="760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571488</xdr:colOff>
      <xdr:row>19</xdr:row>
      <xdr:rowOff>37621</xdr:rowOff>
    </xdr:from>
    <xdr:to>
      <xdr:col>30</xdr:col>
      <xdr:colOff>98122</xdr:colOff>
      <xdr:row>19</xdr:row>
      <xdr:rowOff>40247</xdr:rowOff>
    </xdr:to>
    <xdr:cxnSp macro="">
      <xdr:nvCxnSpPr>
        <xdr:cNvPr id="92" name="Straight Arrow Connector 82">
          <a:extLst>
            <a:ext uri="{FF2B5EF4-FFF2-40B4-BE49-F238E27FC236}">
              <a16:creationId xmlns:a16="http://schemas.microsoft.com/office/drawing/2014/main" id="{00000000-0008-0000-1000-00005C000000}"/>
            </a:ext>
          </a:extLst>
        </xdr:cNvPr>
        <xdr:cNvCxnSpPr/>
      </xdr:nvCxnSpPr>
      <xdr:spPr>
        <a:xfrm flipV="1">
          <a:off x="14516088" y="3171346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196051</xdr:colOff>
      <xdr:row>19</xdr:row>
      <xdr:rowOff>90136</xdr:rowOff>
    </xdr:from>
    <xdr:to>
      <xdr:col>29</xdr:col>
      <xdr:colOff>266210</xdr:colOff>
      <xdr:row>20</xdr:row>
      <xdr:rowOff>134471</xdr:rowOff>
    </xdr:to>
    <xdr:cxnSp macro="">
      <xdr:nvCxnSpPr>
        <xdr:cNvPr id="93" name="96 Conector angular">
          <a:extLst>
            <a:ext uri="{FF2B5EF4-FFF2-40B4-BE49-F238E27FC236}">
              <a16:creationId xmlns:a16="http://schemas.microsoft.com/office/drawing/2014/main" id="{00000000-0008-0000-1000-00005D000000}"/>
            </a:ext>
          </a:extLst>
        </xdr:cNvPr>
        <xdr:cNvCxnSpPr/>
      </xdr:nvCxnSpPr>
      <xdr:spPr bwMode="auto">
        <a:xfrm>
          <a:off x="16464751" y="3223861"/>
          <a:ext cx="651184" cy="206260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132389</xdr:colOff>
      <xdr:row>21</xdr:row>
      <xdr:rowOff>44655</xdr:rowOff>
    </xdr:from>
    <xdr:to>
      <xdr:col>24</xdr:col>
      <xdr:colOff>574080</xdr:colOff>
      <xdr:row>24</xdr:row>
      <xdr:rowOff>10730</xdr:rowOff>
    </xdr:to>
    <xdr:sp macro="" textlink="">
      <xdr:nvSpPr>
        <xdr:cNvPr id="94" name="AutoShape 266">
          <a:extLst>
            <a:ext uri="{FF2B5EF4-FFF2-40B4-BE49-F238E27FC236}">
              <a16:creationId xmlns:a16="http://schemas.microsoft.com/office/drawing/2014/main" id="{00000000-0008-0000-1000-00005E000000}"/>
            </a:ext>
          </a:extLst>
        </xdr:cNvPr>
        <xdr:cNvSpPr>
          <a:spLocks noChangeArrowheads="1"/>
        </xdr:cNvSpPr>
      </xdr:nvSpPr>
      <xdr:spPr bwMode="auto">
        <a:xfrm>
          <a:off x="13495964" y="3502230"/>
          <a:ext cx="1022716" cy="4518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(ExtGrazing)</a:t>
          </a:r>
        </a:p>
      </xdr:txBody>
    </xdr:sp>
    <xdr:clientData/>
  </xdr:twoCellAnchor>
  <xdr:twoCellAnchor>
    <xdr:from>
      <xdr:col>22</xdr:col>
      <xdr:colOff>326587</xdr:colOff>
      <xdr:row>22</xdr:row>
      <xdr:rowOff>51549</xdr:rowOff>
    </xdr:from>
    <xdr:to>
      <xdr:col>23</xdr:col>
      <xdr:colOff>126481</xdr:colOff>
      <xdr:row>22</xdr:row>
      <xdr:rowOff>53150</xdr:rowOff>
    </xdr:to>
    <xdr:cxnSp macro="">
      <xdr:nvCxnSpPr>
        <xdr:cNvPr id="95" name="Straight Arrow Connector 81">
          <a:extLst>
            <a:ext uri="{FF2B5EF4-FFF2-40B4-BE49-F238E27FC236}">
              <a16:creationId xmlns:a16="http://schemas.microsoft.com/office/drawing/2014/main" id="{00000000-0008-0000-1000-00005F000000}"/>
            </a:ext>
          </a:extLst>
        </xdr:cNvPr>
        <xdr:cNvCxnSpPr/>
      </xdr:nvCxnSpPr>
      <xdr:spPr>
        <a:xfrm>
          <a:off x="13109137" y="3671049"/>
          <a:ext cx="380919" cy="160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571507</xdr:colOff>
      <xdr:row>22</xdr:row>
      <xdr:rowOff>89172</xdr:rowOff>
    </xdr:from>
    <xdr:to>
      <xdr:col>30</xdr:col>
      <xdr:colOff>98141</xdr:colOff>
      <xdr:row>22</xdr:row>
      <xdr:rowOff>91798</xdr:rowOff>
    </xdr:to>
    <xdr:cxnSp macro="">
      <xdr:nvCxnSpPr>
        <xdr:cNvPr id="96" name="Straight Arrow Connector 82">
          <a:extLst>
            <a:ext uri="{FF2B5EF4-FFF2-40B4-BE49-F238E27FC236}">
              <a16:creationId xmlns:a16="http://schemas.microsoft.com/office/drawing/2014/main" id="{00000000-0008-0000-1000-000060000000}"/>
            </a:ext>
          </a:extLst>
        </xdr:cNvPr>
        <xdr:cNvCxnSpPr/>
      </xdr:nvCxnSpPr>
      <xdr:spPr>
        <a:xfrm flipV="1">
          <a:off x="14516107" y="3708672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196070</xdr:colOff>
      <xdr:row>22</xdr:row>
      <xdr:rowOff>141687</xdr:rowOff>
    </xdr:from>
    <xdr:to>
      <xdr:col>29</xdr:col>
      <xdr:colOff>266229</xdr:colOff>
      <xdr:row>24</xdr:row>
      <xdr:rowOff>29140</xdr:rowOff>
    </xdr:to>
    <xdr:cxnSp macro="">
      <xdr:nvCxnSpPr>
        <xdr:cNvPr id="97" name="96 Conector angular">
          <a:extLst>
            <a:ext uri="{FF2B5EF4-FFF2-40B4-BE49-F238E27FC236}">
              <a16:creationId xmlns:a16="http://schemas.microsoft.com/office/drawing/2014/main" id="{00000000-0008-0000-1000-000061000000}"/>
            </a:ext>
          </a:extLst>
        </xdr:cNvPr>
        <xdr:cNvCxnSpPr/>
      </xdr:nvCxnSpPr>
      <xdr:spPr bwMode="auto">
        <a:xfrm>
          <a:off x="16464770" y="3761187"/>
          <a:ext cx="651184" cy="211303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38</xdr:row>
      <xdr:rowOff>52015</xdr:rowOff>
    </xdr:from>
    <xdr:to>
      <xdr:col>24</xdr:col>
      <xdr:colOff>576161</xdr:colOff>
      <xdr:row>41</xdr:row>
      <xdr:rowOff>52015</xdr:rowOff>
    </xdr:to>
    <xdr:sp macro="" textlink="">
      <xdr:nvSpPr>
        <xdr:cNvPr id="98" name="AutoShape 266">
          <a:extLst>
            <a:ext uri="{FF2B5EF4-FFF2-40B4-BE49-F238E27FC236}">
              <a16:creationId xmlns:a16="http://schemas.microsoft.com/office/drawing/2014/main" id="{00000000-0008-0000-1000-000062000000}"/>
            </a:ext>
          </a:extLst>
        </xdr:cNvPr>
        <xdr:cNvSpPr>
          <a:spLocks noChangeArrowheads="1"/>
        </xdr:cNvSpPr>
      </xdr:nvSpPr>
      <xdr:spPr bwMode="auto">
        <a:xfrm>
          <a:off x="13498045" y="6290890"/>
          <a:ext cx="1022716" cy="5143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40</xdr:row>
      <xdr:rowOff>63222</xdr:rowOff>
    </xdr:from>
    <xdr:to>
      <xdr:col>29</xdr:col>
      <xdr:colOff>280148</xdr:colOff>
      <xdr:row>40</xdr:row>
      <xdr:rowOff>63222</xdr:rowOff>
    </xdr:to>
    <xdr:cxnSp macro="">
      <xdr:nvCxnSpPr>
        <xdr:cNvPr id="99" name="Straight Arrow Connector 97">
          <a:extLst>
            <a:ext uri="{FF2B5EF4-FFF2-40B4-BE49-F238E27FC236}">
              <a16:creationId xmlns:a16="http://schemas.microsoft.com/office/drawing/2014/main" id="{00000000-0008-0000-1000-000063000000}"/>
            </a:ext>
          </a:extLst>
        </xdr:cNvPr>
        <xdr:cNvCxnSpPr/>
      </xdr:nvCxnSpPr>
      <xdr:spPr>
        <a:xfrm>
          <a:off x="14520761" y="665452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39</xdr:row>
      <xdr:rowOff>135255</xdr:rowOff>
    </xdr:from>
    <xdr:to>
      <xdr:col>23</xdr:col>
      <xdr:colOff>124862</xdr:colOff>
      <xdr:row>39</xdr:row>
      <xdr:rowOff>135255</xdr:rowOff>
    </xdr:to>
    <xdr:cxnSp macro="">
      <xdr:nvCxnSpPr>
        <xdr:cNvPr id="100" name="Straight Arrow Connector 81">
          <a:extLst>
            <a:ext uri="{FF2B5EF4-FFF2-40B4-BE49-F238E27FC236}">
              <a16:creationId xmlns:a16="http://schemas.microsoft.com/office/drawing/2014/main" id="{00000000-0008-0000-1000-000064000000}"/>
            </a:ext>
          </a:extLst>
        </xdr:cNvPr>
        <xdr:cNvCxnSpPr/>
      </xdr:nvCxnSpPr>
      <xdr:spPr>
        <a:xfrm>
          <a:off x="13107518" y="6564630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44</xdr:row>
      <xdr:rowOff>141659</xdr:rowOff>
    </xdr:from>
    <xdr:to>
      <xdr:col>24</xdr:col>
      <xdr:colOff>576161</xdr:colOff>
      <xdr:row>47</xdr:row>
      <xdr:rowOff>141660</xdr:rowOff>
    </xdr:to>
    <xdr:sp macro="" textlink="">
      <xdr:nvSpPr>
        <xdr:cNvPr id="101" name="AutoShape 266">
          <a:extLst>
            <a:ext uri="{FF2B5EF4-FFF2-40B4-BE49-F238E27FC236}">
              <a16:creationId xmlns:a16="http://schemas.microsoft.com/office/drawing/2014/main" id="{00000000-0008-0000-1000-000065000000}"/>
            </a:ext>
          </a:extLst>
        </xdr:cNvPr>
        <xdr:cNvSpPr>
          <a:spLocks noChangeArrowheads="1"/>
        </xdr:cNvSpPr>
      </xdr:nvSpPr>
      <xdr:spPr bwMode="auto">
        <a:xfrm>
          <a:off x="13498045" y="7380659"/>
          <a:ext cx="1022716" cy="48577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46</xdr:row>
      <xdr:rowOff>141661</xdr:rowOff>
    </xdr:from>
    <xdr:to>
      <xdr:col>29</xdr:col>
      <xdr:colOff>280148</xdr:colOff>
      <xdr:row>46</xdr:row>
      <xdr:rowOff>141661</xdr:rowOff>
    </xdr:to>
    <xdr:cxnSp macro="">
      <xdr:nvCxnSpPr>
        <xdr:cNvPr id="102" name="Straight Arrow Connector 97">
          <a:extLst>
            <a:ext uri="{FF2B5EF4-FFF2-40B4-BE49-F238E27FC236}">
              <a16:creationId xmlns:a16="http://schemas.microsoft.com/office/drawing/2014/main" id="{00000000-0008-0000-1000-000066000000}"/>
            </a:ext>
          </a:extLst>
        </xdr:cNvPr>
        <xdr:cNvCxnSpPr/>
      </xdr:nvCxnSpPr>
      <xdr:spPr>
        <a:xfrm>
          <a:off x="14520761" y="7704511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46</xdr:row>
      <xdr:rowOff>68018</xdr:rowOff>
    </xdr:from>
    <xdr:to>
      <xdr:col>23</xdr:col>
      <xdr:colOff>124862</xdr:colOff>
      <xdr:row>46</xdr:row>
      <xdr:rowOff>68018</xdr:rowOff>
    </xdr:to>
    <xdr:cxnSp macro="">
      <xdr:nvCxnSpPr>
        <xdr:cNvPr id="103" name="Straight Arrow Connector 81">
          <a:extLst>
            <a:ext uri="{FF2B5EF4-FFF2-40B4-BE49-F238E27FC236}">
              <a16:creationId xmlns:a16="http://schemas.microsoft.com/office/drawing/2014/main" id="{00000000-0008-0000-1000-000067000000}"/>
            </a:ext>
          </a:extLst>
        </xdr:cNvPr>
        <xdr:cNvCxnSpPr/>
      </xdr:nvCxnSpPr>
      <xdr:spPr>
        <a:xfrm>
          <a:off x="13107518" y="7630868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168088</xdr:colOff>
      <xdr:row>9</xdr:row>
      <xdr:rowOff>158502</xdr:rowOff>
    </xdr:from>
    <xdr:to>
      <xdr:col>20</xdr:col>
      <xdr:colOff>347382</xdr:colOff>
      <xdr:row>31</xdr:row>
      <xdr:rowOff>96049</xdr:rowOff>
    </xdr:to>
    <xdr:sp macro="" textlink="">
      <xdr:nvSpPr>
        <xdr:cNvPr id="104" name="Rounded Rectangle 120">
          <a:extLst>
            <a:ext uri="{FF2B5EF4-FFF2-40B4-BE49-F238E27FC236}">
              <a16:creationId xmlns:a16="http://schemas.microsoft.com/office/drawing/2014/main" id="{00000000-0008-0000-1000-000068000000}"/>
            </a:ext>
          </a:extLst>
        </xdr:cNvPr>
        <xdr:cNvSpPr>
          <a:spLocks noChangeArrowheads="1"/>
        </xdr:cNvSpPr>
      </xdr:nvSpPr>
      <xdr:spPr bwMode="auto">
        <a:xfrm>
          <a:off x="10045513" y="1615827"/>
          <a:ext cx="1922369" cy="3557047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18</xdr:col>
      <xdr:colOff>523875</xdr:colOff>
      <xdr:row>88</xdr:row>
      <xdr:rowOff>0</xdr:rowOff>
    </xdr:from>
    <xdr:to>
      <xdr:col>22</xdr:col>
      <xdr:colOff>307763</xdr:colOff>
      <xdr:row>88</xdr:row>
      <xdr:rowOff>6</xdr:rowOff>
    </xdr:to>
    <xdr:cxnSp macro="">
      <xdr:nvCxnSpPr>
        <xdr:cNvPr id="105" name="Straight Arrow Connector 119">
          <a:extLst>
            <a:ext uri="{FF2B5EF4-FFF2-40B4-BE49-F238E27FC236}">
              <a16:creationId xmlns:a16="http://schemas.microsoft.com/office/drawing/2014/main" id="{00000000-0008-0000-1000-000069000000}"/>
            </a:ext>
          </a:extLst>
        </xdr:cNvPr>
        <xdr:cNvCxnSpPr/>
      </xdr:nvCxnSpPr>
      <xdr:spPr>
        <a:xfrm>
          <a:off x="10982325" y="14382750"/>
          <a:ext cx="2107988" cy="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380992</xdr:colOff>
      <xdr:row>17</xdr:row>
      <xdr:rowOff>118459</xdr:rowOff>
    </xdr:from>
    <xdr:to>
      <xdr:col>20</xdr:col>
      <xdr:colOff>142878</xdr:colOff>
      <xdr:row>23</xdr:row>
      <xdr:rowOff>149354</xdr:rowOff>
    </xdr:to>
    <xdr:sp macro="" textlink="">
      <xdr:nvSpPr>
        <xdr:cNvPr id="106" name="AutoShape 266">
          <a:extLst>
            <a:ext uri="{FF2B5EF4-FFF2-40B4-BE49-F238E27FC236}">
              <a16:creationId xmlns:a16="http://schemas.microsoft.com/office/drawing/2014/main" id="{00000000-0008-0000-1000-00006A000000}"/>
            </a:ext>
          </a:extLst>
        </xdr:cNvPr>
        <xdr:cNvSpPr>
          <a:spLocks noChangeArrowheads="1"/>
        </xdr:cNvSpPr>
      </xdr:nvSpPr>
      <xdr:spPr bwMode="auto">
        <a:xfrm>
          <a:off x="10258417" y="2899759"/>
          <a:ext cx="1504961" cy="103102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(Nitrification Inhibitors) [4]</a:t>
          </a:r>
          <a:endParaRPr lang="it-IT" b="0"/>
        </a:p>
      </xdr:txBody>
    </xdr:sp>
    <xdr:clientData/>
  </xdr:twoCellAnchor>
  <xdr:twoCellAnchor>
    <xdr:from>
      <xdr:col>17</xdr:col>
      <xdr:colOff>369786</xdr:colOff>
      <xdr:row>24</xdr:row>
      <xdr:rowOff>62428</xdr:rowOff>
    </xdr:from>
    <xdr:to>
      <xdr:col>20</xdr:col>
      <xdr:colOff>131672</xdr:colOff>
      <xdr:row>30</xdr:row>
      <xdr:rowOff>86920</xdr:rowOff>
    </xdr:to>
    <xdr:sp macro="" textlink="">
      <xdr:nvSpPr>
        <xdr:cNvPr id="107" name="AutoShape 266">
          <a:extLst>
            <a:ext uri="{FF2B5EF4-FFF2-40B4-BE49-F238E27FC236}">
              <a16:creationId xmlns:a16="http://schemas.microsoft.com/office/drawing/2014/main" id="{00000000-0008-0000-1000-00006B000000}"/>
            </a:ext>
          </a:extLst>
        </xdr:cNvPr>
        <xdr:cNvSpPr>
          <a:spLocks noChangeArrowheads="1"/>
        </xdr:cNvSpPr>
      </xdr:nvSpPr>
      <xdr:spPr bwMode="auto">
        <a:xfrm>
          <a:off x="10247211" y="4005778"/>
          <a:ext cx="1504961" cy="99604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(Inclusion of Clover) [3]</a:t>
          </a:r>
          <a:endParaRPr lang="it-IT" b="0"/>
        </a:p>
      </xdr:txBody>
    </xdr:sp>
    <xdr:clientData/>
  </xdr:twoCellAnchor>
  <xdr:twoCellAnchor>
    <xdr:from>
      <xdr:col>24</xdr:col>
      <xdr:colOff>571501</xdr:colOff>
      <xdr:row>45</xdr:row>
      <xdr:rowOff>121972</xdr:rowOff>
    </xdr:from>
    <xdr:to>
      <xdr:col>31</xdr:col>
      <xdr:colOff>403412</xdr:colOff>
      <xdr:row>45</xdr:row>
      <xdr:rowOff>123264</xdr:rowOff>
    </xdr:to>
    <xdr:cxnSp macro="">
      <xdr:nvCxnSpPr>
        <xdr:cNvPr id="108" name="Straight Arrow Connector 97">
          <a:extLst>
            <a:ext uri="{FF2B5EF4-FFF2-40B4-BE49-F238E27FC236}">
              <a16:creationId xmlns:a16="http://schemas.microsoft.com/office/drawing/2014/main" id="{00000000-0008-0000-1000-00006C000000}"/>
            </a:ext>
          </a:extLst>
        </xdr:cNvPr>
        <xdr:cNvCxnSpPr/>
      </xdr:nvCxnSpPr>
      <xdr:spPr>
        <a:xfrm>
          <a:off x="14516101" y="7522897"/>
          <a:ext cx="3899086" cy="129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390165</xdr:colOff>
      <xdr:row>81</xdr:row>
      <xdr:rowOff>100853</xdr:rowOff>
    </xdr:from>
    <xdr:to>
      <xdr:col>33</xdr:col>
      <xdr:colOff>376558</xdr:colOff>
      <xdr:row>87</xdr:row>
      <xdr:rowOff>40290</xdr:rowOff>
    </xdr:to>
    <xdr:sp macro="" textlink="">
      <xdr:nvSpPr>
        <xdr:cNvPr id="109" name="AutoShape 266">
          <a:extLst>
            <a:ext uri="{FF2B5EF4-FFF2-40B4-BE49-F238E27FC236}">
              <a16:creationId xmlns:a16="http://schemas.microsoft.com/office/drawing/2014/main" id="{00000000-0008-0000-1000-00006D000000}"/>
            </a:ext>
          </a:extLst>
        </xdr:cNvPr>
        <xdr:cNvSpPr>
          <a:spLocks noChangeArrowheads="1"/>
        </xdr:cNvSpPr>
      </xdr:nvSpPr>
      <xdr:spPr bwMode="auto">
        <a:xfrm>
          <a:off x="18401940" y="13321553"/>
          <a:ext cx="1148443" cy="93956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Biomass Chain</a:t>
          </a:r>
          <a:endParaRPr lang="it-IT" b="0"/>
        </a:p>
      </xdr:txBody>
    </xdr:sp>
    <xdr:clientData/>
  </xdr:twoCellAnchor>
  <xdr:twoCellAnchor>
    <xdr:from>
      <xdr:col>26</xdr:col>
      <xdr:colOff>100851</xdr:colOff>
      <xdr:row>88</xdr:row>
      <xdr:rowOff>36976</xdr:rowOff>
    </xdr:from>
    <xdr:to>
      <xdr:col>29</xdr:col>
      <xdr:colOff>291350</xdr:colOff>
      <xdr:row>90</xdr:row>
      <xdr:rowOff>152399</xdr:rowOff>
    </xdr:to>
    <xdr:sp macro="" textlink="">
      <xdr:nvSpPr>
        <xdr:cNvPr id="110" name="TextBox 104">
          <a:extLst>
            <a:ext uri="{FF2B5EF4-FFF2-40B4-BE49-F238E27FC236}">
              <a16:creationId xmlns:a16="http://schemas.microsoft.com/office/drawing/2014/main" id="{00000000-0008-0000-1000-00006E000000}"/>
            </a:ext>
          </a:extLst>
        </xdr:cNvPr>
        <xdr:cNvSpPr txBox="1"/>
      </xdr:nvSpPr>
      <xdr:spPr>
        <a:xfrm>
          <a:off x="15207501" y="14419726"/>
          <a:ext cx="1933574" cy="43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Wheat</a:t>
          </a:r>
          <a:r>
            <a:rPr lang="it-IT" sz="1100"/>
            <a:t> (for Energy use) [Mtonne]</a:t>
          </a:r>
        </a:p>
      </xdr:txBody>
    </xdr:sp>
    <xdr:clientData/>
  </xdr:twoCellAnchor>
  <xdr:twoCellAnchor>
    <xdr:from>
      <xdr:col>26</xdr:col>
      <xdr:colOff>362590</xdr:colOff>
      <xdr:row>77</xdr:row>
      <xdr:rowOff>103298</xdr:rowOff>
    </xdr:from>
    <xdr:to>
      <xdr:col>29</xdr:col>
      <xdr:colOff>176892</xdr:colOff>
      <xdr:row>81</xdr:row>
      <xdr:rowOff>120909</xdr:rowOff>
    </xdr:to>
    <xdr:sp macro="" textlink="">
      <xdr:nvSpPr>
        <xdr:cNvPr id="111" name="TextBox 107">
          <a:extLst>
            <a:ext uri="{FF2B5EF4-FFF2-40B4-BE49-F238E27FC236}">
              <a16:creationId xmlns:a16="http://schemas.microsoft.com/office/drawing/2014/main" id="{00000000-0008-0000-1000-00006F000000}"/>
            </a:ext>
          </a:extLst>
        </xdr:cNvPr>
        <xdr:cNvSpPr txBox="1"/>
      </xdr:nvSpPr>
      <xdr:spPr>
        <a:xfrm>
          <a:off x="15469240" y="12676298"/>
          <a:ext cx="1557377" cy="66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</a:p>
        <a:p>
          <a:pPr algn="ctr"/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Soils: Fertilizers,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N-fix, Residue)</a:t>
          </a:r>
          <a:endParaRPr lang="it-IT" sz="1100"/>
        </a:p>
      </xdr:txBody>
    </xdr:sp>
    <xdr:clientData/>
  </xdr:twoCellAnchor>
  <xdr:twoCellAnchor>
    <xdr:from>
      <xdr:col>25</xdr:col>
      <xdr:colOff>459443</xdr:colOff>
      <xdr:row>78</xdr:row>
      <xdr:rowOff>120108</xdr:rowOff>
    </xdr:from>
    <xdr:to>
      <xdr:col>26</xdr:col>
      <xdr:colOff>514673</xdr:colOff>
      <xdr:row>82</xdr:row>
      <xdr:rowOff>67843</xdr:rowOff>
    </xdr:to>
    <xdr:cxnSp macro="">
      <xdr:nvCxnSpPr>
        <xdr:cNvPr id="112" name="Elbow Connector 68">
          <a:extLst>
            <a:ext uri="{FF2B5EF4-FFF2-40B4-BE49-F238E27FC236}">
              <a16:creationId xmlns:a16="http://schemas.microsoft.com/office/drawing/2014/main" id="{00000000-0008-0000-1000-000070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12855033"/>
          <a:ext cx="636255" cy="59543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476251</xdr:colOff>
      <xdr:row>17</xdr:row>
      <xdr:rowOff>14404</xdr:rowOff>
    </xdr:from>
    <xdr:to>
      <xdr:col>17</xdr:col>
      <xdr:colOff>145675</xdr:colOff>
      <xdr:row>19</xdr:row>
      <xdr:rowOff>122464</xdr:rowOff>
    </xdr:to>
    <xdr:sp macro="" textlink="">
      <xdr:nvSpPr>
        <xdr:cNvPr id="113" name="TextBox 110">
          <a:extLst>
            <a:ext uri="{FF2B5EF4-FFF2-40B4-BE49-F238E27FC236}">
              <a16:creationId xmlns:a16="http://schemas.microsoft.com/office/drawing/2014/main" id="{00000000-0008-0000-1000-000071000000}"/>
            </a:ext>
          </a:extLst>
        </xdr:cNvPr>
        <xdr:cNvSpPr txBox="1"/>
      </xdr:nvSpPr>
      <xdr:spPr>
        <a:xfrm>
          <a:off x="9191626" y="2795704"/>
          <a:ext cx="831474" cy="460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</a:t>
          </a:r>
        </a:p>
        <a:p>
          <a:pPr algn="ctr"/>
          <a:r>
            <a:rPr lang="it-IT" sz="1100"/>
            <a:t>[Mha]</a:t>
          </a:r>
        </a:p>
      </xdr:txBody>
    </xdr:sp>
    <xdr:clientData/>
  </xdr:twoCellAnchor>
  <xdr:twoCellAnchor>
    <xdr:from>
      <xdr:col>15</xdr:col>
      <xdr:colOff>435426</xdr:colOff>
      <xdr:row>21</xdr:row>
      <xdr:rowOff>36016</xdr:rowOff>
    </xdr:from>
    <xdr:to>
      <xdr:col>17</xdr:col>
      <xdr:colOff>163286</xdr:colOff>
      <xdr:row>24</xdr:row>
      <xdr:rowOff>13606</xdr:rowOff>
    </xdr:to>
    <xdr:sp macro="" textlink="">
      <xdr:nvSpPr>
        <xdr:cNvPr id="114" name="TextBox 151">
          <a:extLst>
            <a:ext uri="{FF2B5EF4-FFF2-40B4-BE49-F238E27FC236}">
              <a16:creationId xmlns:a16="http://schemas.microsoft.com/office/drawing/2014/main" id="{00000000-0008-0000-1000-000072000000}"/>
            </a:ext>
          </a:extLst>
        </xdr:cNvPr>
        <xdr:cNvSpPr txBox="1"/>
      </xdr:nvSpPr>
      <xdr:spPr>
        <a:xfrm>
          <a:off x="9150801" y="3493591"/>
          <a:ext cx="889910" cy="46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23</xdr:col>
      <xdr:colOff>176898</xdr:colOff>
      <xdr:row>91</xdr:row>
      <xdr:rowOff>151039</xdr:rowOff>
    </xdr:from>
    <xdr:to>
      <xdr:col>25</xdr:col>
      <xdr:colOff>40828</xdr:colOff>
      <xdr:row>94</xdr:row>
      <xdr:rowOff>60592</xdr:rowOff>
    </xdr:to>
    <xdr:sp macro="" textlink="">
      <xdr:nvSpPr>
        <xdr:cNvPr id="115" name="AutoShape 266">
          <a:extLst>
            <a:ext uri="{FF2B5EF4-FFF2-40B4-BE49-F238E27FC236}">
              <a16:creationId xmlns:a16="http://schemas.microsoft.com/office/drawing/2014/main" id="{00000000-0008-0000-1000-000073000000}"/>
            </a:ext>
          </a:extLst>
        </xdr:cNvPr>
        <xdr:cNvSpPr>
          <a:spLocks noChangeArrowheads="1"/>
        </xdr:cNvSpPr>
      </xdr:nvSpPr>
      <xdr:spPr bwMode="auto">
        <a:xfrm>
          <a:off x="13540473" y="1501956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Grass</a:t>
          </a:r>
          <a:endParaRPr lang="it-IT" b="0"/>
        </a:p>
      </xdr:txBody>
    </xdr:sp>
    <xdr:clientData/>
  </xdr:twoCellAnchor>
  <xdr:twoCellAnchor>
    <xdr:from>
      <xdr:col>25</xdr:col>
      <xdr:colOff>40828</xdr:colOff>
      <xdr:row>93</xdr:row>
      <xdr:rowOff>21290</xdr:rowOff>
    </xdr:from>
    <xdr:to>
      <xdr:col>31</xdr:col>
      <xdr:colOff>421386</xdr:colOff>
      <xdr:row>93</xdr:row>
      <xdr:rowOff>22331</xdr:rowOff>
    </xdr:to>
    <xdr:cxnSp macro="">
      <xdr:nvCxnSpPr>
        <xdr:cNvPr id="116" name="Straight Arrow Connector 97">
          <a:extLst>
            <a:ext uri="{FF2B5EF4-FFF2-40B4-BE49-F238E27FC236}">
              <a16:creationId xmlns:a16="http://schemas.microsoft.com/office/drawing/2014/main" id="{00000000-0008-0000-1000-000074000000}"/>
            </a:ext>
          </a:extLst>
        </xdr:cNvPr>
        <xdr:cNvCxnSpPr>
          <a:stCxn id="115" idx="3"/>
        </xdr:cNvCxnSpPr>
      </xdr:nvCxnSpPr>
      <xdr:spPr>
        <a:xfrm flipV="1">
          <a:off x="14566453" y="15213665"/>
          <a:ext cx="3866708" cy="104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421386</xdr:colOff>
      <xdr:row>91</xdr:row>
      <xdr:rowOff>113819</xdr:rowOff>
    </xdr:from>
    <xdr:to>
      <xdr:col>33</xdr:col>
      <xdr:colOff>407779</xdr:colOff>
      <xdr:row>95</xdr:row>
      <xdr:rowOff>19528</xdr:rowOff>
    </xdr:to>
    <xdr:sp macro="" textlink="">
      <xdr:nvSpPr>
        <xdr:cNvPr id="117" name="AutoShape 266">
          <a:extLst>
            <a:ext uri="{FF2B5EF4-FFF2-40B4-BE49-F238E27FC236}">
              <a16:creationId xmlns:a16="http://schemas.microsoft.com/office/drawing/2014/main" id="{00000000-0008-0000-1000-000075000000}"/>
            </a:ext>
          </a:extLst>
        </xdr:cNvPr>
        <xdr:cNvSpPr>
          <a:spLocks noChangeArrowheads="1"/>
        </xdr:cNvSpPr>
      </xdr:nvSpPr>
      <xdr:spPr bwMode="auto">
        <a:xfrm>
          <a:off x="18433161" y="14982344"/>
          <a:ext cx="1148443" cy="553409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Biogas Chain</a:t>
          </a:r>
          <a:endParaRPr lang="it-IT" b="0"/>
        </a:p>
      </xdr:txBody>
    </xdr:sp>
    <xdr:clientData/>
  </xdr:twoCellAnchor>
  <xdr:twoCellAnchor>
    <xdr:from>
      <xdr:col>33</xdr:col>
      <xdr:colOff>465847</xdr:colOff>
      <xdr:row>92</xdr:row>
      <xdr:rowOff>122306</xdr:rowOff>
    </xdr:from>
    <xdr:to>
      <xdr:col>34</xdr:col>
      <xdr:colOff>457200</xdr:colOff>
      <xdr:row>93</xdr:row>
      <xdr:rowOff>94129</xdr:rowOff>
    </xdr:to>
    <xdr:sp macro="" textlink="">
      <xdr:nvSpPr>
        <xdr:cNvPr id="118" name="237 Flecha derecha">
          <a:extLst>
            <a:ext uri="{FF2B5EF4-FFF2-40B4-BE49-F238E27FC236}">
              <a16:creationId xmlns:a16="http://schemas.microsoft.com/office/drawing/2014/main" id="{00000000-0008-0000-1000-000076000000}"/>
            </a:ext>
          </a:extLst>
        </xdr:cNvPr>
        <xdr:cNvSpPr/>
      </xdr:nvSpPr>
      <xdr:spPr bwMode="auto">
        <a:xfrm>
          <a:off x="19639672" y="15152756"/>
          <a:ext cx="581903" cy="13374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26</xdr:col>
      <xdr:colOff>30738</xdr:colOff>
      <xdr:row>24</xdr:row>
      <xdr:rowOff>70768</xdr:rowOff>
    </xdr:from>
    <xdr:to>
      <xdr:col>28</xdr:col>
      <xdr:colOff>336176</xdr:colOff>
      <xdr:row>26</xdr:row>
      <xdr:rowOff>17598</xdr:rowOff>
    </xdr:to>
    <xdr:sp macro="" textlink="">
      <xdr:nvSpPr>
        <xdr:cNvPr id="119" name="TextBox 96">
          <a:extLst>
            <a:ext uri="{FF2B5EF4-FFF2-40B4-BE49-F238E27FC236}">
              <a16:creationId xmlns:a16="http://schemas.microsoft.com/office/drawing/2014/main" id="{00000000-0008-0000-1000-000077000000}"/>
            </a:ext>
          </a:extLst>
        </xdr:cNvPr>
        <xdr:cNvSpPr txBox="1"/>
      </xdr:nvSpPr>
      <xdr:spPr>
        <a:xfrm>
          <a:off x="15137388" y="4014118"/>
          <a:ext cx="1467488" cy="27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24</xdr:col>
      <xdr:colOff>579840</xdr:colOff>
      <xdr:row>25</xdr:row>
      <xdr:rowOff>141205</xdr:rowOff>
    </xdr:from>
    <xdr:to>
      <xdr:col>31</xdr:col>
      <xdr:colOff>392206</xdr:colOff>
      <xdr:row>25</xdr:row>
      <xdr:rowOff>145677</xdr:rowOff>
    </xdr:to>
    <xdr:cxnSp macro="">
      <xdr:nvCxnSpPr>
        <xdr:cNvPr id="120" name="Straight Arrow Connector 97">
          <a:extLst>
            <a:ext uri="{FF2B5EF4-FFF2-40B4-BE49-F238E27FC236}">
              <a16:creationId xmlns:a16="http://schemas.microsoft.com/office/drawing/2014/main" id="{00000000-0008-0000-1000-000078000000}"/>
            </a:ext>
          </a:extLst>
        </xdr:cNvPr>
        <xdr:cNvCxnSpPr/>
      </xdr:nvCxnSpPr>
      <xdr:spPr>
        <a:xfrm>
          <a:off x="14524440" y="4246480"/>
          <a:ext cx="3879541" cy="447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24</xdr:row>
      <xdr:rowOff>138805</xdr:rowOff>
    </xdr:from>
    <xdr:to>
      <xdr:col>24</xdr:col>
      <xdr:colOff>578884</xdr:colOff>
      <xdr:row>27</xdr:row>
      <xdr:rowOff>138805</xdr:rowOff>
    </xdr:to>
    <xdr:sp macro="" textlink="">
      <xdr:nvSpPr>
        <xdr:cNvPr id="121" name="AutoShape 266">
          <a:extLst>
            <a:ext uri="{FF2B5EF4-FFF2-40B4-BE49-F238E27FC236}">
              <a16:creationId xmlns:a16="http://schemas.microsoft.com/office/drawing/2014/main" id="{00000000-0008-0000-1000-000079000000}"/>
            </a:ext>
          </a:extLst>
        </xdr:cNvPr>
        <xdr:cNvSpPr>
          <a:spLocks noChangeArrowheads="1"/>
        </xdr:cNvSpPr>
      </xdr:nvSpPr>
      <xdr:spPr bwMode="auto">
        <a:xfrm>
          <a:off x="13500768" y="4082155"/>
          <a:ext cx="1022716" cy="48577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26</xdr:row>
      <xdr:rowOff>150012</xdr:rowOff>
    </xdr:from>
    <xdr:to>
      <xdr:col>29</xdr:col>
      <xdr:colOff>282871</xdr:colOff>
      <xdr:row>26</xdr:row>
      <xdr:rowOff>150012</xdr:rowOff>
    </xdr:to>
    <xdr:cxnSp macro="">
      <xdr:nvCxnSpPr>
        <xdr:cNvPr id="122" name="Straight Arrow Connector 97">
          <a:extLst>
            <a:ext uri="{FF2B5EF4-FFF2-40B4-BE49-F238E27FC236}">
              <a16:creationId xmlns:a16="http://schemas.microsoft.com/office/drawing/2014/main" id="{00000000-0008-0000-1000-00007A000000}"/>
            </a:ext>
          </a:extLst>
        </xdr:cNvPr>
        <xdr:cNvCxnSpPr/>
      </xdr:nvCxnSpPr>
      <xdr:spPr>
        <a:xfrm>
          <a:off x="14523484" y="441721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26</xdr:row>
      <xdr:rowOff>58759</xdr:rowOff>
    </xdr:from>
    <xdr:to>
      <xdr:col>23</xdr:col>
      <xdr:colOff>127585</xdr:colOff>
      <xdr:row>26</xdr:row>
      <xdr:rowOff>58759</xdr:rowOff>
    </xdr:to>
    <xdr:cxnSp macro="">
      <xdr:nvCxnSpPr>
        <xdr:cNvPr id="123" name="Straight Arrow Connector 81">
          <a:extLst>
            <a:ext uri="{FF2B5EF4-FFF2-40B4-BE49-F238E27FC236}">
              <a16:creationId xmlns:a16="http://schemas.microsoft.com/office/drawing/2014/main" id="{00000000-0008-0000-1000-00007B000000}"/>
            </a:ext>
          </a:extLst>
        </xdr:cNvPr>
        <xdr:cNvCxnSpPr/>
      </xdr:nvCxnSpPr>
      <xdr:spPr>
        <a:xfrm>
          <a:off x="13110241" y="4325959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579840</xdr:colOff>
      <xdr:row>29</xdr:row>
      <xdr:rowOff>123264</xdr:rowOff>
    </xdr:from>
    <xdr:to>
      <xdr:col>31</xdr:col>
      <xdr:colOff>403412</xdr:colOff>
      <xdr:row>29</xdr:row>
      <xdr:rowOff>133986</xdr:rowOff>
    </xdr:to>
    <xdr:cxnSp macro="">
      <xdr:nvCxnSpPr>
        <xdr:cNvPr id="124" name="Straight Arrow Connector 97">
          <a:extLst>
            <a:ext uri="{FF2B5EF4-FFF2-40B4-BE49-F238E27FC236}">
              <a16:creationId xmlns:a16="http://schemas.microsoft.com/office/drawing/2014/main" id="{00000000-0008-0000-1000-00007C000000}"/>
            </a:ext>
          </a:extLst>
        </xdr:cNvPr>
        <xdr:cNvCxnSpPr/>
      </xdr:nvCxnSpPr>
      <xdr:spPr>
        <a:xfrm flipV="1">
          <a:off x="14524440" y="4876239"/>
          <a:ext cx="3890747" cy="1072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28</xdr:row>
      <xdr:rowOff>33618</xdr:rowOff>
    </xdr:from>
    <xdr:to>
      <xdr:col>24</xdr:col>
      <xdr:colOff>578884</xdr:colOff>
      <xdr:row>32</xdr:row>
      <xdr:rowOff>44824</xdr:rowOff>
    </xdr:to>
    <xdr:sp macro="" textlink="">
      <xdr:nvSpPr>
        <xdr:cNvPr id="125" name="AutoShape 266">
          <a:extLst>
            <a:ext uri="{FF2B5EF4-FFF2-40B4-BE49-F238E27FC236}">
              <a16:creationId xmlns:a16="http://schemas.microsoft.com/office/drawing/2014/main" id="{00000000-0008-0000-1000-00007D000000}"/>
            </a:ext>
          </a:extLst>
        </xdr:cNvPr>
        <xdr:cNvSpPr>
          <a:spLocks noChangeArrowheads="1"/>
        </xdr:cNvSpPr>
      </xdr:nvSpPr>
      <xdr:spPr bwMode="auto">
        <a:xfrm>
          <a:off x="13500768" y="4624668"/>
          <a:ext cx="1022716" cy="65890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30</xdr:row>
      <xdr:rowOff>142792</xdr:rowOff>
    </xdr:from>
    <xdr:to>
      <xdr:col>29</xdr:col>
      <xdr:colOff>282871</xdr:colOff>
      <xdr:row>30</xdr:row>
      <xdr:rowOff>142792</xdr:rowOff>
    </xdr:to>
    <xdr:cxnSp macro="">
      <xdr:nvCxnSpPr>
        <xdr:cNvPr id="126" name="Straight Arrow Connector 97">
          <a:extLst>
            <a:ext uri="{FF2B5EF4-FFF2-40B4-BE49-F238E27FC236}">
              <a16:creationId xmlns:a16="http://schemas.microsoft.com/office/drawing/2014/main" id="{00000000-0008-0000-1000-00007E000000}"/>
            </a:ext>
          </a:extLst>
        </xdr:cNvPr>
        <xdr:cNvCxnSpPr/>
      </xdr:nvCxnSpPr>
      <xdr:spPr>
        <a:xfrm>
          <a:off x="14523484" y="505769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30</xdr:row>
      <xdr:rowOff>17921</xdr:rowOff>
    </xdr:from>
    <xdr:to>
      <xdr:col>23</xdr:col>
      <xdr:colOff>127585</xdr:colOff>
      <xdr:row>30</xdr:row>
      <xdr:rowOff>17921</xdr:rowOff>
    </xdr:to>
    <xdr:cxnSp macro="">
      <xdr:nvCxnSpPr>
        <xdr:cNvPr id="127" name="Straight Arrow Connector 81">
          <a:extLst>
            <a:ext uri="{FF2B5EF4-FFF2-40B4-BE49-F238E27FC236}">
              <a16:creationId xmlns:a16="http://schemas.microsoft.com/office/drawing/2014/main" id="{00000000-0008-0000-1000-00007F000000}"/>
            </a:ext>
          </a:extLst>
        </xdr:cNvPr>
        <xdr:cNvCxnSpPr/>
      </xdr:nvCxnSpPr>
      <xdr:spPr>
        <a:xfrm>
          <a:off x="13110241" y="4932821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</xdr:row>
      <xdr:rowOff>62144</xdr:rowOff>
    </xdr:from>
    <xdr:to>
      <xdr:col>44</xdr:col>
      <xdr:colOff>333387</xdr:colOff>
      <xdr:row>19</xdr:row>
      <xdr:rowOff>100855</xdr:rowOff>
    </xdr:to>
    <xdr:sp macro="" textlink="">
      <xdr:nvSpPr>
        <xdr:cNvPr id="128" name="AutoShape 266">
          <a:extLst>
            <a:ext uri="{FF2B5EF4-FFF2-40B4-BE49-F238E27FC236}">
              <a16:creationId xmlns:a16="http://schemas.microsoft.com/office/drawing/2014/main" id="{00000000-0008-0000-1000-000080000000}"/>
            </a:ext>
          </a:extLst>
        </xdr:cNvPr>
        <xdr:cNvSpPr>
          <a:spLocks noChangeArrowheads="1"/>
        </xdr:cNvSpPr>
      </xdr:nvSpPr>
      <xdr:spPr bwMode="auto">
        <a:xfrm>
          <a:off x="24403050" y="2329094"/>
          <a:ext cx="1504962" cy="905486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APASCAT100</a:t>
          </a:r>
          <a:endParaRPr lang="it-IT" b="0"/>
        </a:p>
      </xdr:txBody>
    </xdr:sp>
    <xdr:clientData/>
  </xdr:twoCellAnchor>
  <xdr:twoCellAnchor>
    <xdr:from>
      <xdr:col>46</xdr:col>
      <xdr:colOff>337948</xdr:colOff>
      <xdr:row>15</xdr:row>
      <xdr:rowOff>78441</xdr:rowOff>
    </xdr:from>
    <xdr:to>
      <xdr:col>48</xdr:col>
      <xdr:colOff>336176</xdr:colOff>
      <xdr:row>18</xdr:row>
      <xdr:rowOff>89647</xdr:rowOff>
    </xdr:to>
    <xdr:sp macro="" textlink="">
      <xdr:nvSpPr>
        <xdr:cNvPr id="129" name="AutoShape 266">
          <a:extLst>
            <a:ext uri="{FF2B5EF4-FFF2-40B4-BE49-F238E27FC236}">
              <a16:creationId xmlns:a16="http://schemas.microsoft.com/office/drawing/2014/main" id="{00000000-0008-0000-1000-000081000000}"/>
            </a:ext>
          </a:extLst>
        </xdr:cNvPr>
        <xdr:cNvSpPr>
          <a:spLocks noChangeArrowheads="1"/>
        </xdr:cNvSpPr>
      </xdr:nvSpPr>
      <xdr:spPr bwMode="auto">
        <a:xfrm>
          <a:off x="27074623" y="2507316"/>
          <a:ext cx="1160278" cy="554131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(ALIVCAT100)</a:t>
          </a:r>
          <a:endParaRPr lang="it-IT" b="0"/>
        </a:p>
      </xdr:txBody>
    </xdr:sp>
    <xdr:clientData/>
  </xdr:twoCellAnchor>
  <xdr:twoCellAnchor>
    <xdr:from>
      <xdr:col>48</xdr:col>
      <xdr:colOff>345701</xdr:colOff>
      <xdr:row>17</xdr:row>
      <xdr:rowOff>3082</xdr:rowOff>
    </xdr:from>
    <xdr:to>
      <xdr:col>50</xdr:col>
      <xdr:colOff>219075</xdr:colOff>
      <xdr:row>17</xdr:row>
      <xdr:rowOff>9525</xdr:rowOff>
    </xdr:to>
    <xdr:cxnSp macro="">
      <xdr:nvCxnSpPr>
        <xdr:cNvPr id="130" name="Straight Arrow Connector 82">
          <a:extLst>
            <a:ext uri="{FF2B5EF4-FFF2-40B4-BE49-F238E27FC236}">
              <a16:creationId xmlns:a16="http://schemas.microsoft.com/office/drawing/2014/main" id="{00000000-0008-0000-1000-000082000000}"/>
            </a:ext>
          </a:extLst>
        </xdr:cNvPr>
        <xdr:cNvCxnSpPr/>
      </xdr:nvCxnSpPr>
      <xdr:spPr>
        <a:xfrm>
          <a:off x="28244426" y="2784382"/>
          <a:ext cx="1035424" cy="64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17</xdr:row>
      <xdr:rowOff>3058</xdr:rowOff>
    </xdr:from>
    <xdr:to>
      <xdr:col>46</xdr:col>
      <xdr:colOff>337948</xdr:colOff>
      <xdr:row>17</xdr:row>
      <xdr:rowOff>5603</xdr:rowOff>
    </xdr:to>
    <xdr:cxnSp macro="">
      <xdr:nvCxnSpPr>
        <xdr:cNvPr id="131" name="Straight Arrow Connector 81">
          <a:extLst>
            <a:ext uri="{FF2B5EF4-FFF2-40B4-BE49-F238E27FC236}">
              <a16:creationId xmlns:a16="http://schemas.microsoft.com/office/drawing/2014/main" id="{00000000-0008-0000-1000-000083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5908012" y="2784358"/>
          <a:ext cx="1166611" cy="254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161931</xdr:colOff>
      <xdr:row>12</xdr:row>
      <xdr:rowOff>114176</xdr:rowOff>
    </xdr:from>
    <xdr:to>
      <xdr:col>44</xdr:col>
      <xdr:colOff>304516</xdr:colOff>
      <xdr:row>14</xdr:row>
      <xdr:rowOff>62144</xdr:rowOff>
    </xdr:to>
    <xdr:cxnSp macro="">
      <xdr:nvCxnSpPr>
        <xdr:cNvPr id="132" name="Elbow Connector 68">
          <a:extLst>
            <a:ext uri="{FF2B5EF4-FFF2-40B4-BE49-F238E27FC236}">
              <a16:creationId xmlns:a16="http://schemas.microsoft.com/office/drawing/2014/main" id="{00000000-0008-0000-1000-000084000000}"/>
            </a:ext>
          </a:extLst>
        </xdr:cNvPr>
        <xdr:cNvCxnSpPr>
          <a:cxnSpLocks noChangeShapeType="1"/>
          <a:stCxn id="128" idx="0"/>
          <a:endCxn id="133" idx="2"/>
        </xdr:cNvCxnSpPr>
      </xdr:nvCxnSpPr>
      <xdr:spPr bwMode="auto">
        <a:xfrm rot="5400000" flipH="1" flipV="1">
          <a:off x="25381427" y="1831380"/>
          <a:ext cx="271818" cy="72361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485206</xdr:colOff>
      <xdr:row>8</xdr:row>
      <xdr:rowOff>81804</xdr:rowOff>
    </xdr:from>
    <xdr:to>
      <xdr:col>47</xdr:col>
      <xdr:colOff>123825</xdr:colOff>
      <xdr:row>12</xdr:row>
      <xdr:rowOff>114176</xdr:rowOff>
    </xdr:to>
    <xdr:sp macro="" textlink="">
      <xdr:nvSpPr>
        <xdr:cNvPr id="133" name="TextBox 85">
          <a:extLst>
            <a:ext uri="{FF2B5EF4-FFF2-40B4-BE49-F238E27FC236}">
              <a16:creationId xmlns:a16="http://schemas.microsoft.com/office/drawing/2014/main" id="{00000000-0008-0000-1000-000085000000}"/>
            </a:ext>
          </a:extLst>
        </xdr:cNvPr>
        <xdr:cNvSpPr txBox="1"/>
      </xdr:nvSpPr>
      <xdr:spPr>
        <a:xfrm>
          <a:off x="24316756" y="1377204"/>
          <a:ext cx="3124769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253425</xdr:colOff>
      <xdr:row>7</xdr:row>
      <xdr:rowOff>0</xdr:rowOff>
    </xdr:from>
    <xdr:to>
      <xdr:col>47</xdr:col>
      <xdr:colOff>493061</xdr:colOff>
      <xdr:row>15</xdr:row>
      <xdr:rowOff>69959</xdr:rowOff>
    </xdr:to>
    <xdr:cxnSp macro="">
      <xdr:nvCxnSpPr>
        <xdr:cNvPr id="134" name="Elbow Connector 68">
          <a:extLst>
            <a:ext uri="{FF2B5EF4-FFF2-40B4-BE49-F238E27FC236}">
              <a16:creationId xmlns:a16="http://schemas.microsoft.com/office/drawing/2014/main" id="{00000000-0008-0000-1000-00008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008263" y="1696337"/>
          <a:ext cx="1365359" cy="239636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250146</xdr:colOff>
      <xdr:row>3</xdr:row>
      <xdr:rowOff>31377</xdr:rowOff>
    </xdr:from>
    <xdr:to>
      <xdr:col>49</xdr:col>
      <xdr:colOff>233580</xdr:colOff>
      <xdr:row>7</xdr:row>
      <xdr:rowOff>121340</xdr:rowOff>
    </xdr:to>
    <xdr:sp macro="" textlink="">
      <xdr:nvSpPr>
        <xdr:cNvPr id="135" name="TextBox 87">
          <a:extLst>
            <a:ext uri="{FF2B5EF4-FFF2-40B4-BE49-F238E27FC236}">
              <a16:creationId xmlns:a16="http://schemas.microsoft.com/office/drawing/2014/main" id="{00000000-0008-0000-1000-000087000000}"/>
            </a:ext>
          </a:extLst>
        </xdr:cNvPr>
        <xdr:cNvSpPr txBox="1"/>
      </xdr:nvSpPr>
      <xdr:spPr>
        <a:xfrm>
          <a:off x="26986821" y="517152"/>
          <a:ext cx="1726509" cy="737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59156</xdr:colOff>
      <xdr:row>6</xdr:row>
      <xdr:rowOff>86845</xdr:rowOff>
    </xdr:from>
    <xdr:to>
      <xdr:col>51</xdr:col>
      <xdr:colOff>31297</xdr:colOff>
      <xdr:row>13</xdr:row>
      <xdr:rowOff>19251</xdr:rowOff>
    </xdr:to>
    <xdr:sp macro="" textlink="">
      <xdr:nvSpPr>
        <xdr:cNvPr id="136" name="TextBox 87">
          <a:extLst>
            <a:ext uri="{FF2B5EF4-FFF2-40B4-BE49-F238E27FC236}">
              <a16:creationId xmlns:a16="http://schemas.microsoft.com/office/drawing/2014/main" id="{00000000-0008-0000-1000-000088000000}"/>
            </a:ext>
          </a:extLst>
        </xdr:cNvPr>
        <xdr:cNvSpPr txBox="1"/>
      </xdr:nvSpPr>
      <xdr:spPr>
        <a:xfrm>
          <a:off x="27957881" y="1058395"/>
          <a:ext cx="171521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Emissions(i) </a:t>
          </a:r>
          <a:r>
            <a:rPr lang="it-IT" sz="1100"/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)</a:t>
          </a:r>
        </a:p>
      </xdr:txBody>
    </xdr:sp>
    <xdr:clientData/>
  </xdr:twoCellAnchor>
  <xdr:twoCellAnchor>
    <xdr:from>
      <xdr:col>47</xdr:col>
      <xdr:colOff>430317</xdr:colOff>
      <xdr:row>12</xdr:row>
      <xdr:rowOff>7210</xdr:rowOff>
    </xdr:from>
    <xdr:to>
      <xdr:col>48</xdr:col>
      <xdr:colOff>405472</xdr:colOff>
      <xdr:row>15</xdr:row>
      <xdr:rowOff>72986</xdr:rowOff>
    </xdr:to>
    <xdr:cxnSp macro="">
      <xdr:nvCxnSpPr>
        <xdr:cNvPr id="137" name="Elbow Connector 68">
          <a:extLst>
            <a:ext uri="{FF2B5EF4-FFF2-40B4-BE49-F238E27FC236}">
              <a16:creationId xmlns:a16="http://schemas.microsoft.com/office/drawing/2014/main" id="{00000000-0008-0000-1000-000089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750331" y="1947996"/>
          <a:ext cx="551551" cy="55618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40</xdr:col>
      <xdr:colOff>238125</xdr:colOff>
      <xdr:row>17</xdr:row>
      <xdr:rowOff>0</xdr:rowOff>
    </xdr:from>
    <xdr:to>
      <xdr:col>41</xdr:col>
      <xdr:colOff>571500</xdr:colOff>
      <xdr:row>17</xdr:row>
      <xdr:rowOff>537</xdr:rowOff>
    </xdr:to>
    <xdr:cxnSp macro="">
      <xdr:nvCxnSpPr>
        <xdr:cNvPr id="138" name="Straight Arrow Connector 119">
          <a:extLst>
            <a:ext uri="{FF2B5EF4-FFF2-40B4-BE49-F238E27FC236}">
              <a16:creationId xmlns:a16="http://schemas.microsoft.com/office/drawing/2014/main" id="{00000000-0008-0000-1000-00008A000000}"/>
            </a:ext>
          </a:extLst>
        </xdr:cNvPr>
        <xdr:cNvCxnSpPr>
          <a:endCxn id="128" idx="1"/>
        </xdr:cNvCxnSpPr>
      </xdr:nvCxnSpPr>
      <xdr:spPr>
        <a:xfrm>
          <a:off x="23488650" y="2781300"/>
          <a:ext cx="914400" cy="53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89645</xdr:colOff>
      <xdr:row>15</xdr:row>
      <xdr:rowOff>134472</xdr:rowOff>
    </xdr:from>
    <xdr:to>
      <xdr:col>41</xdr:col>
      <xdr:colOff>481851</xdr:colOff>
      <xdr:row>18</xdr:row>
      <xdr:rowOff>115528</xdr:rowOff>
    </xdr:to>
    <xdr:sp macro="" textlink="">
      <xdr:nvSpPr>
        <xdr:cNvPr id="139" name="TextBox 151">
          <a:extLst>
            <a:ext uri="{FF2B5EF4-FFF2-40B4-BE49-F238E27FC236}">
              <a16:creationId xmlns:a16="http://schemas.microsoft.com/office/drawing/2014/main" id="{00000000-0008-0000-1000-00008B000000}"/>
            </a:ext>
          </a:extLst>
        </xdr:cNvPr>
        <xdr:cNvSpPr txBox="1"/>
      </xdr:nvSpPr>
      <xdr:spPr>
        <a:xfrm>
          <a:off x="22759145" y="2563347"/>
          <a:ext cx="1554256" cy="523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 baseline="0"/>
            <a:t> [Mha]</a:t>
          </a:r>
        </a:p>
      </xdr:txBody>
    </xdr:sp>
    <xdr:clientData/>
  </xdr:twoCellAnchor>
  <xdr:twoCellAnchor>
    <xdr:from>
      <xdr:col>43</xdr:col>
      <xdr:colOff>78442</xdr:colOff>
      <xdr:row>20</xdr:row>
      <xdr:rowOff>145677</xdr:rowOff>
    </xdr:from>
    <xdr:to>
      <xdr:col>45</xdr:col>
      <xdr:colOff>470647</xdr:colOff>
      <xdr:row>24</xdr:row>
      <xdr:rowOff>37086</xdr:rowOff>
    </xdr:to>
    <xdr:sp macro="" textlink="">
      <xdr:nvSpPr>
        <xdr:cNvPr id="140" name="TextBox 151">
          <a:extLst>
            <a:ext uri="{FF2B5EF4-FFF2-40B4-BE49-F238E27FC236}">
              <a16:creationId xmlns:a16="http://schemas.microsoft.com/office/drawing/2014/main" id="{00000000-0008-0000-1000-00008C000000}"/>
            </a:ext>
          </a:extLst>
        </xdr:cNvPr>
        <xdr:cNvSpPr txBox="1"/>
      </xdr:nvSpPr>
      <xdr:spPr>
        <a:xfrm>
          <a:off x="25072042" y="3441327"/>
          <a:ext cx="1554255" cy="53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224118</xdr:colOff>
      <xdr:row>17</xdr:row>
      <xdr:rowOff>179296</xdr:rowOff>
    </xdr:from>
    <xdr:to>
      <xdr:col>46</xdr:col>
      <xdr:colOff>336176</xdr:colOff>
      <xdr:row>22</xdr:row>
      <xdr:rowOff>11206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1000-00008D000000}"/>
            </a:ext>
          </a:extLst>
        </xdr:cNvPr>
        <xdr:cNvCxnSpPr/>
      </xdr:nvCxnSpPr>
      <xdr:spPr bwMode="auto">
        <a:xfrm flipV="1">
          <a:off x="26379768" y="296059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1587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41</xdr:col>
      <xdr:colOff>560290</xdr:colOff>
      <xdr:row>35</xdr:row>
      <xdr:rowOff>94081</xdr:rowOff>
    </xdr:from>
    <xdr:to>
      <xdr:col>44</xdr:col>
      <xdr:colOff>322177</xdr:colOff>
      <xdr:row>41</xdr:row>
      <xdr:rowOff>43145</xdr:rowOff>
    </xdr:to>
    <xdr:sp macro="" textlink="">
      <xdr:nvSpPr>
        <xdr:cNvPr id="142" name="AutoShape 266">
          <a:extLst>
            <a:ext uri="{FF2B5EF4-FFF2-40B4-BE49-F238E27FC236}">
              <a16:creationId xmlns:a16="http://schemas.microsoft.com/office/drawing/2014/main" id="{00000000-0008-0000-1000-00008E000000}"/>
            </a:ext>
          </a:extLst>
        </xdr:cNvPr>
        <xdr:cNvSpPr>
          <a:spLocks noChangeArrowheads="1"/>
        </xdr:cNvSpPr>
      </xdr:nvSpPr>
      <xdr:spPr bwMode="auto">
        <a:xfrm>
          <a:off x="24391840" y="5818606"/>
          <a:ext cx="1504962" cy="977764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APASCAT200</a:t>
          </a:r>
          <a:endParaRPr lang="it-IT" b="0"/>
        </a:p>
      </xdr:txBody>
    </xdr:sp>
    <xdr:clientData/>
  </xdr:twoCellAnchor>
  <xdr:twoCellAnchor>
    <xdr:from>
      <xdr:col>46</xdr:col>
      <xdr:colOff>326738</xdr:colOff>
      <xdr:row>35</xdr:row>
      <xdr:rowOff>99170</xdr:rowOff>
    </xdr:from>
    <xdr:to>
      <xdr:col>48</xdr:col>
      <xdr:colOff>324966</xdr:colOff>
      <xdr:row>40</xdr:row>
      <xdr:rowOff>11204</xdr:rowOff>
    </xdr:to>
    <xdr:sp macro="" textlink="">
      <xdr:nvSpPr>
        <xdr:cNvPr id="143" name="AutoShape 266">
          <a:extLst>
            <a:ext uri="{FF2B5EF4-FFF2-40B4-BE49-F238E27FC236}">
              <a16:creationId xmlns:a16="http://schemas.microsoft.com/office/drawing/2014/main" id="{00000000-0008-0000-1000-00008F000000}"/>
            </a:ext>
          </a:extLst>
        </xdr:cNvPr>
        <xdr:cNvSpPr>
          <a:spLocks noChangeArrowheads="1"/>
        </xdr:cNvSpPr>
      </xdr:nvSpPr>
      <xdr:spPr bwMode="auto">
        <a:xfrm>
          <a:off x="27063413" y="5823695"/>
          <a:ext cx="1160278" cy="77880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 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(ALIVCAT200)</a:t>
          </a:r>
          <a:endParaRPr lang="it-IT" b="0"/>
        </a:p>
      </xdr:txBody>
    </xdr:sp>
    <xdr:clientData/>
  </xdr:twoCellAnchor>
  <xdr:twoCellAnchor>
    <xdr:from>
      <xdr:col>48</xdr:col>
      <xdr:colOff>324966</xdr:colOff>
      <xdr:row>37</xdr:row>
      <xdr:rowOff>179293</xdr:rowOff>
    </xdr:from>
    <xdr:to>
      <xdr:col>50</xdr:col>
      <xdr:colOff>44824</xdr:colOff>
      <xdr:row>37</xdr:row>
      <xdr:rowOff>184055</xdr:rowOff>
    </xdr:to>
    <xdr:cxnSp macro="">
      <xdr:nvCxnSpPr>
        <xdr:cNvPr id="144" name="Straight Arrow Connector 82">
          <a:extLst>
            <a:ext uri="{FF2B5EF4-FFF2-40B4-BE49-F238E27FC236}">
              <a16:creationId xmlns:a16="http://schemas.microsoft.com/office/drawing/2014/main" id="{00000000-0008-0000-1000-000090000000}"/>
            </a:ext>
          </a:extLst>
        </xdr:cNvPr>
        <xdr:cNvCxnSpPr>
          <a:stCxn id="143" idx="3"/>
        </xdr:cNvCxnSpPr>
      </xdr:nvCxnSpPr>
      <xdr:spPr>
        <a:xfrm flipV="1">
          <a:off x="28223691" y="6227668"/>
          <a:ext cx="88190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78435</xdr:colOff>
      <xdr:row>37</xdr:row>
      <xdr:rowOff>43145</xdr:rowOff>
    </xdr:from>
    <xdr:to>
      <xdr:col>41</xdr:col>
      <xdr:colOff>470641</xdr:colOff>
      <xdr:row>40</xdr:row>
      <xdr:rowOff>91437</xdr:rowOff>
    </xdr:to>
    <xdr:sp macro="" textlink="">
      <xdr:nvSpPr>
        <xdr:cNvPr id="145" name="TextBox 151">
          <a:extLst>
            <a:ext uri="{FF2B5EF4-FFF2-40B4-BE49-F238E27FC236}">
              <a16:creationId xmlns:a16="http://schemas.microsoft.com/office/drawing/2014/main" id="{00000000-0008-0000-1000-000091000000}"/>
            </a:ext>
          </a:extLst>
        </xdr:cNvPr>
        <xdr:cNvSpPr txBox="1"/>
      </xdr:nvSpPr>
      <xdr:spPr>
        <a:xfrm>
          <a:off x="22747935" y="6091520"/>
          <a:ext cx="1554256" cy="591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43</xdr:col>
      <xdr:colOff>67232</xdr:colOff>
      <xdr:row>42</xdr:row>
      <xdr:rowOff>65555</xdr:rowOff>
    </xdr:from>
    <xdr:to>
      <xdr:col>45</xdr:col>
      <xdr:colOff>459437</xdr:colOff>
      <xdr:row>45</xdr:row>
      <xdr:rowOff>113847</xdr:rowOff>
    </xdr:to>
    <xdr:sp macro="" textlink="">
      <xdr:nvSpPr>
        <xdr:cNvPr id="146" name="TextBox 151">
          <a:extLst>
            <a:ext uri="{FF2B5EF4-FFF2-40B4-BE49-F238E27FC236}">
              <a16:creationId xmlns:a16="http://schemas.microsoft.com/office/drawing/2014/main" id="{00000000-0008-0000-1000-000092000000}"/>
            </a:ext>
          </a:extLst>
        </xdr:cNvPr>
        <xdr:cNvSpPr txBox="1"/>
      </xdr:nvSpPr>
      <xdr:spPr>
        <a:xfrm>
          <a:off x="25060832" y="6980705"/>
          <a:ext cx="1554255" cy="534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212908</xdr:colOff>
      <xdr:row>39</xdr:row>
      <xdr:rowOff>54351</xdr:rowOff>
    </xdr:from>
    <xdr:to>
      <xdr:col>46</xdr:col>
      <xdr:colOff>324966</xdr:colOff>
      <xdr:row>43</xdr:row>
      <xdr:rowOff>76761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1000-000093000000}"/>
            </a:ext>
          </a:extLst>
        </xdr:cNvPr>
        <xdr:cNvCxnSpPr/>
      </xdr:nvCxnSpPr>
      <xdr:spPr bwMode="auto">
        <a:xfrm flipV="1">
          <a:off x="26368558" y="648372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40</xdr:col>
      <xdr:colOff>186018</xdr:colOff>
      <xdr:row>38</xdr:row>
      <xdr:rowOff>65811</xdr:rowOff>
    </xdr:from>
    <xdr:to>
      <xdr:col>41</xdr:col>
      <xdr:colOff>544606</xdr:colOff>
      <xdr:row>38</xdr:row>
      <xdr:rowOff>73958</xdr:rowOff>
    </xdr:to>
    <xdr:cxnSp macro="">
      <xdr:nvCxnSpPr>
        <xdr:cNvPr id="148" name="Straight Arrow Connector 119">
          <a:extLst>
            <a:ext uri="{FF2B5EF4-FFF2-40B4-BE49-F238E27FC236}">
              <a16:creationId xmlns:a16="http://schemas.microsoft.com/office/drawing/2014/main" id="{00000000-0008-0000-1000-000094000000}"/>
            </a:ext>
          </a:extLst>
        </xdr:cNvPr>
        <xdr:cNvCxnSpPr/>
      </xdr:nvCxnSpPr>
      <xdr:spPr>
        <a:xfrm flipV="1">
          <a:off x="23436543" y="6304686"/>
          <a:ext cx="939613" cy="8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38</xdr:row>
      <xdr:rowOff>3058</xdr:rowOff>
    </xdr:from>
    <xdr:to>
      <xdr:col>46</xdr:col>
      <xdr:colOff>337948</xdr:colOff>
      <xdr:row>38</xdr:row>
      <xdr:rowOff>5603</xdr:rowOff>
    </xdr:to>
    <xdr:cxnSp macro="">
      <xdr:nvCxnSpPr>
        <xdr:cNvPr id="149" name="Straight Arrow Connector 81">
          <a:extLst>
            <a:ext uri="{FF2B5EF4-FFF2-40B4-BE49-F238E27FC236}">
              <a16:creationId xmlns:a16="http://schemas.microsoft.com/office/drawing/2014/main" id="{00000000-0008-0000-1000-000095000000}"/>
            </a:ext>
          </a:extLst>
        </xdr:cNvPr>
        <xdr:cNvCxnSpPr/>
      </xdr:nvCxnSpPr>
      <xdr:spPr>
        <a:xfrm>
          <a:off x="25908012" y="6241933"/>
          <a:ext cx="1166611" cy="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127473</xdr:colOff>
      <xdr:row>32</xdr:row>
      <xdr:rowOff>155629</xdr:rowOff>
    </xdr:from>
    <xdr:to>
      <xdr:col>44</xdr:col>
      <xdr:colOff>386278</xdr:colOff>
      <xdr:row>35</xdr:row>
      <xdr:rowOff>84547</xdr:rowOff>
    </xdr:to>
    <xdr:cxnSp macro="">
      <xdr:nvCxnSpPr>
        <xdr:cNvPr id="150" name="Elbow Connector 68">
          <a:extLst>
            <a:ext uri="{FF2B5EF4-FFF2-40B4-BE49-F238E27FC236}">
              <a16:creationId xmlns:a16="http://schemas.microsoft.com/office/drawing/2014/main" id="{00000000-0008-0000-1000-000096000000}"/>
            </a:ext>
          </a:extLst>
        </xdr:cNvPr>
        <xdr:cNvCxnSpPr>
          <a:cxnSpLocks noChangeShapeType="1"/>
          <a:endCxn id="151" idx="2"/>
        </xdr:cNvCxnSpPr>
      </xdr:nvCxnSpPr>
      <xdr:spPr bwMode="auto">
        <a:xfrm rot="5400000" flipH="1" flipV="1">
          <a:off x="25333641" y="5181811"/>
          <a:ext cx="414693" cy="83983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280138</xdr:colOff>
      <xdr:row>28</xdr:row>
      <xdr:rowOff>123256</xdr:rowOff>
    </xdr:from>
    <xdr:to>
      <xdr:col>47</xdr:col>
      <xdr:colOff>492418</xdr:colOff>
      <xdr:row>32</xdr:row>
      <xdr:rowOff>155628</xdr:rowOff>
    </xdr:to>
    <xdr:sp macro="" textlink="">
      <xdr:nvSpPr>
        <xdr:cNvPr id="151" name="TextBox 85">
          <a:extLst>
            <a:ext uri="{FF2B5EF4-FFF2-40B4-BE49-F238E27FC236}">
              <a16:creationId xmlns:a16="http://schemas.microsoft.com/office/drawing/2014/main" id="{00000000-0008-0000-1000-000097000000}"/>
            </a:ext>
          </a:extLst>
        </xdr:cNvPr>
        <xdr:cNvSpPr txBox="1"/>
      </xdr:nvSpPr>
      <xdr:spPr>
        <a:xfrm>
          <a:off x="24111688" y="4714306"/>
          <a:ext cx="3698430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325852</xdr:colOff>
      <xdr:row>28</xdr:row>
      <xdr:rowOff>22403</xdr:rowOff>
    </xdr:from>
    <xdr:to>
      <xdr:col>47</xdr:col>
      <xdr:colOff>459443</xdr:colOff>
      <xdr:row>35</xdr:row>
      <xdr:rowOff>99171</xdr:rowOff>
    </xdr:to>
    <xdr:cxnSp macro="">
      <xdr:nvCxnSpPr>
        <xdr:cNvPr id="152" name="Elbow Connector 68">
          <a:extLst>
            <a:ext uri="{FF2B5EF4-FFF2-40B4-BE49-F238E27FC236}">
              <a16:creationId xmlns:a16="http://schemas.microsoft.com/office/drawing/2014/main" id="{00000000-0008-0000-1000-000098000000}"/>
            </a:ext>
          </a:extLst>
        </xdr:cNvPr>
        <xdr:cNvCxnSpPr>
          <a:cxnSpLocks noChangeShapeType="1"/>
          <a:stCxn id="143" idx="0"/>
        </xdr:cNvCxnSpPr>
      </xdr:nvCxnSpPr>
      <xdr:spPr bwMode="auto">
        <a:xfrm rot="5400000" flipH="1" flipV="1">
          <a:off x="27105226" y="5151779"/>
          <a:ext cx="1210243" cy="13359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178428</xdr:colOff>
      <xdr:row>24</xdr:row>
      <xdr:rowOff>67226</xdr:rowOff>
    </xdr:from>
    <xdr:to>
      <xdr:col>49</xdr:col>
      <xdr:colOff>161862</xdr:colOff>
      <xdr:row>29</xdr:row>
      <xdr:rowOff>96118</xdr:rowOff>
    </xdr:to>
    <xdr:sp macro="" textlink="">
      <xdr:nvSpPr>
        <xdr:cNvPr id="153" name="TextBox 87">
          <a:extLst>
            <a:ext uri="{FF2B5EF4-FFF2-40B4-BE49-F238E27FC236}">
              <a16:creationId xmlns:a16="http://schemas.microsoft.com/office/drawing/2014/main" id="{00000000-0008-0000-1000-000099000000}"/>
            </a:ext>
          </a:extLst>
        </xdr:cNvPr>
        <xdr:cNvSpPr txBox="1"/>
      </xdr:nvSpPr>
      <xdr:spPr>
        <a:xfrm>
          <a:off x="26915103" y="4010576"/>
          <a:ext cx="1726509" cy="838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270389</xdr:colOff>
      <xdr:row>26</xdr:row>
      <xdr:rowOff>104844</xdr:rowOff>
    </xdr:from>
    <xdr:to>
      <xdr:col>51</xdr:col>
      <xdr:colOff>285750</xdr:colOff>
      <xdr:row>33</xdr:row>
      <xdr:rowOff>37250</xdr:rowOff>
    </xdr:to>
    <xdr:sp macro="" textlink="">
      <xdr:nvSpPr>
        <xdr:cNvPr id="154" name="TextBox 87">
          <a:extLst>
            <a:ext uri="{FF2B5EF4-FFF2-40B4-BE49-F238E27FC236}">
              <a16:creationId xmlns:a16="http://schemas.microsoft.com/office/drawing/2014/main" id="{00000000-0008-0000-1000-00009A000000}"/>
            </a:ext>
          </a:extLst>
        </xdr:cNvPr>
        <xdr:cNvSpPr txBox="1"/>
      </xdr:nvSpPr>
      <xdr:spPr>
        <a:xfrm>
          <a:off x="28169114" y="4372044"/>
          <a:ext cx="175843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Emissions(i)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48</xdr:col>
      <xdr:colOff>89649</xdr:colOff>
      <xdr:row>32</xdr:row>
      <xdr:rowOff>18406</xdr:rowOff>
    </xdr:from>
    <xdr:to>
      <xdr:col>49</xdr:col>
      <xdr:colOff>24475</xdr:colOff>
      <xdr:row>35</xdr:row>
      <xdr:rowOff>89646</xdr:rowOff>
    </xdr:to>
    <xdr:cxnSp macro="">
      <xdr:nvCxnSpPr>
        <xdr:cNvPr id="155" name="Elbow Connector 68">
          <a:extLst>
            <a:ext uri="{FF2B5EF4-FFF2-40B4-BE49-F238E27FC236}">
              <a16:creationId xmlns:a16="http://schemas.microsoft.com/office/drawing/2014/main" id="{00000000-0008-0000-1000-00009B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967792" y="5277738"/>
          <a:ext cx="557015" cy="5158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26</xdr:col>
      <xdr:colOff>26256</xdr:colOff>
      <xdr:row>28</xdr:row>
      <xdr:rowOff>66286</xdr:rowOff>
    </xdr:from>
    <xdr:to>
      <xdr:col>28</xdr:col>
      <xdr:colOff>331694</xdr:colOff>
      <xdr:row>30</xdr:row>
      <xdr:rowOff>80351</xdr:rowOff>
    </xdr:to>
    <xdr:sp macro="" textlink="">
      <xdr:nvSpPr>
        <xdr:cNvPr id="156" name="TextBox 96">
          <a:extLst>
            <a:ext uri="{FF2B5EF4-FFF2-40B4-BE49-F238E27FC236}">
              <a16:creationId xmlns:a16="http://schemas.microsoft.com/office/drawing/2014/main" id="{00000000-0008-0000-1000-00009C000000}"/>
            </a:ext>
          </a:extLst>
        </xdr:cNvPr>
        <xdr:cNvSpPr txBox="1"/>
      </xdr:nvSpPr>
      <xdr:spPr>
        <a:xfrm>
          <a:off x="15132906" y="4657336"/>
          <a:ext cx="1467488" cy="33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67235</xdr:colOff>
      <xdr:row>38</xdr:row>
      <xdr:rowOff>22413</xdr:rowOff>
    </xdr:from>
    <xdr:to>
      <xdr:col>28</xdr:col>
      <xdr:colOff>372673</xdr:colOff>
      <xdr:row>40</xdr:row>
      <xdr:rowOff>70095</xdr:rowOff>
    </xdr:to>
    <xdr:sp macro="" textlink="">
      <xdr:nvSpPr>
        <xdr:cNvPr id="157" name="TextBox 96">
          <a:extLst>
            <a:ext uri="{FF2B5EF4-FFF2-40B4-BE49-F238E27FC236}">
              <a16:creationId xmlns:a16="http://schemas.microsoft.com/office/drawing/2014/main" id="{00000000-0008-0000-1000-00009D000000}"/>
            </a:ext>
          </a:extLst>
        </xdr:cNvPr>
        <xdr:cNvSpPr txBox="1"/>
      </xdr:nvSpPr>
      <xdr:spPr>
        <a:xfrm>
          <a:off x="15173885" y="6261288"/>
          <a:ext cx="1467488" cy="400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62751</xdr:colOff>
      <xdr:row>44</xdr:row>
      <xdr:rowOff>51556</xdr:rowOff>
    </xdr:from>
    <xdr:to>
      <xdr:col>28</xdr:col>
      <xdr:colOff>368189</xdr:colOff>
      <xdr:row>46</xdr:row>
      <xdr:rowOff>65622</xdr:rowOff>
    </xdr:to>
    <xdr:sp macro="" textlink="">
      <xdr:nvSpPr>
        <xdr:cNvPr id="158" name="TextBox 96">
          <a:extLst>
            <a:ext uri="{FF2B5EF4-FFF2-40B4-BE49-F238E27FC236}">
              <a16:creationId xmlns:a16="http://schemas.microsoft.com/office/drawing/2014/main" id="{00000000-0008-0000-1000-00009E000000}"/>
            </a:ext>
          </a:extLst>
        </xdr:cNvPr>
        <xdr:cNvSpPr txBox="1"/>
      </xdr:nvSpPr>
      <xdr:spPr>
        <a:xfrm>
          <a:off x="15169401" y="7290556"/>
          <a:ext cx="1467488" cy="33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32</xdr:col>
      <xdr:colOff>190500</xdr:colOff>
      <xdr:row>51</xdr:row>
      <xdr:rowOff>130155</xdr:rowOff>
    </xdr:from>
    <xdr:to>
      <xdr:col>34</xdr:col>
      <xdr:colOff>487171</xdr:colOff>
      <xdr:row>53</xdr:row>
      <xdr:rowOff>123825</xdr:rowOff>
    </xdr:to>
    <xdr:sp macro="" textlink="">
      <xdr:nvSpPr>
        <xdr:cNvPr id="159" name="TextBox 96">
          <a:extLst>
            <a:ext uri="{FF2B5EF4-FFF2-40B4-BE49-F238E27FC236}">
              <a16:creationId xmlns:a16="http://schemas.microsoft.com/office/drawing/2014/main" id="{00000000-0008-0000-1000-00009F000000}"/>
            </a:ext>
          </a:extLst>
        </xdr:cNvPr>
        <xdr:cNvSpPr txBox="1"/>
      </xdr:nvSpPr>
      <xdr:spPr>
        <a:xfrm>
          <a:off x="18783300" y="8502630"/>
          <a:ext cx="1468246" cy="317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Electricity + Heat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17</xdr:col>
      <xdr:colOff>149679</xdr:colOff>
      <xdr:row>41</xdr:row>
      <xdr:rowOff>163269</xdr:rowOff>
    </xdr:from>
    <xdr:to>
      <xdr:col>20</xdr:col>
      <xdr:colOff>328973</xdr:colOff>
      <xdr:row>57</xdr:row>
      <xdr:rowOff>81627</xdr:rowOff>
    </xdr:to>
    <xdr:sp macro="" textlink="">
      <xdr:nvSpPr>
        <xdr:cNvPr id="160" name="Rounded Rectangle 120">
          <a:extLst>
            <a:ext uri="{FF2B5EF4-FFF2-40B4-BE49-F238E27FC236}">
              <a16:creationId xmlns:a16="http://schemas.microsoft.com/office/drawing/2014/main" id="{00000000-0008-0000-1000-0000A0000000}"/>
            </a:ext>
          </a:extLst>
        </xdr:cNvPr>
        <xdr:cNvSpPr>
          <a:spLocks noChangeArrowheads="1"/>
        </xdr:cNvSpPr>
      </xdr:nvSpPr>
      <xdr:spPr bwMode="auto">
        <a:xfrm>
          <a:off x="10027104" y="6916494"/>
          <a:ext cx="1922369" cy="250915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17</xdr:col>
      <xdr:colOff>367408</xdr:colOff>
      <xdr:row>43</xdr:row>
      <xdr:rowOff>54416</xdr:rowOff>
    </xdr:from>
    <xdr:to>
      <xdr:col>20</xdr:col>
      <xdr:colOff>129294</xdr:colOff>
      <xdr:row>49</xdr:row>
      <xdr:rowOff>78908</xdr:rowOff>
    </xdr:to>
    <xdr:sp macro="" textlink="">
      <xdr:nvSpPr>
        <xdr:cNvPr id="161" name="AutoShape 266">
          <a:extLst>
            <a:ext uri="{FF2B5EF4-FFF2-40B4-BE49-F238E27FC236}">
              <a16:creationId xmlns:a16="http://schemas.microsoft.com/office/drawing/2014/main" id="{00000000-0008-0000-1000-0000A1000000}"/>
            </a:ext>
          </a:extLst>
        </xdr:cNvPr>
        <xdr:cNvSpPr>
          <a:spLocks noChangeArrowheads="1"/>
        </xdr:cNvSpPr>
      </xdr:nvSpPr>
      <xdr:spPr bwMode="auto">
        <a:xfrm>
          <a:off x="10244833" y="7131491"/>
          <a:ext cx="1504961" cy="996042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17</xdr:col>
      <xdr:colOff>359118</xdr:colOff>
      <xdr:row>50</xdr:row>
      <xdr:rowOff>3838</xdr:rowOff>
    </xdr:from>
    <xdr:to>
      <xdr:col>20</xdr:col>
      <xdr:colOff>121004</xdr:colOff>
      <xdr:row>56</xdr:row>
      <xdr:rowOff>34733</xdr:rowOff>
    </xdr:to>
    <xdr:sp macro="" textlink="">
      <xdr:nvSpPr>
        <xdr:cNvPr id="162" name="AutoShape 266">
          <a:extLst>
            <a:ext uri="{FF2B5EF4-FFF2-40B4-BE49-F238E27FC236}">
              <a16:creationId xmlns:a16="http://schemas.microsoft.com/office/drawing/2014/main" id="{00000000-0008-0000-1000-0000A2000000}"/>
            </a:ext>
          </a:extLst>
        </xdr:cNvPr>
        <xdr:cNvSpPr>
          <a:spLocks noChangeArrowheads="1"/>
        </xdr:cNvSpPr>
      </xdr:nvSpPr>
      <xdr:spPr bwMode="auto">
        <a:xfrm>
          <a:off x="10236543" y="8214388"/>
          <a:ext cx="1504961" cy="100244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(New Pratices)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20</xdr:col>
      <xdr:colOff>328973</xdr:colOff>
      <xdr:row>46</xdr:row>
      <xdr:rowOff>147275</xdr:rowOff>
    </xdr:from>
    <xdr:to>
      <xdr:col>22</xdr:col>
      <xdr:colOff>331304</xdr:colOff>
      <xdr:row>46</xdr:row>
      <xdr:rowOff>147866</xdr:rowOff>
    </xdr:to>
    <xdr:cxnSp macro="">
      <xdr:nvCxnSpPr>
        <xdr:cNvPr id="163" name="Straight Arrow Connector 119">
          <a:extLst>
            <a:ext uri="{FF2B5EF4-FFF2-40B4-BE49-F238E27FC236}">
              <a16:creationId xmlns:a16="http://schemas.microsoft.com/office/drawing/2014/main" id="{00000000-0008-0000-1000-0000A3000000}"/>
            </a:ext>
          </a:extLst>
        </xdr:cNvPr>
        <xdr:cNvCxnSpPr/>
      </xdr:nvCxnSpPr>
      <xdr:spPr>
        <a:xfrm>
          <a:off x="11949473" y="7710125"/>
          <a:ext cx="1164381" cy="59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48</xdr:row>
      <xdr:rowOff>63226</xdr:rowOff>
    </xdr:from>
    <xdr:to>
      <xdr:col>17</xdr:col>
      <xdr:colOff>173489</xdr:colOff>
      <xdr:row>51</xdr:row>
      <xdr:rowOff>51202</xdr:rowOff>
    </xdr:to>
    <xdr:sp macro="" textlink="">
      <xdr:nvSpPr>
        <xdr:cNvPr id="164" name="TextBox 151">
          <a:extLst>
            <a:ext uri="{FF2B5EF4-FFF2-40B4-BE49-F238E27FC236}">
              <a16:creationId xmlns:a16="http://schemas.microsoft.com/office/drawing/2014/main" id="{00000000-0008-0000-1000-0000A4000000}"/>
            </a:ext>
          </a:extLst>
        </xdr:cNvPr>
        <xdr:cNvSpPr txBox="1"/>
      </xdr:nvSpPr>
      <xdr:spPr>
        <a:xfrm>
          <a:off x="9205233" y="7949926"/>
          <a:ext cx="845681" cy="4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="1" baseline="0"/>
            <a:t>(i)</a:t>
          </a:r>
          <a:r>
            <a:rPr lang="it-IT" sz="1100" b="1"/>
            <a:t> </a:t>
          </a:r>
        </a:p>
        <a:p>
          <a:pPr algn="ctr"/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18</xdr:col>
      <xdr:colOff>547011</xdr:colOff>
      <xdr:row>39</xdr:row>
      <xdr:rowOff>144695</xdr:rowOff>
    </xdr:from>
    <xdr:to>
      <xdr:col>20</xdr:col>
      <xdr:colOff>204100</xdr:colOff>
      <xdr:row>42</xdr:row>
      <xdr:rowOff>2653</xdr:rowOff>
    </xdr:to>
    <xdr:cxnSp macro="">
      <xdr:nvCxnSpPr>
        <xdr:cNvPr id="165" name="Elbow Connector 68">
          <a:extLst>
            <a:ext uri="{FF2B5EF4-FFF2-40B4-BE49-F238E27FC236}">
              <a16:creationId xmlns:a16="http://schemas.microsoft.com/office/drawing/2014/main" id="{00000000-0008-0000-1000-0000A5000000}"/>
            </a:ext>
          </a:extLst>
        </xdr:cNvPr>
        <xdr:cNvCxnSpPr>
          <a:cxnSpLocks noChangeShapeType="1"/>
          <a:endCxn id="166" idx="2"/>
        </xdr:cNvCxnSpPr>
      </xdr:nvCxnSpPr>
      <xdr:spPr bwMode="auto">
        <a:xfrm rot="5400000" flipH="1" flipV="1">
          <a:off x="11243164" y="6336367"/>
          <a:ext cx="343733" cy="81913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97959</xdr:colOff>
      <xdr:row>36</xdr:row>
      <xdr:rowOff>152340</xdr:rowOff>
    </xdr:from>
    <xdr:to>
      <xdr:col>23</xdr:col>
      <xdr:colOff>310240</xdr:colOff>
      <xdr:row>39</xdr:row>
      <xdr:rowOff>144694</xdr:rowOff>
    </xdr:to>
    <xdr:sp macro="" textlink="">
      <xdr:nvSpPr>
        <xdr:cNvPr id="166" name="TextBox 85">
          <a:extLst>
            <a:ext uri="{FF2B5EF4-FFF2-40B4-BE49-F238E27FC236}">
              <a16:creationId xmlns:a16="http://schemas.microsoft.com/office/drawing/2014/main" id="{00000000-0008-0000-1000-0000A6000000}"/>
            </a:ext>
          </a:extLst>
        </xdr:cNvPr>
        <xdr:cNvSpPr txBox="1"/>
      </xdr:nvSpPr>
      <xdr:spPr>
        <a:xfrm>
          <a:off x="9975384" y="6038790"/>
          <a:ext cx="3698431" cy="535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  <xdr:twoCellAnchor>
    <xdr:from>
      <xdr:col>18</xdr:col>
      <xdr:colOff>529838</xdr:colOff>
      <xdr:row>57</xdr:row>
      <xdr:rowOff>81627</xdr:rowOff>
    </xdr:from>
    <xdr:to>
      <xdr:col>22</xdr:col>
      <xdr:colOff>304799</xdr:colOff>
      <xdr:row>64</xdr:row>
      <xdr:rowOff>9525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1000-0000A7000000}"/>
            </a:ext>
          </a:extLst>
        </xdr:cNvPr>
        <xdr:cNvCxnSpPr>
          <a:stCxn id="160" idx="2"/>
        </xdr:cNvCxnSpPr>
      </xdr:nvCxnSpPr>
      <xdr:spPr bwMode="auto">
        <a:xfrm rot="16200000" flipH="1">
          <a:off x="11507132" y="8906808"/>
          <a:ext cx="1061373" cy="2099061"/>
        </a:xfrm>
        <a:prstGeom prst="bentConnector2">
          <a:avLst/>
        </a:prstGeom>
        <a:ln w="15875"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13618</xdr:colOff>
      <xdr:row>62</xdr:row>
      <xdr:rowOff>88125</xdr:rowOff>
    </xdr:from>
    <xdr:to>
      <xdr:col>21</xdr:col>
      <xdr:colOff>435429</xdr:colOff>
      <xdr:row>65</xdr:row>
      <xdr:rowOff>76100</xdr:rowOff>
    </xdr:to>
    <xdr:sp macro="" textlink="">
      <xdr:nvSpPr>
        <xdr:cNvPr id="168" name="TextBox 151">
          <a:extLst>
            <a:ext uri="{FF2B5EF4-FFF2-40B4-BE49-F238E27FC236}">
              <a16:creationId xmlns:a16="http://schemas.microsoft.com/office/drawing/2014/main" id="{00000000-0008-0000-1000-0000A8000000}"/>
            </a:ext>
          </a:extLst>
        </xdr:cNvPr>
        <xdr:cNvSpPr txBox="1"/>
      </xdr:nvSpPr>
      <xdr:spPr>
        <a:xfrm>
          <a:off x="11053093" y="10241775"/>
          <a:ext cx="1583861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22</xdr:col>
      <xdr:colOff>309562</xdr:colOff>
      <xdr:row>58</xdr:row>
      <xdr:rowOff>41672</xdr:rowOff>
    </xdr:from>
    <xdr:to>
      <xdr:col>23</xdr:col>
      <xdr:colOff>149679</xdr:colOff>
      <xdr:row>58</xdr:row>
      <xdr:rowOff>42351</xdr:rowOff>
    </xdr:to>
    <xdr:cxnSp macro="">
      <xdr:nvCxnSpPr>
        <xdr:cNvPr id="169" name="Straight Arrow Connector 81">
          <a:extLst>
            <a:ext uri="{FF2B5EF4-FFF2-40B4-BE49-F238E27FC236}">
              <a16:creationId xmlns:a16="http://schemas.microsoft.com/office/drawing/2014/main" id="{00000000-0008-0000-1000-0000A9000000}"/>
            </a:ext>
          </a:extLst>
        </xdr:cNvPr>
        <xdr:cNvCxnSpPr>
          <a:endCxn id="58" idx="1"/>
        </xdr:cNvCxnSpPr>
      </xdr:nvCxnSpPr>
      <xdr:spPr>
        <a:xfrm>
          <a:off x="13092112" y="954762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301231</xdr:colOff>
      <xdr:row>61</xdr:row>
      <xdr:rowOff>87933</xdr:rowOff>
    </xdr:from>
    <xdr:to>
      <xdr:col>23</xdr:col>
      <xdr:colOff>141348</xdr:colOff>
      <xdr:row>61</xdr:row>
      <xdr:rowOff>88612</xdr:rowOff>
    </xdr:to>
    <xdr:cxnSp macro="">
      <xdr:nvCxnSpPr>
        <xdr:cNvPr id="170" name="Straight Arrow Connector 81">
          <a:extLst>
            <a:ext uri="{FF2B5EF4-FFF2-40B4-BE49-F238E27FC236}">
              <a16:creationId xmlns:a16="http://schemas.microsoft.com/office/drawing/2014/main" id="{00000000-0008-0000-1000-0000AA000000}"/>
            </a:ext>
          </a:extLst>
        </xdr:cNvPr>
        <xdr:cNvCxnSpPr/>
      </xdr:nvCxnSpPr>
      <xdr:spPr>
        <a:xfrm>
          <a:off x="13083781" y="10079658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304806</xdr:colOff>
      <xdr:row>64</xdr:row>
      <xdr:rowOff>124619</xdr:rowOff>
    </xdr:from>
    <xdr:to>
      <xdr:col>23</xdr:col>
      <xdr:colOff>144923</xdr:colOff>
      <xdr:row>64</xdr:row>
      <xdr:rowOff>125298</xdr:rowOff>
    </xdr:to>
    <xdr:cxnSp macro="">
      <xdr:nvCxnSpPr>
        <xdr:cNvPr id="171" name="Straight Arrow Connector 81">
          <a:extLst>
            <a:ext uri="{FF2B5EF4-FFF2-40B4-BE49-F238E27FC236}">
              <a16:creationId xmlns:a16="http://schemas.microsoft.com/office/drawing/2014/main" id="{00000000-0008-0000-1000-0000AB000000}"/>
            </a:ext>
          </a:extLst>
        </xdr:cNvPr>
        <xdr:cNvCxnSpPr/>
      </xdr:nvCxnSpPr>
      <xdr:spPr>
        <a:xfrm>
          <a:off x="13087356" y="10602119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302425</xdr:colOff>
      <xdr:row>68</xdr:row>
      <xdr:rowOff>9642</xdr:rowOff>
    </xdr:from>
    <xdr:to>
      <xdr:col>23</xdr:col>
      <xdr:colOff>142542</xdr:colOff>
      <xdr:row>68</xdr:row>
      <xdr:rowOff>10321</xdr:rowOff>
    </xdr:to>
    <xdr:cxnSp macro="">
      <xdr:nvCxnSpPr>
        <xdr:cNvPr id="172" name="Straight Arrow Connector 81">
          <a:extLst>
            <a:ext uri="{FF2B5EF4-FFF2-40B4-BE49-F238E27FC236}">
              <a16:creationId xmlns:a16="http://schemas.microsoft.com/office/drawing/2014/main" id="{00000000-0008-0000-1000-0000AC000000}"/>
            </a:ext>
          </a:extLst>
        </xdr:cNvPr>
        <xdr:cNvCxnSpPr/>
      </xdr:nvCxnSpPr>
      <xdr:spPr>
        <a:xfrm>
          <a:off x="13084975" y="1113484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71</xdr:row>
      <xdr:rowOff>85422</xdr:rowOff>
    </xdr:from>
    <xdr:to>
      <xdr:col>23</xdr:col>
      <xdr:colOff>153959</xdr:colOff>
      <xdr:row>71</xdr:row>
      <xdr:rowOff>87494</xdr:rowOff>
    </xdr:to>
    <xdr:cxnSp macro="">
      <xdr:nvCxnSpPr>
        <xdr:cNvPr id="173" name="Straight Arrow Connector 81">
          <a:extLst>
            <a:ext uri="{FF2B5EF4-FFF2-40B4-BE49-F238E27FC236}">
              <a16:creationId xmlns:a16="http://schemas.microsoft.com/office/drawing/2014/main" id="{00000000-0008-0000-1000-0000AD000000}"/>
            </a:ext>
          </a:extLst>
        </xdr:cNvPr>
        <xdr:cNvCxnSpPr>
          <a:endCxn id="88" idx="1"/>
        </xdr:cNvCxnSpPr>
      </xdr:nvCxnSpPr>
      <xdr:spPr>
        <a:xfrm>
          <a:off x="13082594" y="11696397"/>
          <a:ext cx="434940" cy="20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289891</xdr:colOff>
      <xdr:row>74</xdr:row>
      <xdr:rowOff>149087</xdr:rowOff>
    </xdr:from>
    <xdr:to>
      <xdr:col>23</xdr:col>
      <xdr:colOff>166245</xdr:colOff>
      <xdr:row>74</xdr:row>
      <xdr:rowOff>154322</xdr:rowOff>
    </xdr:to>
    <xdr:cxnSp macro="">
      <xdr:nvCxnSpPr>
        <xdr:cNvPr id="174" name="Straight Arrow Connector 81">
          <a:extLst>
            <a:ext uri="{FF2B5EF4-FFF2-40B4-BE49-F238E27FC236}">
              <a16:creationId xmlns:a16="http://schemas.microsoft.com/office/drawing/2014/main" id="{00000000-0008-0000-1000-0000AE000000}"/>
            </a:ext>
          </a:extLst>
        </xdr:cNvPr>
        <xdr:cNvCxnSpPr>
          <a:endCxn id="61" idx="1"/>
        </xdr:cNvCxnSpPr>
      </xdr:nvCxnSpPr>
      <xdr:spPr>
        <a:xfrm>
          <a:off x="13072441" y="12236312"/>
          <a:ext cx="457379" cy="523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323037</xdr:colOff>
      <xdr:row>82</xdr:row>
      <xdr:rowOff>151570</xdr:rowOff>
    </xdr:from>
    <xdr:to>
      <xdr:col>23</xdr:col>
      <xdr:colOff>163154</xdr:colOff>
      <xdr:row>82</xdr:row>
      <xdr:rowOff>152249</xdr:rowOff>
    </xdr:to>
    <xdr:cxnSp macro="">
      <xdr:nvCxnSpPr>
        <xdr:cNvPr id="175" name="Straight Arrow Connector 81">
          <a:extLst>
            <a:ext uri="{FF2B5EF4-FFF2-40B4-BE49-F238E27FC236}">
              <a16:creationId xmlns:a16="http://schemas.microsoft.com/office/drawing/2014/main" id="{00000000-0008-0000-1000-0000AF000000}"/>
            </a:ext>
          </a:extLst>
        </xdr:cNvPr>
        <xdr:cNvCxnSpPr/>
      </xdr:nvCxnSpPr>
      <xdr:spPr>
        <a:xfrm>
          <a:off x="13105587" y="13534195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323023</xdr:colOff>
      <xdr:row>86</xdr:row>
      <xdr:rowOff>39757</xdr:rowOff>
    </xdr:from>
    <xdr:to>
      <xdr:col>23</xdr:col>
      <xdr:colOff>163140</xdr:colOff>
      <xdr:row>86</xdr:row>
      <xdr:rowOff>40436</xdr:rowOff>
    </xdr:to>
    <xdr:cxnSp macro="">
      <xdr:nvCxnSpPr>
        <xdr:cNvPr id="176" name="Straight Arrow Connector 81">
          <a:extLst>
            <a:ext uri="{FF2B5EF4-FFF2-40B4-BE49-F238E27FC236}">
              <a16:creationId xmlns:a16="http://schemas.microsoft.com/office/drawing/2014/main" id="{00000000-0008-0000-1000-0000B0000000}"/>
            </a:ext>
          </a:extLst>
        </xdr:cNvPr>
        <xdr:cNvCxnSpPr/>
      </xdr:nvCxnSpPr>
      <xdr:spPr>
        <a:xfrm>
          <a:off x="13105573" y="14098657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318053</xdr:colOff>
      <xdr:row>89</xdr:row>
      <xdr:rowOff>115543</xdr:rowOff>
    </xdr:from>
    <xdr:to>
      <xdr:col>23</xdr:col>
      <xdr:colOff>158170</xdr:colOff>
      <xdr:row>89</xdr:row>
      <xdr:rowOff>116222</xdr:rowOff>
    </xdr:to>
    <xdr:cxnSp macro="">
      <xdr:nvCxnSpPr>
        <xdr:cNvPr id="177" name="Straight Arrow Connector 81">
          <a:extLst>
            <a:ext uri="{FF2B5EF4-FFF2-40B4-BE49-F238E27FC236}">
              <a16:creationId xmlns:a16="http://schemas.microsoft.com/office/drawing/2014/main" id="{00000000-0008-0000-1000-0000B1000000}"/>
            </a:ext>
          </a:extLst>
        </xdr:cNvPr>
        <xdr:cNvCxnSpPr/>
      </xdr:nvCxnSpPr>
      <xdr:spPr>
        <a:xfrm>
          <a:off x="13100603" y="14660218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93</xdr:row>
      <xdr:rowOff>28575</xdr:rowOff>
    </xdr:from>
    <xdr:to>
      <xdr:col>23</xdr:col>
      <xdr:colOff>163139</xdr:colOff>
      <xdr:row>93</xdr:row>
      <xdr:rowOff>29254</xdr:rowOff>
    </xdr:to>
    <xdr:cxnSp macro="">
      <xdr:nvCxnSpPr>
        <xdr:cNvPr id="178" name="Straight Arrow Connector 81">
          <a:extLst>
            <a:ext uri="{FF2B5EF4-FFF2-40B4-BE49-F238E27FC236}">
              <a16:creationId xmlns:a16="http://schemas.microsoft.com/office/drawing/2014/main" id="{00000000-0008-0000-1000-0000B2000000}"/>
            </a:ext>
          </a:extLst>
        </xdr:cNvPr>
        <xdr:cNvCxnSpPr/>
      </xdr:nvCxnSpPr>
      <xdr:spPr>
        <a:xfrm>
          <a:off x="13105572" y="15220950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525518</xdr:colOff>
      <xdr:row>64</xdr:row>
      <xdr:rowOff>13138</xdr:rowOff>
    </xdr:from>
    <xdr:to>
      <xdr:col>18</xdr:col>
      <xdr:colOff>532089</xdr:colOff>
      <xdr:row>88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1000-0000B3000000}"/>
            </a:ext>
          </a:extLst>
        </xdr:cNvPr>
        <xdr:cNvCxnSpPr/>
      </xdr:nvCxnSpPr>
      <xdr:spPr bwMode="auto">
        <a:xfrm flipH="1">
          <a:off x="10983968" y="10490638"/>
          <a:ext cx="6571" cy="3892112"/>
        </a:xfrm>
        <a:prstGeom prst="line">
          <a:avLst/>
        </a:prstGeom>
        <a:ln w="15875">
          <a:prstDash val="sysDash"/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68040</xdr:colOff>
      <xdr:row>86</xdr:row>
      <xdr:rowOff>95250</xdr:rowOff>
    </xdr:from>
    <xdr:to>
      <xdr:col>21</xdr:col>
      <xdr:colOff>408216</xdr:colOff>
      <xdr:row>89</xdr:row>
      <xdr:rowOff>83225</xdr:rowOff>
    </xdr:to>
    <xdr:sp macro="" textlink="">
      <xdr:nvSpPr>
        <xdr:cNvPr id="180" name="TextBox 151">
          <a:extLst>
            <a:ext uri="{FF2B5EF4-FFF2-40B4-BE49-F238E27FC236}">
              <a16:creationId xmlns:a16="http://schemas.microsoft.com/office/drawing/2014/main" id="{00000000-0008-0000-1000-0000B4000000}"/>
            </a:ext>
          </a:extLst>
        </xdr:cNvPr>
        <xdr:cNvSpPr txBox="1"/>
      </xdr:nvSpPr>
      <xdr:spPr>
        <a:xfrm>
          <a:off x="11107515" y="14154150"/>
          <a:ext cx="150222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12</xdr:col>
      <xdr:colOff>557536</xdr:colOff>
      <xdr:row>42</xdr:row>
      <xdr:rowOff>2476</xdr:rowOff>
    </xdr:from>
    <xdr:to>
      <xdr:col>13</xdr:col>
      <xdr:colOff>308099</xdr:colOff>
      <xdr:row>57</xdr:row>
      <xdr:rowOff>125057</xdr:rowOff>
    </xdr:to>
    <xdr:sp macro="" textlink="">
      <xdr:nvSpPr>
        <xdr:cNvPr id="181" name="TextBox 167">
          <a:extLst>
            <a:ext uri="{FF2B5EF4-FFF2-40B4-BE49-F238E27FC236}">
              <a16:creationId xmlns:a16="http://schemas.microsoft.com/office/drawing/2014/main" id="{00000000-0008-0000-1000-0000B5000000}"/>
            </a:ext>
          </a:extLst>
        </xdr:cNvPr>
        <xdr:cNvSpPr txBox="1"/>
      </xdr:nvSpPr>
      <xdr:spPr>
        <a:xfrm rot="16200000">
          <a:off x="6419902" y="8027560"/>
          <a:ext cx="2551456" cy="3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from  Energy Sector</a:t>
          </a:r>
        </a:p>
      </xdr:txBody>
    </xdr:sp>
    <xdr:clientData/>
  </xdr:twoCellAnchor>
  <xdr:twoCellAnchor>
    <xdr:from>
      <xdr:col>13</xdr:col>
      <xdr:colOff>399924</xdr:colOff>
      <xdr:row>49</xdr:row>
      <xdr:rowOff>50717</xdr:rowOff>
    </xdr:from>
    <xdr:to>
      <xdr:col>14</xdr:col>
      <xdr:colOff>423229</xdr:colOff>
      <xdr:row>50</xdr:row>
      <xdr:rowOff>40466</xdr:rowOff>
    </xdr:to>
    <xdr:sp macro="" textlink="">
      <xdr:nvSpPr>
        <xdr:cNvPr id="182" name="241 Flecha derecha">
          <a:extLst>
            <a:ext uri="{FF2B5EF4-FFF2-40B4-BE49-F238E27FC236}">
              <a16:creationId xmlns:a16="http://schemas.microsoft.com/office/drawing/2014/main" id="{00000000-0008-0000-1000-0000B6000000}"/>
            </a:ext>
          </a:extLst>
        </xdr:cNvPr>
        <xdr:cNvSpPr/>
      </xdr:nvSpPr>
      <xdr:spPr bwMode="auto">
        <a:xfrm>
          <a:off x="7953249" y="8099342"/>
          <a:ext cx="604330" cy="151674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322389</xdr:colOff>
      <xdr:row>53</xdr:row>
      <xdr:rowOff>59120</xdr:rowOff>
    </xdr:from>
    <xdr:to>
      <xdr:col>34</xdr:col>
      <xdr:colOff>545224</xdr:colOff>
      <xdr:row>53</xdr:row>
      <xdr:rowOff>79131</xdr:rowOff>
    </xdr:to>
    <xdr:cxnSp macro="">
      <xdr:nvCxnSpPr>
        <xdr:cNvPr id="183" name="Straight Arrow Connector 97">
          <a:extLst>
            <a:ext uri="{FF2B5EF4-FFF2-40B4-BE49-F238E27FC236}">
              <a16:creationId xmlns:a16="http://schemas.microsoft.com/office/drawing/2014/main" id="{00000000-0008-0000-1000-0000B7000000}"/>
            </a:ext>
          </a:extLst>
        </xdr:cNvPr>
        <xdr:cNvCxnSpPr/>
      </xdr:nvCxnSpPr>
      <xdr:spPr>
        <a:xfrm flipH="1">
          <a:off x="11942889" y="8755445"/>
          <a:ext cx="8366710" cy="20011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593907</xdr:colOff>
      <xdr:row>24</xdr:row>
      <xdr:rowOff>33619</xdr:rowOff>
    </xdr:from>
    <xdr:to>
      <xdr:col>35</xdr:col>
      <xdr:colOff>461839</xdr:colOff>
      <xdr:row>48</xdr:row>
      <xdr:rowOff>11207</xdr:rowOff>
    </xdr:to>
    <xdr:sp macro="" textlink="">
      <xdr:nvSpPr>
        <xdr:cNvPr id="184" name="Rounded Rectangle 120">
          <a:extLst>
            <a:ext uri="{FF2B5EF4-FFF2-40B4-BE49-F238E27FC236}">
              <a16:creationId xmlns:a16="http://schemas.microsoft.com/office/drawing/2014/main" id="{00000000-0008-0000-1000-0000B8000000}"/>
            </a:ext>
          </a:extLst>
        </xdr:cNvPr>
        <xdr:cNvSpPr>
          <a:spLocks noChangeArrowheads="1"/>
        </xdr:cNvSpPr>
      </xdr:nvSpPr>
      <xdr:spPr bwMode="auto">
        <a:xfrm>
          <a:off x="19767732" y="3976969"/>
          <a:ext cx="1039507" cy="392093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34</xdr:col>
      <xdr:colOff>83254</xdr:colOff>
      <xdr:row>25</xdr:row>
      <xdr:rowOff>56029</xdr:rowOff>
    </xdr:from>
    <xdr:to>
      <xdr:col>35</xdr:col>
      <xdr:colOff>383397</xdr:colOff>
      <xdr:row>29</xdr:row>
      <xdr:rowOff>22412</xdr:rowOff>
    </xdr:to>
    <xdr:sp macro="" textlink="">
      <xdr:nvSpPr>
        <xdr:cNvPr id="185" name="AutoShape 266">
          <a:extLst>
            <a:ext uri="{FF2B5EF4-FFF2-40B4-BE49-F238E27FC236}">
              <a16:creationId xmlns:a16="http://schemas.microsoft.com/office/drawing/2014/main" id="{00000000-0008-0000-1000-0000B9000000}"/>
            </a:ext>
          </a:extLst>
        </xdr:cNvPr>
        <xdr:cNvSpPr>
          <a:spLocks noChangeArrowheads="1"/>
        </xdr:cNvSpPr>
      </xdr:nvSpPr>
      <xdr:spPr bwMode="auto">
        <a:xfrm>
          <a:off x="19847629" y="4161304"/>
          <a:ext cx="881168" cy="61408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(Small)</a:t>
          </a:r>
          <a:endParaRPr lang="it-IT" b="0"/>
        </a:p>
      </xdr:txBody>
    </xdr:sp>
    <xdr:clientData/>
  </xdr:twoCellAnchor>
  <xdr:twoCellAnchor>
    <xdr:from>
      <xdr:col>34</xdr:col>
      <xdr:colOff>78772</xdr:colOff>
      <xdr:row>31</xdr:row>
      <xdr:rowOff>44824</xdr:rowOff>
    </xdr:from>
    <xdr:to>
      <xdr:col>35</xdr:col>
      <xdr:colOff>372191</xdr:colOff>
      <xdr:row>34</xdr:row>
      <xdr:rowOff>163608</xdr:rowOff>
    </xdr:to>
    <xdr:sp macro="" textlink="">
      <xdr:nvSpPr>
        <xdr:cNvPr id="186" name="AutoShape 266">
          <a:extLst>
            <a:ext uri="{FF2B5EF4-FFF2-40B4-BE49-F238E27FC236}">
              <a16:creationId xmlns:a16="http://schemas.microsoft.com/office/drawing/2014/main" id="{00000000-0008-0000-1000-0000BA000000}"/>
            </a:ext>
          </a:extLst>
        </xdr:cNvPr>
        <xdr:cNvSpPr>
          <a:spLocks noChangeArrowheads="1"/>
        </xdr:cNvSpPr>
      </xdr:nvSpPr>
      <xdr:spPr bwMode="auto">
        <a:xfrm>
          <a:off x="19843147" y="5121649"/>
          <a:ext cx="874444" cy="60455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 (Large)</a:t>
          </a:r>
          <a:endParaRPr lang="it-IT" b="0"/>
        </a:p>
      </xdr:txBody>
    </xdr:sp>
    <xdr:clientData/>
  </xdr:twoCellAnchor>
  <xdr:twoCellAnchor>
    <xdr:from>
      <xdr:col>34</xdr:col>
      <xdr:colOff>96701</xdr:colOff>
      <xdr:row>37</xdr:row>
      <xdr:rowOff>0</xdr:rowOff>
    </xdr:from>
    <xdr:to>
      <xdr:col>35</xdr:col>
      <xdr:colOff>372191</xdr:colOff>
      <xdr:row>40</xdr:row>
      <xdr:rowOff>125508</xdr:rowOff>
    </xdr:to>
    <xdr:sp macro="" textlink="">
      <xdr:nvSpPr>
        <xdr:cNvPr id="187" name="AutoShape 266">
          <a:extLst>
            <a:ext uri="{FF2B5EF4-FFF2-40B4-BE49-F238E27FC236}">
              <a16:creationId xmlns:a16="http://schemas.microsoft.com/office/drawing/2014/main" id="{00000000-0008-0000-1000-0000BB000000}"/>
            </a:ext>
          </a:extLst>
        </xdr:cNvPr>
        <xdr:cNvSpPr>
          <a:spLocks noChangeArrowheads="1"/>
        </xdr:cNvSpPr>
      </xdr:nvSpPr>
      <xdr:spPr bwMode="auto">
        <a:xfrm>
          <a:off x="19861076" y="6048375"/>
          <a:ext cx="856515" cy="66843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MC Fuel Cells</a:t>
          </a:r>
          <a:endParaRPr lang="it-IT" b="0"/>
        </a:p>
      </xdr:txBody>
    </xdr:sp>
    <xdr:clientData/>
  </xdr:twoCellAnchor>
  <xdr:twoCellAnchor>
    <xdr:from>
      <xdr:col>34</xdr:col>
      <xdr:colOff>103425</xdr:colOff>
      <xdr:row>43</xdr:row>
      <xdr:rowOff>11207</xdr:rowOff>
    </xdr:from>
    <xdr:to>
      <xdr:col>35</xdr:col>
      <xdr:colOff>383396</xdr:colOff>
      <xdr:row>46</xdr:row>
      <xdr:rowOff>132232</xdr:rowOff>
    </xdr:to>
    <xdr:sp macro="" textlink="">
      <xdr:nvSpPr>
        <xdr:cNvPr id="188" name="AutoShape 266">
          <a:extLst>
            <a:ext uri="{FF2B5EF4-FFF2-40B4-BE49-F238E27FC236}">
              <a16:creationId xmlns:a16="http://schemas.microsoft.com/office/drawing/2014/main" id="{00000000-0008-0000-1000-0000BC000000}"/>
            </a:ext>
          </a:extLst>
        </xdr:cNvPr>
        <xdr:cNvSpPr>
          <a:spLocks noChangeArrowheads="1"/>
        </xdr:cNvSpPr>
      </xdr:nvSpPr>
      <xdr:spPr bwMode="auto">
        <a:xfrm>
          <a:off x="19867800" y="7088282"/>
          <a:ext cx="860996" cy="6068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SOFC Fuel Cells</a:t>
          </a:r>
          <a:endParaRPr lang="it-IT" b="0"/>
        </a:p>
      </xdr:txBody>
    </xdr:sp>
    <xdr:clientData/>
  </xdr:twoCellAnchor>
  <xdr:twoCellAnchor>
    <xdr:from>
      <xdr:col>18</xdr:col>
      <xdr:colOff>70755</xdr:colOff>
      <xdr:row>6</xdr:row>
      <xdr:rowOff>84361</xdr:rowOff>
    </xdr:from>
    <xdr:to>
      <xdr:col>19</xdr:col>
      <xdr:colOff>542946</xdr:colOff>
      <xdr:row>11</xdr:row>
      <xdr:rowOff>2718</xdr:rowOff>
    </xdr:to>
    <xdr:sp macro="" textlink="">
      <xdr:nvSpPr>
        <xdr:cNvPr id="189" name="TextBox 80">
          <a:extLst>
            <a:ext uri="{FF2B5EF4-FFF2-40B4-BE49-F238E27FC236}">
              <a16:creationId xmlns:a16="http://schemas.microsoft.com/office/drawing/2014/main" id="{00000000-0008-0000-1000-0000BD000000}"/>
            </a:ext>
          </a:extLst>
        </xdr:cNvPr>
        <xdr:cNvSpPr txBox="1"/>
      </xdr:nvSpPr>
      <xdr:spPr>
        <a:xfrm>
          <a:off x="10529205" y="1055911"/>
          <a:ext cx="1053216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(Pasture)</a:t>
          </a:r>
        </a:p>
      </xdr:txBody>
    </xdr:sp>
    <xdr:clientData/>
  </xdr:twoCellAnchor>
  <xdr:twoCellAnchor>
    <xdr:from>
      <xdr:col>33</xdr:col>
      <xdr:colOff>33614</xdr:colOff>
      <xdr:row>35</xdr:row>
      <xdr:rowOff>179296</xdr:rowOff>
    </xdr:from>
    <xdr:to>
      <xdr:col>33</xdr:col>
      <xdr:colOff>593907</xdr:colOff>
      <xdr:row>35</xdr:row>
      <xdr:rowOff>180494</xdr:rowOff>
    </xdr:to>
    <xdr:cxnSp macro="">
      <xdr:nvCxnSpPr>
        <xdr:cNvPr id="190" name="Straight Arrow Connector 97">
          <a:extLst>
            <a:ext uri="{FF2B5EF4-FFF2-40B4-BE49-F238E27FC236}">
              <a16:creationId xmlns:a16="http://schemas.microsoft.com/office/drawing/2014/main" id="{00000000-0008-0000-1000-0000BE000000}"/>
            </a:ext>
          </a:extLst>
        </xdr:cNvPr>
        <xdr:cNvCxnSpPr>
          <a:stCxn id="54" idx="3"/>
          <a:endCxn id="184" idx="1"/>
        </xdr:cNvCxnSpPr>
      </xdr:nvCxnSpPr>
      <xdr:spPr>
        <a:xfrm flipV="1">
          <a:off x="19207439" y="5884771"/>
          <a:ext cx="560293" cy="1198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525195</xdr:colOff>
      <xdr:row>48</xdr:row>
      <xdr:rowOff>11207</xdr:rowOff>
    </xdr:from>
    <xdr:to>
      <xdr:col>34</xdr:col>
      <xdr:colOff>538655</xdr:colOff>
      <xdr:row>53</xdr:row>
      <xdr:rowOff>65689</xdr:rowOff>
    </xdr:to>
    <xdr:cxnSp macro="">
      <xdr:nvCxnSpPr>
        <xdr:cNvPr id="191" name="Straight Arrow Connector 97">
          <a:extLst>
            <a:ext uri="{FF2B5EF4-FFF2-40B4-BE49-F238E27FC236}">
              <a16:creationId xmlns:a16="http://schemas.microsoft.com/office/drawing/2014/main" id="{00000000-0008-0000-1000-0000BF000000}"/>
            </a:ext>
          </a:extLst>
        </xdr:cNvPr>
        <xdr:cNvCxnSpPr/>
      </xdr:nvCxnSpPr>
      <xdr:spPr>
        <a:xfrm>
          <a:off x="20289570" y="7897907"/>
          <a:ext cx="13460" cy="864107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521806</xdr:colOff>
      <xdr:row>34</xdr:row>
      <xdr:rowOff>108262</xdr:rowOff>
    </xdr:from>
    <xdr:to>
      <xdr:col>34</xdr:col>
      <xdr:colOff>103771</xdr:colOff>
      <xdr:row>37</xdr:row>
      <xdr:rowOff>98906</xdr:rowOff>
    </xdr:to>
    <xdr:sp macro="" textlink="">
      <xdr:nvSpPr>
        <xdr:cNvPr id="192" name="TextBox 96">
          <a:extLst>
            <a:ext uri="{FF2B5EF4-FFF2-40B4-BE49-F238E27FC236}">
              <a16:creationId xmlns:a16="http://schemas.microsoft.com/office/drawing/2014/main" id="{00000000-0008-0000-1000-0000C0000000}"/>
            </a:ext>
          </a:extLst>
        </xdr:cNvPr>
        <xdr:cNvSpPr txBox="1"/>
      </xdr:nvSpPr>
      <xdr:spPr>
        <a:xfrm>
          <a:off x="19114606" y="5670862"/>
          <a:ext cx="753540" cy="476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Biogas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26</xdr:col>
      <xdr:colOff>177051</xdr:colOff>
      <xdr:row>91</xdr:row>
      <xdr:rowOff>113176</xdr:rowOff>
    </xdr:from>
    <xdr:to>
      <xdr:col>29</xdr:col>
      <xdr:colOff>161925</xdr:colOff>
      <xdr:row>93</xdr:row>
      <xdr:rowOff>85725</xdr:rowOff>
    </xdr:to>
    <xdr:sp macro="" textlink="">
      <xdr:nvSpPr>
        <xdr:cNvPr id="193" name="TextBox 104">
          <a:extLst>
            <a:ext uri="{FF2B5EF4-FFF2-40B4-BE49-F238E27FC236}">
              <a16:creationId xmlns:a16="http://schemas.microsoft.com/office/drawing/2014/main" id="{00000000-0008-0000-1000-0000C1000000}"/>
            </a:ext>
          </a:extLst>
        </xdr:cNvPr>
        <xdr:cNvSpPr txBox="1"/>
      </xdr:nvSpPr>
      <xdr:spPr>
        <a:xfrm>
          <a:off x="15283701" y="14981701"/>
          <a:ext cx="1727949" cy="296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Grass</a:t>
          </a:r>
          <a:r>
            <a:rPr lang="it-IT" sz="1100"/>
            <a:t> [Mtonne]</a:t>
          </a:r>
        </a:p>
      </xdr:txBody>
    </xdr:sp>
    <xdr:clientData/>
  </xdr:twoCellAnchor>
  <xdr:twoCellAnchor>
    <xdr:from>
      <xdr:col>33</xdr:col>
      <xdr:colOff>443396</xdr:colOff>
      <xdr:row>84</xdr:row>
      <xdr:rowOff>569</xdr:rowOff>
    </xdr:from>
    <xdr:to>
      <xdr:col>34</xdr:col>
      <xdr:colOff>422827</xdr:colOff>
      <xdr:row>84</xdr:row>
      <xdr:rowOff>131596</xdr:rowOff>
    </xdr:to>
    <xdr:sp macro="" textlink="">
      <xdr:nvSpPr>
        <xdr:cNvPr id="194" name="237 Flecha derecha">
          <a:extLst>
            <a:ext uri="{FF2B5EF4-FFF2-40B4-BE49-F238E27FC236}">
              <a16:creationId xmlns:a16="http://schemas.microsoft.com/office/drawing/2014/main" id="{00000000-0008-0000-1000-0000C2000000}"/>
            </a:ext>
          </a:extLst>
        </xdr:cNvPr>
        <xdr:cNvSpPr/>
      </xdr:nvSpPr>
      <xdr:spPr bwMode="auto">
        <a:xfrm>
          <a:off x="19617221" y="13735619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34</xdr:col>
      <xdr:colOff>522269</xdr:colOff>
      <xdr:row>20</xdr:row>
      <xdr:rowOff>145678</xdr:rowOff>
    </xdr:from>
    <xdr:to>
      <xdr:col>35</xdr:col>
      <xdr:colOff>67234</xdr:colOff>
      <xdr:row>24</xdr:row>
      <xdr:rowOff>33620</xdr:rowOff>
    </xdr:to>
    <xdr:cxnSp macro="">
      <xdr:nvCxnSpPr>
        <xdr:cNvPr id="195" name="Elbow Connector 68">
          <a:extLst>
            <a:ext uri="{FF2B5EF4-FFF2-40B4-BE49-F238E27FC236}">
              <a16:creationId xmlns:a16="http://schemas.microsoft.com/office/drawing/2014/main" id="{00000000-0008-0000-1000-0000C3000000}"/>
            </a:ext>
          </a:extLst>
        </xdr:cNvPr>
        <xdr:cNvCxnSpPr>
          <a:cxnSpLocks noChangeShapeType="1"/>
          <a:stCxn id="184" idx="0"/>
        </xdr:cNvCxnSpPr>
      </xdr:nvCxnSpPr>
      <xdr:spPr bwMode="auto">
        <a:xfrm rot="5400000" flipH="1" flipV="1">
          <a:off x="20081818" y="3646154"/>
          <a:ext cx="535642" cy="12599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34</xdr:col>
      <xdr:colOff>11206</xdr:colOff>
      <xdr:row>18</xdr:row>
      <xdr:rowOff>22413</xdr:rowOff>
    </xdr:from>
    <xdr:to>
      <xdr:col>36</xdr:col>
      <xdr:colOff>22413</xdr:colOff>
      <xdr:row>22</xdr:row>
      <xdr:rowOff>77927</xdr:rowOff>
    </xdr:to>
    <xdr:sp macro="" textlink="">
      <xdr:nvSpPr>
        <xdr:cNvPr id="196" name="TextBox 85">
          <a:extLst>
            <a:ext uri="{FF2B5EF4-FFF2-40B4-BE49-F238E27FC236}">
              <a16:creationId xmlns:a16="http://schemas.microsoft.com/office/drawing/2014/main" id="{00000000-0008-0000-1000-0000C4000000}"/>
            </a:ext>
          </a:extLst>
        </xdr:cNvPr>
        <xdr:cNvSpPr txBox="1"/>
      </xdr:nvSpPr>
      <xdr:spPr>
        <a:xfrm>
          <a:off x="19775581" y="2994213"/>
          <a:ext cx="1173257" cy="703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3CAB-4D6A-4782-8A86-CCDB8EEEF66E}">
  <sheetPr codeName="Sheet17"/>
  <dimension ref="A1:Z99"/>
  <sheetViews>
    <sheetView showGridLines="0" topLeftCell="A8" zoomScaleNormal="100" workbookViewId="0">
      <selection activeCell="B25" sqref="B25"/>
    </sheetView>
  </sheetViews>
  <sheetFormatPr defaultColWidth="8.85546875" defaultRowHeight="15"/>
  <cols>
    <col min="1" max="4" width="21.7109375" style="323" customWidth="1"/>
    <col min="5" max="6" width="14.140625" style="323" customWidth="1"/>
    <col min="7" max="7" width="12.140625" style="323" customWidth="1"/>
    <col min="8" max="10" width="8.140625" style="323" customWidth="1"/>
    <col min="11" max="11" width="9.7109375" style="323" customWidth="1"/>
    <col min="12" max="12" width="8.140625" style="323" customWidth="1"/>
    <col min="13" max="13" width="10" style="323" customWidth="1"/>
    <col min="14" max="14" width="11.42578125" style="323" customWidth="1"/>
    <col min="15" max="15" width="13.42578125" style="323" customWidth="1"/>
    <col min="16" max="16384" width="8.85546875" style="323"/>
  </cols>
  <sheetData>
    <row r="1" spans="1:26">
      <c r="A1" s="321"/>
      <c r="B1" s="321"/>
      <c r="C1" s="321"/>
      <c r="D1" s="321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322"/>
      <c r="X1" s="322"/>
      <c r="Y1" s="322"/>
      <c r="Z1" s="322"/>
    </row>
    <row r="2" spans="1:26">
      <c r="A2" s="321"/>
      <c r="B2" s="321"/>
      <c r="C2" s="321"/>
      <c r="D2" s="321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</row>
    <row r="3" spans="1:26">
      <c r="A3" s="321"/>
      <c r="B3" s="321"/>
      <c r="C3" s="321"/>
      <c r="D3" s="321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</row>
    <row r="4" spans="1:26">
      <c r="A4" s="321"/>
      <c r="B4" s="321"/>
      <c r="C4" s="321"/>
      <c r="D4" s="321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</row>
    <row r="5" spans="1:26">
      <c r="A5" s="321"/>
      <c r="B5" s="321"/>
      <c r="C5" s="321"/>
      <c r="D5" s="321"/>
      <c r="E5" s="322"/>
      <c r="F5" s="322"/>
      <c r="G5" s="322"/>
      <c r="H5" s="322"/>
      <c r="I5" s="322"/>
      <c r="J5" s="322"/>
      <c r="K5" s="322"/>
      <c r="L5" s="322"/>
      <c r="M5" s="322"/>
      <c r="N5" s="322"/>
      <c r="O5" s="322"/>
      <c r="P5" s="322"/>
      <c r="Q5" s="322"/>
      <c r="R5" s="322"/>
      <c r="S5" s="322"/>
      <c r="T5" s="322"/>
      <c r="U5" s="322"/>
      <c r="V5" s="322"/>
      <c r="W5" s="322"/>
      <c r="X5" s="322"/>
      <c r="Y5" s="322"/>
      <c r="Z5" s="322"/>
    </row>
    <row r="6" spans="1:26">
      <c r="A6" s="321"/>
      <c r="B6" s="321"/>
      <c r="C6" s="321"/>
      <c r="D6" s="321"/>
      <c r="E6" s="322"/>
      <c r="F6" s="322"/>
      <c r="G6" s="322"/>
      <c r="H6" s="322"/>
      <c r="I6" s="322"/>
      <c r="J6" s="322"/>
      <c r="K6" s="322"/>
      <c r="L6" s="322"/>
      <c r="M6" s="322"/>
      <c r="N6" s="322"/>
      <c r="O6" s="322"/>
      <c r="P6" s="322"/>
      <c r="Q6" s="322"/>
      <c r="R6" s="322"/>
      <c r="S6" s="322"/>
      <c r="T6" s="322"/>
      <c r="U6" s="322"/>
      <c r="V6" s="322"/>
      <c r="W6" s="322"/>
      <c r="X6" s="322"/>
      <c r="Y6" s="322"/>
      <c r="Z6" s="322"/>
    </row>
    <row r="7" spans="1:26">
      <c r="A7" s="321"/>
      <c r="B7" s="321"/>
      <c r="C7" s="321"/>
      <c r="D7" s="321"/>
      <c r="E7" s="322"/>
      <c r="F7" s="322"/>
      <c r="G7" s="322"/>
      <c r="H7" s="322"/>
      <c r="I7" s="322"/>
      <c r="J7" s="322"/>
      <c r="K7" s="322"/>
      <c r="L7" s="322"/>
      <c r="M7" s="322"/>
      <c r="N7" s="322"/>
      <c r="O7" s="322"/>
      <c r="P7" s="322"/>
      <c r="Q7" s="322"/>
      <c r="R7" s="322"/>
      <c r="S7" s="322"/>
      <c r="T7" s="322"/>
      <c r="U7" s="322"/>
      <c r="V7" s="322"/>
      <c r="W7" s="322"/>
      <c r="X7" s="322"/>
      <c r="Y7" s="322"/>
      <c r="Z7" s="322"/>
    </row>
    <row r="8" spans="1:26">
      <c r="A8" s="321"/>
      <c r="B8" s="321"/>
      <c r="C8" s="321"/>
      <c r="D8" s="321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2"/>
      <c r="R8" s="322"/>
      <c r="S8" s="322"/>
      <c r="T8" s="322"/>
      <c r="U8" s="322"/>
      <c r="V8" s="322"/>
      <c r="W8" s="322"/>
      <c r="X8" s="322"/>
      <c r="Y8" s="322"/>
      <c r="Z8" s="322"/>
    </row>
    <row r="9" spans="1:26">
      <c r="A9" s="321"/>
      <c r="B9" s="321"/>
      <c r="C9" s="321"/>
      <c r="D9" s="321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</row>
    <row r="10" spans="1:26">
      <c r="A10" s="321"/>
      <c r="B10" s="321"/>
      <c r="C10" s="321"/>
      <c r="D10" s="321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2"/>
      <c r="Q10" s="322"/>
      <c r="R10" s="322"/>
      <c r="S10" s="322"/>
      <c r="T10" s="322"/>
      <c r="U10" s="322"/>
      <c r="V10" s="322"/>
      <c r="W10" s="322"/>
      <c r="X10" s="322"/>
      <c r="Y10" s="322"/>
      <c r="Z10" s="322"/>
    </row>
    <row r="11" spans="1:26">
      <c r="A11" s="321"/>
      <c r="B11" s="321"/>
      <c r="C11" s="321"/>
      <c r="D11" s="321"/>
      <c r="E11" s="322"/>
      <c r="F11" s="322"/>
      <c r="G11" s="322"/>
      <c r="H11" s="322"/>
      <c r="I11" s="322"/>
      <c r="J11" s="322"/>
      <c r="K11" s="322"/>
      <c r="L11" s="322"/>
      <c r="M11" s="322"/>
      <c r="N11" s="322"/>
      <c r="O11" s="322"/>
      <c r="P11" s="322"/>
      <c r="Q11" s="322"/>
      <c r="R11" s="322"/>
      <c r="S11" s="322"/>
      <c r="T11" s="322"/>
      <c r="U11" s="322"/>
      <c r="V11" s="322"/>
      <c r="W11" s="322"/>
      <c r="X11" s="322"/>
      <c r="Y11" s="322"/>
      <c r="Z11" s="322"/>
    </row>
    <row r="12" spans="1:26">
      <c r="A12" s="321"/>
      <c r="B12" s="321"/>
      <c r="C12" s="321"/>
      <c r="D12" s="321"/>
      <c r="E12" s="322"/>
      <c r="F12" s="322"/>
      <c r="G12" s="322"/>
      <c r="H12" s="322"/>
      <c r="I12" s="322"/>
      <c r="J12" s="322"/>
      <c r="K12" s="322"/>
      <c r="L12" s="322"/>
      <c r="M12" s="322"/>
      <c r="N12" s="322"/>
      <c r="O12" s="322"/>
      <c r="P12" s="322"/>
      <c r="Q12" s="322"/>
      <c r="R12" s="322"/>
      <c r="S12" s="322"/>
      <c r="T12" s="322"/>
      <c r="U12" s="322"/>
      <c r="V12" s="322"/>
      <c r="W12" s="322"/>
      <c r="X12" s="322"/>
      <c r="Y12" s="322"/>
      <c r="Z12" s="322"/>
    </row>
    <row r="13" spans="1:26">
      <c r="A13" s="321"/>
      <c r="B13" s="321"/>
      <c r="C13" s="321"/>
      <c r="D13" s="321"/>
      <c r="E13" s="322"/>
      <c r="F13" s="322"/>
      <c r="G13" s="322"/>
      <c r="H13" s="322"/>
      <c r="I13" s="322"/>
      <c r="J13" s="322"/>
      <c r="K13" s="322"/>
      <c r="L13" s="322"/>
      <c r="M13" s="322"/>
      <c r="N13" s="322"/>
      <c r="O13" s="322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</row>
    <row r="14" spans="1:26">
      <c r="A14" s="321"/>
      <c r="B14" s="321"/>
      <c r="C14" s="321"/>
      <c r="D14" s="321"/>
      <c r="E14" s="322"/>
      <c r="F14" s="322"/>
      <c r="G14" s="322"/>
      <c r="H14" s="322"/>
      <c r="I14" s="322"/>
      <c r="J14" s="322"/>
      <c r="K14" s="322"/>
      <c r="L14" s="322"/>
      <c r="M14" s="322"/>
      <c r="N14" s="322"/>
      <c r="O14" s="322"/>
      <c r="P14" s="322"/>
      <c r="Q14" s="322"/>
      <c r="R14" s="322"/>
      <c r="S14" s="322"/>
      <c r="T14" s="322"/>
      <c r="U14" s="322"/>
      <c r="V14" s="322"/>
      <c r="W14" s="322"/>
      <c r="X14" s="322"/>
      <c r="Y14" s="322"/>
      <c r="Z14" s="322"/>
    </row>
    <row r="15" spans="1:26">
      <c r="A15" s="321"/>
      <c r="B15" s="321"/>
      <c r="C15" s="321"/>
      <c r="D15" s="321"/>
      <c r="E15" s="322"/>
      <c r="F15" s="322"/>
      <c r="G15" s="322"/>
      <c r="H15" s="322"/>
      <c r="I15" s="322"/>
      <c r="J15" s="322"/>
      <c r="K15" s="322"/>
      <c r="L15" s="322"/>
      <c r="M15" s="322"/>
      <c r="N15" s="322"/>
      <c r="O15" s="322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</row>
    <row r="16" spans="1:26" ht="102.75" customHeight="1">
      <c r="A16" s="340" t="s">
        <v>684</v>
      </c>
      <c r="B16" s="340"/>
      <c r="C16" s="340"/>
      <c r="D16" s="340"/>
      <c r="E16" s="324"/>
      <c r="F16" s="324"/>
      <c r="G16" s="325"/>
      <c r="H16" s="325"/>
      <c r="I16" s="325"/>
      <c r="J16" s="325"/>
      <c r="K16" s="325"/>
      <c r="L16" s="325"/>
      <c r="M16" s="322"/>
      <c r="N16" s="322"/>
      <c r="O16" s="322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</row>
    <row r="17" spans="1:26" ht="17.25" customHeight="1">
      <c r="A17" s="326"/>
      <c r="B17" s="326"/>
      <c r="C17" s="326"/>
      <c r="D17" s="326"/>
      <c r="E17" s="322"/>
      <c r="F17" s="322"/>
      <c r="G17" s="322"/>
      <c r="H17" s="322"/>
      <c r="I17" s="322"/>
      <c r="J17" s="322"/>
      <c r="K17" s="322"/>
      <c r="L17" s="322"/>
      <c r="M17" s="322"/>
      <c r="N17" s="322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</row>
    <row r="18" spans="1:26" ht="17.25" customHeight="1">
      <c r="A18" s="326"/>
      <c r="B18" s="326"/>
      <c r="C18" s="326"/>
      <c r="D18" s="326"/>
      <c r="E18" s="327"/>
      <c r="F18" s="327"/>
      <c r="G18" s="328"/>
      <c r="H18" s="328"/>
      <c r="I18" s="328"/>
      <c r="J18" s="328"/>
      <c r="K18" s="328"/>
      <c r="L18" s="328"/>
      <c r="M18" s="322"/>
      <c r="N18" s="322"/>
      <c r="O18" s="322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</row>
    <row r="19" spans="1:26" ht="17.25" customHeight="1">
      <c r="A19" s="329" t="s">
        <v>685</v>
      </c>
      <c r="B19" s="339" t="s">
        <v>696</v>
      </c>
      <c r="C19" s="339"/>
      <c r="D19" s="339"/>
      <c r="E19" s="330"/>
      <c r="F19" s="330"/>
      <c r="G19" s="331"/>
      <c r="H19" s="331"/>
      <c r="I19" s="331"/>
      <c r="J19" s="331"/>
      <c r="K19" s="331"/>
      <c r="L19" s="331"/>
      <c r="M19" s="322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</row>
    <row r="20" spans="1:26" ht="17.25" customHeight="1">
      <c r="A20" s="329" t="s">
        <v>686</v>
      </c>
      <c r="B20" s="339" t="s">
        <v>697</v>
      </c>
      <c r="C20" s="339"/>
      <c r="D20" s="339"/>
      <c r="E20" s="330"/>
      <c r="F20" s="330"/>
      <c r="G20" s="331"/>
      <c r="H20" s="331"/>
      <c r="I20" s="331"/>
      <c r="J20" s="331"/>
      <c r="K20" s="331"/>
      <c r="L20" s="331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</row>
    <row r="21" spans="1:26" ht="17.25" customHeight="1">
      <c r="A21" s="329" t="s">
        <v>687</v>
      </c>
      <c r="B21" s="332" t="s">
        <v>698</v>
      </c>
      <c r="C21" s="332"/>
      <c r="D21" s="332"/>
      <c r="E21" s="330"/>
      <c r="F21" s="330"/>
      <c r="G21" s="331"/>
      <c r="H21" s="331"/>
      <c r="I21" s="331"/>
      <c r="J21" s="331"/>
      <c r="K21" s="331"/>
      <c r="L21" s="331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</row>
    <row r="22" spans="1:26" ht="17.25" customHeight="1">
      <c r="A22" s="329"/>
      <c r="B22" s="332"/>
      <c r="C22" s="332"/>
      <c r="D22" s="332"/>
      <c r="E22" s="330"/>
      <c r="F22" s="330"/>
      <c r="G22" s="331"/>
      <c r="H22" s="331"/>
      <c r="I22" s="331"/>
      <c r="J22" s="331"/>
      <c r="K22" s="331"/>
      <c r="L22" s="331"/>
      <c r="M22" s="322"/>
      <c r="N22" s="322"/>
      <c r="O22" s="322"/>
      <c r="P22" s="322"/>
      <c r="Q22" s="322"/>
      <c r="R22" s="322"/>
      <c r="S22" s="322"/>
      <c r="T22" s="322"/>
      <c r="U22" s="322"/>
      <c r="V22" s="322"/>
      <c r="W22" s="322"/>
      <c r="X22" s="322"/>
      <c r="Y22" s="322"/>
      <c r="Z22" s="322"/>
    </row>
    <row r="23" spans="1:26" ht="17.25" customHeight="1">
      <c r="A23" s="329" t="s">
        <v>688</v>
      </c>
      <c r="B23" s="339" t="s">
        <v>699</v>
      </c>
      <c r="C23" s="339"/>
      <c r="D23" s="339"/>
      <c r="E23" s="322"/>
      <c r="F23" s="322"/>
      <c r="G23" s="322"/>
      <c r="H23" s="322"/>
      <c r="I23" s="322"/>
      <c r="J23" s="322"/>
      <c r="K23" s="322"/>
      <c r="L23" s="322"/>
      <c r="M23" s="322"/>
      <c r="N23" s="322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</row>
    <row r="24" spans="1:26" ht="17.25" customHeight="1">
      <c r="A24" s="329"/>
      <c r="B24" s="332"/>
      <c r="C24" s="332"/>
      <c r="D24" s="332"/>
      <c r="E24" s="322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322"/>
      <c r="T24" s="322"/>
      <c r="U24" s="322"/>
      <c r="V24" s="322"/>
      <c r="W24" s="322"/>
      <c r="X24" s="322"/>
      <c r="Y24" s="322"/>
      <c r="Z24" s="322"/>
    </row>
    <row r="25" spans="1:26" ht="17.25" customHeight="1">
      <c r="A25" s="329"/>
      <c r="B25" s="332"/>
      <c r="C25" s="332"/>
      <c r="D25" s="332"/>
      <c r="E25" s="322"/>
      <c r="F25" s="322"/>
      <c r="G25" s="322"/>
      <c r="H25" s="322"/>
      <c r="I25" s="322"/>
      <c r="J25" s="322"/>
      <c r="K25" s="322"/>
      <c r="L25" s="322"/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</row>
    <row r="26" spans="1:26" ht="17.25" customHeight="1">
      <c r="A26" s="329" t="s">
        <v>689</v>
      </c>
      <c r="B26" s="339" t="s">
        <v>700</v>
      </c>
      <c r="C26" s="339"/>
      <c r="D26" s="339"/>
      <c r="E26" s="322"/>
      <c r="F26" s="322"/>
      <c r="G26" s="322"/>
      <c r="H26" s="322"/>
      <c r="I26" s="322"/>
      <c r="J26" s="322"/>
      <c r="K26" s="322"/>
      <c r="L26" s="322"/>
      <c r="M26" s="322"/>
      <c r="N26" s="322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</row>
    <row r="27" spans="1:26" ht="17.25" customHeight="1">
      <c r="A27" s="329"/>
      <c r="B27" s="332"/>
      <c r="C27" s="332"/>
      <c r="D27" s="332"/>
      <c r="E27" s="322"/>
      <c r="F27" s="322"/>
      <c r="G27" s="322"/>
      <c r="H27" s="322"/>
      <c r="I27" s="322"/>
      <c r="J27" s="322"/>
      <c r="K27" s="322"/>
      <c r="L27" s="322"/>
      <c r="M27" s="322"/>
      <c r="N27" s="322"/>
      <c r="O27" s="322"/>
      <c r="P27" s="322"/>
      <c r="Q27" s="322"/>
      <c r="R27" s="322"/>
      <c r="S27" s="322"/>
      <c r="T27" s="322"/>
      <c r="U27" s="322"/>
      <c r="V27" s="322"/>
      <c r="W27" s="322"/>
      <c r="X27" s="322"/>
      <c r="Y27" s="322"/>
      <c r="Z27" s="322"/>
    </row>
    <row r="28" spans="1:26" ht="17.25" customHeight="1">
      <c r="A28" s="329"/>
      <c r="B28" s="332"/>
      <c r="C28" s="332"/>
      <c r="D28" s="332"/>
      <c r="E28" s="322"/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</row>
    <row r="29" spans="1:26" ht="17.25" customHeight="1">
      <c r="A29" s="329" t="s">
        <v>690</v>
      </c>
      <c r="B29" s="333">
        <v>1</v>
      </c>
      <c r="C29" s="332"/>
      <c r="D29" s="332"/>
      <c r="E29" s="322"/>
      <c r="F29" s="322"/>
      <c r="G29" s="322"/>
      <c r="H29" s="322"/>
      <c r="I29" s="322"/>
      <c r="J29" s="322"/>
      <c r="K29" s="322"/>
      <c r="L29" s="322"/>
      <c r="M29" s="322"/>
      <c r="N29" s="322"/>
      <c r="O29" s="322"/>
      <c r="P29" s="322"/>
      <c r="Q29" s="322"/>
      <c r="R29" s="322"/>
      <c r="S29" s="322"/>
      <c r="T29" s="322"/>
      <c r="U29" s="322"/>
      <c r="V29" s="322"/>
      <c r="W29" s="322"/>
      <c r="X29" s="322"/>
      <c r="Y29" s="322"/>
      <c r="Z29" s="322"/>
    </row>
    <row r="30" spans="1:26" ht="17.25" customHeight="1">
      <c r="A30" s="329" t="s">
        <v>691</v>
      </c>
      <c r="B30" s="341" t="s">
        <v>692</v>
      </c>
      <c r="C30" s="339"/>
      <c r="D30" s="339"/>
      <c r="E30" s="334"/>
      <c r="F30" s="334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  <c r="R30" s="322"/>
      <c r="S30" s="322"/>
      <c r="T30" s="322"/>
      <c r="U30" s="322"/>
      <c r="V30" s="322"/>
      <c r="W30" s="322"/>
      <c r="X30" s="322"/>
      <c r="Y30" s="322"/>
      <c r="Z30" s="322"/>
    </row>
    <row r="31" spans="1:26" ht="17.25" customHeight="1">
      <c r="A31" s="329" t="s">
        <v>693</v>
      </c>
      <c r="B31" s="339" t="s">
        <v>694</v>
      </c>
      <c r="C31" s="339"/>
      <c r="D31" s="339"/>
      <c r="E31" s="334"/>
      <c r="F31" s="334"/>
      <c r="G31" s="322"/>
      <c r="H31" s="322"/>
      <c r="I31" s="322"/>
      <c r="J31" s="322"/>
      <c r="K31" s="322"/>
      <c r="L31" s="322"/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</row>
    <row r="32" spans="1:26" ht="17.25" customHeight="1">
      <c r="A32" s="335"/>
      <c r="B32" s="336" t="s">
        <v>695</v>
      </c>
      <c r="C32" s="335"/>
      <c r="D32" s="335"/>
      <c r="E32" s="322"/>
      <c r="F32" s="322"/>
      <c r="G32" s="322"/>
      <c r="H32" s="322"/>
      <c r="I32" s="322"/>
      <c r="J32" s="322"/>
      <c r="K32" s="322"/>
      <c r="L32" s="322"/>
      <c r="M32" s="322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</row>
    <row r="33" spans="1:26">
      <c r="A33" s="321"/>
      <c r="B33" s="321"/>
      <c r="C33" s="321"/>
      <c r="D33" s="321"/>
      <c r="E33" s="322"/>
      <c r="F33" s="322"/>
      <c r="G33" s="322"/>
      <c r="H33" s="322"/>
      <c r="I33" s="322"/>
      <c r="J33" s="322"/>
      <c r="K33" s="322"/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</row>
    <row r="34" spans="1:26">
      <c r="A34" s="321"/>
      <c r="B34" s="321"/>
      <c r="C34" s="321"/>
      <c r="D34" s="321"/>
      <c r="E34" s="322"/>
      <c r="F34" s="322"/>
      <c r="G34" s="322"/>
      <c r="H34" s="322"/>
      <c r="I34" s="322"/>
      <c r="J34" s="322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</row>
    <row r="35" spans="1:26">
      <c r="A35" s="321"/>
      <c r="B35" s="321"/>
      <c r="C35" s="321"/>
      <c r="D35" s="321"/>
      <c r="E35" s="322"/>
      <c r="F35" s="322"/>
      <c r="G35" s="322"/>
      <c r="H35" s="322"/>
      <c r="I35" s="322"/>
      <c r="J35" s="322"/>
      <c r="K35" s="322"/>
      <c r="L35" s="322"/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</row>
    <row r="36" spans="1:26">
      <c r="A36" s="321"/>
      <c r="B36" s="321"/>
      <c r="C36" s="321"/>
      <c r="D36" s="321"/>
      <c r="E36" s="322"/>
      <c r="F36" s="322"/>
      <c r="G36" s="322"/>
      <c r="H36" s="322"/>
      <c r="I36" s="322"/>
      <c r="J36" s="322"/>
      <c r="K36" s="322"/>
      <c r="L36" s="322"/>
      <c r="M36" s="322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</row>
    <row r="37" spans="1:26">
      <c r="A37" s="321"/>
      <c r="B37" s="321"/>
      <c r="C37" s="321"/>
      <c r="D37" s="321"/>
      <c r="E37" s="322"/>
      <c r="F37" s="322"/>
      <c r="G37" s="322"/>
      <c r="H37" s="322"/>
      <c r="I37" s="322"/>
      <c r="J37" s="322"/>
      <c r="K37" s="322"/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</row>
    <row r="38" spans="1:26">
      <c r="A38" s="321"/>
      <c r="B38" s="321"/>
      <c r="C38" s="321"/>
      <c r="D38" s="321"/>
      <c r="E38" s="322"/>
      <c r="F38" s="322"/>
      <c r="G38" s="322"/>
      <c r="H38" s="322"/>
      <c r="I38" s="322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</row>
    <row r="39" spans="1:26">
      <c r="A39" s="321"/>
      <c r="B39" s="321"/>
      <c r="C39" s="321"/>
      <c r="D39" s="321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</row>
    <row r="40" spans="1:26">
      <c r="A40" s="321"/>
      <c r="B40" s="321"/>
      <c r="C40" s="321"/>
      <c r="D40" s="321"/>
      <c r="E40" s="322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</row>
    <row r="41" spans="1:26">
      <c r="A41" s="321"/>
      <c r="B41" s="321"/>
      <c r="C41" s="321"/>
      <c r="D41" s="321"/>
      <c r="E41" s="322"/>
      <c r="F41" s="322"/>
      <c r="G41" s="322"/>
      <c r="H41" s="322"/>
      <c r="I41" s="322"/>
      <c r="J41" s="322"/>
      <c r="K41" s="322"/>
      <c r="L41" s="322"/>
      <c r="M41" s="322"/>
      <c r="N41" s="322"/>
      <c r="O41" s="322"/>
      <c r="P41" s="322"/>
      <c r="Q41" s="322"/>
      <c r="R41" s="322"/>
      <c r="S41" s="322"/>
      <c r="T41" s="322"/>
      <c r="U41" s="322"/>
      <c r="V41" s="322"/>
      <c r="W41" s="322"/>
      <c r="X41" s="322"/>
      <c r="Y41" s="322"/>
      <c r="Z41" s="322"/>
    </row>
    <row r="42" spans="1:26">
      <c r="A42" s="321"/>
      <c r="B42" s="321"/>
      <c r="C42" s="321"/>
      <c r="D42" s="321"/>
      <c r="E42" s="322"/>
      <c r="F42" s="322"/>
      <c r="G42" s="322"/>
      <c r="H42" s="322"/>
      <c r="I42" s="322"/>
      <c r="J42" s="322"/>
      <c r="K42" s="322"/>
      <c r="L42" s="322"/>
      <c r="M42" s="322"/>
      <c r="N42" s="322"/>
      <c r="O42" s="322"/>
      <c r="P42" s="322"/>
      <c r="Q42" s="322"/>
      <c r="R42" s="322"/>
      <c r="S42" s="322"/>
      <c r="T42" s="322"/>
      <c r="U42" s="322"/>
      <c r="V42" s="322"/>
      <c r="W42" s="322"/>
      <c r="X42" s="322"/>
      <c r="Y42" s="322"/>
      <c r="Z42" s="322"/>
    </row>
    <row r="43" spans="1:26">
      <c r="A43" s="322"/>
      <c r="B43" s="322"/>
      <c r="C43" s="322"/>
      <c r="D43" s="322"/>
      <c r="E43" s="322"/>
      <c r="F43" s="322"/>
      <c r="G43" s="322"/>
      <c r="H43" s="322"/>
      <c r="I43" s="322"/>
      <c r="J43" s="322"/>
      <c r="K43" s="322"/>
      <c r="L43" s="322"/>
      <c r="M43" s="322"/>
      <c r="N43" s="322"/>
      <c r="O43" s="322"/>
      <c r="P43" s="322"/>
      <c r="Q43" s="322"/>
      <c r="R43" s="322"/>
      <c r="S43" s="322"/>
      <c r="T43" s="322"/>
      <c r="U43" s="322"/>
      <c r="V43" s="322"/>
      <c r="W43" s="322"/>
      <c r="X43" s="322"/>
      <c r="Y43" s="322"/>
      <c r="Z43" s="322"/>
    </row>
    <row r="44" spans="1:26">
      <c r="A44" s="322"/>
      <c r="B44" s="322"/>
      <c r="C44" s="322"/>
      <c r="D44" s="322"/>
      <c r="E44" s="322"/>
      <c r="F44" s="322"/>
      <c r="G44" s="322"/>
      <c r="H44" s="322"/>
      <c r="I44" s="322"/>
      <c r="J44" s="322"/>
      <c r="K44" s="322"/>
      <c r="L44" s="322"/>
      <c r="M44" s="322"/>
      <c r="N44" s="322"/>
      <c r="O44" s="322"/>
      <c r="P44" s="322"/>
      <c r="Q44" s="322"/>
      <c r="R44" s="322"/>
      <c r="S44" s="322"/>
      <c r="T44" s="322"/>
      <c r="U44" s="322"/>
      <c r="V44" s="322"/>
      <c r="W44" s="322"/>
      <c r="X44" s="322"/>
      <c r="Y44" s="322"/>
      <c r="Z44" s="322"/>
    </row>
    <row r="45" spans="1:26">
      <c r="A45" s="322"/>
      <c r="B45" s="322"/>
      <c r="C45" s="322"/>
      <c r="D45" s="322"/>
      <c r="E45" s="322"/>
      <c r="F45" s="322"/>
      <c r="G45" s="322"/>
      <c r="H45" s="322"/>
      <c r="I45" s="322"/>
      <c r="J45" s="322"/>
      <c r="K45" s="322"/>
      <c r="L45" s="322"/>
      <c r="M45" s="322"/>
      <c r="N45" s="322"/>
      <c r="O45" s="322"/>
      <c r="P45" s="322"/>
      <c r="Q45" s="322"/>
      <c r="R45" s="322"/>
      <c r="S45" s="322"/>
      <c r="T45" s="322"/>
      <c r="U45" s="322"/>
      <c r="V45" s="322"/>
      <c r="W45" s="322"/>
      <c r="X45" s="322"/>
      <c r="Y45" s="322"/>
      <c r="Z45" s="322"/>
    </row>
    <row r="46" spans="1:26">
      <c r="A46" s="322"/>
      <c r="B46" s="322"/>
      <c r="C46" s="322"/>
      <c r="D46" s="322"/>
      <c r="E46" s="322"/>
      <c r="F46" s="322"/>
      <c r="G46" s="322"/>
      <c r="H46" s="322"/>
      <c r="I46" s="322"/>
      <c r="J46" s="322"/>
      <c r="K46" s="322"/>
      <c r="L46" s="322"/>
      <c r="M46" s="322"/>
      <c r="N46" s="322"/>
      <c r="O46" s="322"/>
      <c r="P46" s="322"/>
      <c r="Q46" s="322"/>
      <c r="R46" s="322"/>
      <c r="S46" s="322"/>
      <c r="T46" s="322"/>
      <c r="U46" s="322"/>
      <c r="V46" s="322"/>
      <c r="W46" s="322"/>
      <c r="X46" s="322"/>
      <c r="Y46" s="322"/>
      <c r="Z46" s="322"/>
    </row>
    <row r="47" spans="1:26">
      <c r="A47" s="322"/>
      <c r="B47" s="322"/>
      <c r="C47" s="322"/>
      <c r="D47" s="322"/>
      <c r="E47" s="322"/>
      <c r="F47" s="322"/>
      <c r="G47" s="322"/>
      <c r="H47" s="322"/>
      <c r="I47" s="322"/>
      <c r="J47" s="322"/>
      <c r="K47" s="322"/>
      <c r="L47" s="322"/>
      <c r="M47" s="322"/>
      <c r="N47" s="322"/>
      <c r="O47" s="322"/>
      <c r="P47" s="322"/>
      <c r="Q47" s="322"/>
      <c r="R47" s="322"/>
      <c r="S47" s="322"/>
      <c r="T47" s="322"/>
      <c r="U47" s="322"/>
      <c r="V47" s="322"/>
      <c r="W47" s="322"/>
      <c r="X47" s="322"/>
      <c r="Y47" s="322"/>
      <c r="Z47" s="322"/>
    </row>
    <row r="48" spans="1:26">
      <c r="A48" s="322"/>
      <c r="B48" s="322"/>
      <c r="C48" s="322"/>
      <c r="D48" s="322"/>
      <c r="E48" s="322"/>
      <c r="F48" s="322"/>
      <c r="G48" s="322"/>
      <c r="H48" s="322"/>
      <c r="I48" s="322"/>
      <c r="J48" s="322"/>
      <c r="K48" s="322"/>
      <c r="L48" s="322"/>
      <c r="M48" s="322"/>
      <c r="N48" s="322"/>
      <c r="O48" s="322"/>
      <c r="P48" s="322"/>
      <c r="Q48" s="322"/>
      <c r="R48" s="322"/>
      <c r="S48" s="322"/>
      <c r="T48" s="322"/>
      <c r="U48" s="322"/>
      <c r="V48" s="322"/>
      <c r="W48" s="322"/>
      <c r="X48" s="322"/>
      <c r="Y48" s="322"/>
      <c r="Z48" s="322"/>
    </row>
    <row r="49" spans="1:26">
      <c r="A49" s="322"/>
      <c r="B49" s="322"/>
      <c r="C49" s="322"/>
      <c r="D49" s="322"/>
      <c r="E49" s="322"/>
      <c r="F49" s="322"/>
      <c r="G49" s="322"/>
      <c r="H49" s="322"/>
      <c r="I49" s="322"/>
      <c r="J49" s="322"/>
      <c r="K49" s="322"/>
      <c r="L49" s="322"/>
      <c r="M49" s="322"/>
      <c r="N49" s="322"/>
      <c r="O49" s="322"/>
      <c r="P49" s="322"/>
      <c r="Q49" s="322"/>
      <c r="R49" s="322"/>
      <c r="S49" s="322"/>
      <c r="T49" s="322"/>
      <c r="U49" s="322"/>
      <c r="V49" s="322"/>
      <c r="W49" s="322"/>
      <c r="X49" s="322"/>
      <c r="Y49" s="322"/>
      <c r="Z49" s="322"/>
    </row>
    <row r="50" spans="1:26">
      <c r="A50" s="322"/>
      <c r="B50" s="322"/>
      <c r="C50" s="322"/>
      <c r="D50" s="322"/>
      <c r="E50" s="322"/>
      <c r="F50" s="322"/>
      <c r="G50" s="322"/>
      <c r="H50" s="322"/>
      <c r="I50" s="322"/>
      <c r="J50" s="322"/>
      <c r="K50" s="322"/>
      <c r="L50" s="322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322"/>
      <c r="Y50" s="322"/>
      <c r="Z50" s="322"/>
    </row>
    <row r="51" spans="1:26">
      <c r="A51" s="322"/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  <c r="N51" s="322"/>
      <c r="O51" s="322"/>
      <c r="P51" s="322"/>
      <c r="Q51" s="322"/>
      <c r="R51" s="322"/>
      <c r="S51" s="322"/>
      <c r="T51" s="322"/>
      <c r="U51" s="322"/>
      <c r="V51" s="322"/>
      <c r="W51" s="322"/>
      <c r="X51" s="322"/>
      <c r="Y51" s="322"/>
      <c r="Z51" s="322"/>
    </row>
    <row r="52" spans="1:26">
      <c r="A52" s="322"/>
      <c r="B52" s="322"/>
      <c r="C52" s="322"/>
      <c r="D52" s="322"/>
      <c r="E52" s="322"/>
      <c r="F52" s="322"/>
      <c r="G52" s="322"/>
      <c r="H52" s="322"/>
      <c r="I52" s="322"/>
      <c r="J52" s="322"/>
      <c r="K52" s="322"/>
      <c r="L52" s="322"/>
      <c r="M52" s="322"/>
      <c r="N52" s="322"/>
      <c r="O52" s="322"/>
      <c r="P52" s="322"/>
      <c r="Q52" s="322"/>
      <c r="R52" s="322"/>
      <c r="S52" s="322"/>
      <c r="T52" s="322"/>
      <c r="U52" s="322"/>
      <c r="V52" s="322"/>
      <c r="W52" s="322"/>
      <c r="X52" s="322"/>
      <c r="Y52" s="322"/>
      <c r="Z52" s="322"/>
    </row>
    <row r="53" spans="1:26">
      <c r="A53" s="322"/>
      <c r="B53" s="322"/>
      <c r="C53" s="322"/>
      <c r="D53" s="322"/>
      <c r="E53" s="322"/>
      <c r="F53" s="322"/>
      <c r="G53" s="322"/>
      <c r="H53" s="322"/>
      <c r="I53" s="322"/>
      <c r="J53" s="322"/>
      <c r="K53" s="322"/>
      <c r="L53" s="322"/>
      <c r="M53" s="322"/>
      <c r="N53" s="322"/>
      <c r="O53" s="322"/>
      <c r="P53" s="322"/>
      <c r="Q53" s="322"/>
      <c r="R53" s="322"/>
      <c r="S53" s="322"/>
      <c r="T53" s="322"/>
      <c r="U53" s="322"/>
      <c r="V53" s="322"/>
      <c r="W53" s="322"/>
      <c r="X53" s="322"/>
      <c r="Y53" s="322"/>
      <c r="Z53" s="322"/>
    </row>
    <row r="54" spans="1:26">
      <c r="A54" s="322"/>
      <c r="B54" s="322"/>
      <c r="C54" s="322"/>
      <c r="D54" s="322"/>
      <c r="E54" s="322"/>
      <c r="F54" s="322"/>
      <c r="G54" s="322"/>
      <c r="H54" s="322"/>
      <c r="I54" s="322"/>
      <c r="J54" s="322"/>
      <c r="K54" s="322"/>
      <c r="L54" s="322"/>
      <c r="M54" s="322"/>
      <c r="N54" s="322"/>
      <c r="O54" s="322"/>
      <c r="P54" s="322"/>
      <c r="Q54" s="322"/>
      <c r="R54" s="322"/>
      <c r="S54" s="322"/>
      <c r="T54" s="322"/>
      <c r="U54" s="322"/>
      <c r="V54" s="322"/>
      <c r="W54" s="322"/>
      <c r="X54" s="322"/>
      <c r="Y54" s="322"/>
      <c r="Z54" s="322"/>
    </row>
    <row r="55" spans="1:26">
      <c r="A55" s="322"/>
      <c r="B55" s="322"/>
      <c r="C55" s="322"/>
      <c r="D55" s="322"/>
      <c r="E55" s="322"/>
      <c r="F55" s="322"/>
      <c r="G55" s="322"/>
      <c r="H55" s="322"/>
      <c r="I55" s="322"/>
      <c r="J55" s="322"/>
      <c r="K55" s="322"/>
      <c r="L55" s="322"/>
      <c r="M55" s="322"/>
      <c r="N55" s="322"/>
      <c r="O55" s="322"/>
      <c r="P55" s="322"/>
      <c r="Q55" s="322"/>
      <c r="R55" s="322"/>
      <c r="S55" s="322"/>
      <c r="T55" s="322"/>
      <c r="U55" s="322"/>
      <c r="V55" s="322"/>
      <c r="W55" s="322"/>
      <c r="X55" s="322"/>
      <c r="Y55" s="322"/>
      <c r="Z55" s="322"/>
    </row>
    <row r="56" spans="1:26">
      <c r="A56" s="322"/>
      <c r="B56" s="322"/>
      <c r="C56" s="322"/>
      <c r="D56" s="322"/>
      <c r="E56" s="322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322"/>
      <c r="T56" s="322"/>
      <c r="U56" s="322"/>
      <c r="V56" s="322"/>
      <c r="W56" s="322"/>
      <c r="X56" s="322"/>
      <c r="Y56" s="322"/>
      <c r="Z56" s="322"/>
    </row>
    <row r="57" spans="1:26">
      <c r="A57" s="322"/>
      <c r="B57" s="322"/>
      <c r="C57" s="322"/>
      <c r="D57" s="322"/>
      <c r="E57" s="322"/>
      <c r="F57" s="322"/>
      <c r="G57" s="322"/>
      <c r="H57" s="322"/>
      <c r="I57" s="322"/>
      <c r="J57" s="322"/>
      <c r="K57" s="322"/>
      <c r="L57" s="322"/>
      <c r="M57" s="322"/>
      <c r="N57" s="322"/>
      <c r="O57" s="322"/>
      <c r="P57" s="322"/>
      <c r="Q57" s="322"/>
      <c r="R57" s="322"/>
      <c r="S57" s="322"/>
      <c r="T57" s="322"/>
      <c r="U57" s="322"/>
      <c r="V57" s="322"/>
      <c r="W57" s="322"/>
      <c r="X57" s="322"/>
      <c r="Y57" s="322"/>
      <c r="Z57" s="322"/>
    </row>
    <row r="58" spans="1:26">
      <c r="A58" s="322"/>
      <c r="B58" s="322"/>
      <c r="C58" s="322"/>
      <c r="D58" s="322"/>
      <c r="E58" s="322"/>
      <c r="F58" s="322"/>
      <c r="G58" s="322"/>
      <c r="H58" s="322"/>
      <c r="I58" s="322"/>
      <c r="J58" s="322"/>
      <c r="K58" s="322"/>
      <c r="L58" s="322"/>
      <c r="M58" s="322"/>
      <c r="N58" s="322"/>
      <c r="O58" s="322"/>
      <c r="P58" s="322"/>
      <c r="Q58" s="322"/>
      <c r="R58" s="322"/>
      <c r="S58" s="322"/>
      <c r="T58" s="322"/>
      <c r="U58" s="322"/>
      <c r="V58" s="322"/>
      <c r="W58" s="322"/>
      <c r="X58" s="322"/>
      <c r="Y58" s="322"/>
      <c r="Z58" s="322"/>
    </row>
    <row r="59" spans="1:26">
      <c r="A59" s="322"/>
      <c r="B59" s="322"/>
      <c r="C59" s="322"/>
      <c r="D59" s="322"/>
      <c r="E59" s="322"/>
      <c r="F59" s="322"/>
      <c r="G59" s="322"/>
      <c r="H59" s="322"/>
      <c r="I59" s="322"/>
      <c r="J59" s="322"/>
      <c r="K59" s="322"/>
      <c r="L59" s="322"/>
      <c r="M59" s="322"/>
      <c r="N59" s="322"/>
      <c r="O59" s="322"/>
      <c r="P59" s="322"/>
      <c r="Q59" s="322"/>
      <c r="R59" s="322"/>
      <c r="S59" s="322"/>
      <c r="T59" s="322"/>
      <c r="U59" s="322"/>
      <c r="V59" s="322"/>
      <c r="W59" s="322"/>
      <c r="X59" s="322"/>
      <c r="Y59" s="322"/>
      <c r="Z59" s="322"/>
    </row>
    <row r="60" spans="1:26">
      <c r="A60" s="322"/>
      <c r="B60" s="322"/>
      <c r="C60" s="322"/>
      <c r="D60" s="322"/>
      <c r="E60" s="322"/>
      <c r="F60" s="322"/>
      <c r="G60" s="322"/>
      <c r="H60" s="322"/>
      <c r="I60" s="322"/>
      <c r="J60" s="322"/>
      <c r="K60" s="322"/>
      <c r="L60" s="322"/>
      <c r="M60" s="322"/>
      <c r="N60" s="322"/>
      <c r="O60" s="322"/>
      <c r="P60" s="322"/>
      <c r="Q60" s="322"/>
      <c r="R60" s="322"/>
      <c r="S60" s="322"/>
      <c r="T60" s="322"/>
      <c r="U60" s="322"/>
      <c r="V60" s="322"/>
      <c r="W60" s="322"/>
      <c r="X60" s="322"/>
      <c r="Y60" s="322"/>
      <c r="Z60" s="322"/>
    </row>
    <row r="61" spans="1:26">
      <c r="A61" s="322"/>
      <c r="B61" s="322"/>
      <c r="C61" s="322"/>
      <c r="D61" s="322"/>
      <c r="E61" s="322"/>
      <c r="F61" s="322"/>
      <c r="G61" s="322"/>
      <c r="H61" s="322"/>
      <c r="I61" s="322"/>
      <c r="J61" s="322"/>
      <c r="K61" s="322"/>
      <c r="L61" s="322"/>
      <c r="M61" s="322"/>
      <c r="N61" s="322"/>
      <c r="O61" s="322"/>
      <c r="P61" s="322"/>
      <c r="Q61" s="322"/>
      <c r="R61" s="322"/>
      <c r="S61" s="322"/>
      <c r="T61" s="322"/>
      <c r="U61" s="322"/>
      <c r="V61" s="322"/>
      <c r="W61" s="322"/>
      <c r="X61" s="322"/>
      <c r="Y61" s="322"/>
      <c r="Z61" s="322"/>
    </row>
    <row r="62" spans="1:26">
      <c r="A62" s="322"/>
      <c r="B62" s="322"/>
      <c r="C62" s="322"/>
      <c r="D62" s="322"/>
      <c r="E62" s="322"/>
      <c r="F62" s="322"/>
      <c r="G62" s="322"/>
      <c r="H62" s="322"/>
      <c r="I62" s="322"/>
      <c r="J62" s="322"/>
      <c r="K62" s="322"/>
      <c r="L62" s="322"/>
      <c r="M62" s="322"/>
      <c r="N62" s="322"/>
      <c r="O62" s="322"/>
      <c r="P62" s="322"/>
      <c r="Q62" s="322"/>
      <c r="R62" s="322"/>
      <c r="S62" s="322"/>
      <c r="T62" s="322"/>
      <c r="U62" s="322"/>
      <c r="V62" s="322"/>
      <c r="W62" s="322"/>
      <c r="X62" s="322"/>
      <c r="Y62" s="322"/>
      <c r="Z62" s="322"/>
    </row>
    <row r="63" spans="1:26">
      <c r="A63" s="322"/>
      <c r="B63" s="322"/>
      <c r="C63" s="322"/>
      <c r="D63" s="322"/>
      <c r="E63" s="322"/>
      <c r="F63" s="322"/>
      <c r="G63" s="322"/>
      <c r="H63" s="322"/>
      <c r="I63" s="322"/>
      <c r="J63" s="322"/>
      <c r="K63" s="322"/>
      <c r="L63" s="322"/>
      <c r="M63" s="322"/>
      <c r="N63" s="322"/>
      <c r="O63" s="322"/>
      <c r="P63" s="322"/>
      <c r="Q63" s="322"/>
      <c r="R63" s="322"/>
      <c r="S63" s="322"/>
      <c r="T63" s="322"/>
      <c r="U63" s="322"/>
      <c r="V63" s="322"/>
      <c r="W63" s="322"/>
      <c r="X63" s="322"/>
      <c r="Y63" s="322"/>
      <c r="Z63" s="322"/>
    </row>
    <row r="64" spans="1:26">
      <c r="A64" s="322"/>
      <c r="B64" s="322"/>
      <c r="C64" s="322"/>
      <c r="D64" s="322"/>
      <c r="E64" s="322"/>
      <c r="F64" s="322"/>
      <c r="G64" s="322"/>
      <c r="H64" s="322"/>
      <c r="I64" s="322"/>
      <c r="J64" s="322"/>
      <c r="K64" s="322"/>
      <c r="L64" s="322"/>
      <c r="M64" s="322"/>
      <c r="N64" s="322"/>
      <c r="O64" s="322"/>
      <c r="P64" s="322"/>
      <c r="Q64" s="322"/>
      <c r="R64" s="322"/>
      <c r="S64" s="322"/>
      <c r="T64" s="322"/>
      <c r="U64" s="322"/>
      <c r="V64" s="322"/>
      <c r="W64" s="322"/>
      <c r="X64" s="322"/>
      <c r="Y64" s="322"/>
      <c r="Z64" s="322"/>
    </row>
    <row r="65" spans="1:26">
      <c r="A65" s="322"/>
      <c r="B65" s="322"/>
      <c r="C65" s="322"/>
      <c r="D65" s="322"/>
      <c r="E65" s="322"/>
      <c r="F65" s="322"/>
      <c r="G65" s="322"/>
      <c r="H65" s="322"/>
      <c r="I65" s="322"/>
      <c r="J65" s="322"/>
      <c r="K65" s="322"/>
      <c r="L65" s="322"/>
      <c r="M65" s="322"/>
      <c r="N65" s="322"/>
      <c r="O65" s="322"/>
      <c r="P65" s="322"/>
      <c r="Q65" s="322"/>
      <c r="R65" s="322"/>
      <c r="S65" s="322"/>
      <c r="T65" s="322"/>
      <c r="U65" s="322"/>
      <c r="V65" s="322"/>
      <c r="W65" s="322"/>
      <c r="X65" s="322"/>
      <c r="Y65" s="322"/>
      <c r="Z65" s="322"/>
    </row>
    <row r="66" spans="1:26">
      <c r="A66" s="322"/>
      <c r="B66" s="322"/>
      <c r="C66" s="322"/>
      <c r="D66" s="322"/>
      <c r="E66" s="322"/>
      <c r="F66" s="322"/>
      <c r="G66" s="322"/>
      <c r="H66" s="322"/>
      <c r="I66" s="322"/>
      <c r="J66" s="322"/>
      <c r="K66" s="322"/>
      <c r="L66" s="322"/>
      <c r="M66" s="322"/>
      <c r="N66" s="322"/>
      <c r="O66" s="322"/>
      <c r="P66" s="322"/>
      <c r="Q66" s="322"/>
      <c r="R66" s="322"/>
      <c r="S66" s="322"/>
      <c r="T66" s="322"/>
      <c r="U66" s="322"/>
      <c r="V66" s="322"/>
      <c r="W66" s="322"/>
      <c r="X66" s="322"/>
      <c r="Y66" s="322"/>
      <c r="Z66" s="322"/>
    </row>
    <row r="67" spans="1:26">
      <c r="A67" s="322"/>
      <c r="B67" s="322"/>
      <c r="C67" s="322"/>
      <c r="D67" s="322"/>
      <c r="E67" s="322"/>
      <c r="F67" s="322"/>
      <c r="G67" s="322"/>
      <c r="H67" s="322"/>
      <c r="I67" s="322"/>
      <c r="J67" s="322"/>
      <c r="K67" s="322"/>
      <c r="L67" s="322"/>
      <c r="M67" s="322"/>
      <c r="N67" s="322"/>
      <c r="O67" s="322"/>
      <c r="P67" s="322"/>
      <c r="Q67" s="322"/>
      <c r="R67" s="322"/>
      <c r="S67" s="322"/>
      <c r="T67" s="322"/>
      <c r="U67" s="322"/>
      <c r="V67" s="322"/>
      <c r="W67" s="322"/>
      <c r="X67" s="322"/>
      <c r="Y67" s="322"/>
      <c r="Z67" s="322"/>
    </row>
    <row r="68" spans="1:26">
      <c r="A68" s="322"/>
      <c r="B68" s="322"/>
      <c r="C68" s="322"/>
      <c r="D68" s="322"/>
      <c r="E68" s="322"/>
      <c r="F68" s="322"/>
      <c r="G68" s="322"/>
      <c r="H68" s="322"/>
      <c r="I68" s="322"/>
      <c r="J68" s="322"/>
      <c r="K68" s="322"/>
      <c r="L68" s="322"/>
      <c r="M68" s="322"/>
      <c r="N68" s="322"/>
      <c r="O68" s="322"/>
      <c r="P68" s="322"/>
      <c r="Q68" s="322"/>
      <c r="R68" s="322"/>
      <c r="S68" s="322"/>
      <c r="T68" s="322"/>
      <c r="U68" s="322"/>
      <c r="V68" s="322"/>
      <c r="W68" s="322"/>
      <c r="X68" s="322"/>
      <c r="Y68" s="322"/>
      <c r="Z68" s="322"/>
    </row>
    <row r="69" spans="1:26">
      <c r="A69" s="322"/>
      <c r="B69" s="322"/>
      <c r="C69" s="322"/>
      <c r="D69" s="322"/>
      <c r="E69" s="322"/>
      <c r="F69" s="322"/>
      <c r="G69" s="322"/>
      <c r="H69" s="322"/>
      <c r="I69" s="32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</row>
    <row r="70" spans="1:26">
      <c r="A70" s="322"/>
      <c r="B70" s="322"/>
      <c r="C70" s="322"/>
      <c r="D70" s="322"/>
      <c r="E70" s="322"/>
      <c r="F70" s="322"/>
      <c r="G70" s="322"/>
      <c r="H70" s="322"/>
      <c r="I70" s="322"/>
      <c r="J70" s="322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2"/>
      <c r="V70" s="322"/>
      <c r="W70" s="322"/>
      <c r="X70" s="322"/>
      <c r="Y70" s="322"/>
      <c r="Z70" s="322"/>
    </row>
    <row r="71" spans="1:26">
      <c r="A71" s="322"/>
      <c r="B71" s="322"/>
      <c r="C71" s="322"/>
      <c r="D71" s="322"/>
      <c r="E71" s="322"/>
      <c r="F71" s="322"/>
      <c r="G71" s="322"/>
      <c r="H71" s="322"/>
      <c r="I71" s="322"/>
      <c r="J71" s="322"/>
      <c r="K71" s="322"/>
      <c r="L71" s="322"/>
      <c r="M71" s="322"/>
      <c r="N71" s="322"/>
      <c r="O71" s="322"/>
      <c r="P71" s="322"/>
      <c r="Q71" s="322"/>
      <c r="R71" s="322"/>
      <c r="S71" s="322"/>
      <c r="T71" s="322"/>
      <c r="U71" s="322"/>
      <c r="V71" s="322"/>
      <c r="W71" s="322"/>
      <c r="X71" s="322"/>
      <c r="Y71" s="322"/>
      <c r="Z71" s="322"/>
    </row>
    <row r="72" spans="1:26">
      <c r="A72" s="322"/>
      <c r="B72" s="322"/>
      <c r="C72" s="322"/>
      <c r="D72" s="322"/>
      <c r="E72" s="322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2"/>
      <c r="T72" s="322"/>
      <c r="U72" s="322"/>
      <c r="V72" s="322"/>
      <c r="W72" s="322"/>
      <c r="X72" s="322"/>
      <c r="Y72" s="322"/>
      <c r="Z72" s="322"/>
    </row>
    <row r="73" spans="1:26">
      <c r="A73" s="322"/>
      <c r="B73" s="322"/>
      <c r="C73" s="322"/>
      <c r="D73" s="322"/>
      <c r="E73" s="322"/>
      <c r="F73" s="322"/>
      <c r="G73" s="322"/>
      <c r="H73" s="322"/>
      <c r="I73" s="322"/>
      <c r="J73" s="322"/>
      <c r="K73" s="322"/>
      <c r="L73" s="322"/>
      <c r="M73" s="322"/>
      <c r="N73" s="322"/>
      <c r="O73" s="322"/>
      <c r="P73" s="322"/>
      <c r="Q73" s="322"/>
      <c r="R73" s="322"/>
      <c r="S73" s="322"/>
      <c r="T73" s="322"/>
      <c r="U73" s="322"/>
      <c r="V73" s="322"/>
      <c r="W73" s="322"/>
      <c r="X73" s="322"/>
      <c r="Y73" s="322"/>
      <c r="Z73" s="322"/>
    </row>
    <row r="74" spans="1:26">
      <c r="A74" s="322"/>
      <c r="B74" s="322"/>
      <c r="C74" s="322"/>
      <c r="D74" s="322"/>
      <c r="E74" s="322"/>
      <c r="F74" s="322"/>
      <c r="G74" s="322"/>
      <c r="H74" s="322"/>
      <c r="I74" s="322"/>
      <c r="J74" s="322"/>
      <c r="K74" s="322"/>
      <c r="L74" s="322"/>
      <c r="M74" s="322"/>
      <c r="N74" s="322"/>
      <c r="O74" s="322"/>
      <c r="P74" s="322"/>
      <c r="Q74" s="322"/>
      <c r="R74" s="322"/>
      <c r="S74" s="322"/>
      <c r="T74" s="322"/>
      <c r="U74" s="322"/>
      <c r="V74" s="322"/>
      <c r="W74" s="322"/>
      <c r="X74" s="322"/>
      <c r="Y74" s="322"/>
      <c r="Z74" s="322"/>
    </row>
    <row r="75" spans="1:26">
      <c r="A75" s="322"/>
      <c r="B75" s="322"/>
      <c r="C75" s="322"/>
      <c r="D75" s="322"/>
      <c r="E75" s="322"/>
      <c r="F75" s="322"/>
      <c r="G75" s="322"/>
      <c r="H75" s="322"/>
      <c r="I75" s="322"/>
      <c r="J75" s="322"/>
      <c r="K75" s="322"/>
      <c r="L75" s="322"/>
      <c r="M75" s="322"/>
      <c r="N75" s="322"/>
      <c r="O75" s="322"/>
      <c r="P75" s="322"/>
      <c r="Q75" s="322"/>
      <c r="R75" s="322"/>
      <c r="S75" s="322"/>
      <c r="T75" s="322"/>
      <c r="U75" s="322"/>
      <c r="V75" s="322"/>
      <c r="W75" s="322"/>
      <c r="X75" s="322"/>
      <c r="Y75" s="322"/>
      <c r="Z75" s="322"/>
    </row>
    <row r="76" spans="1:26">
      <c r="A76" s="322"/>
      <c r="B76" s="322"/>
      <c r="C76" s="322"/>
      <c r="D76" s="322"/>
      <c r="E76" s="322"/>
      <c r="F76" s="322"/>
      <c r="G76" s="322"/>
      <c r="H76" s="322"/>
      <c r="I76" s="322"/>
      <c r="J76" s="322"/>
      <c r="K76" s="322"/>
      <c r="L76" s="322"/>
      <c r="M76" s="322"/>
      <c r="N76" s="322"/>
      <c r="O76" s="322"/>
      <c r="P76" s="322"/>
      <c r="Q76" s="322"/>
      <c r="R76" s="322"/>
      <c r="S76" s="322"/>
      <c r="T76" s="322"/>
      <c r="U76" s="322"/>
      <c r="V76" s="322"/>
      <c r="W76" s="322"/>
      <c r="X76" s="322"/>
      <c r="Y76" s="322"/>
      <c r="Z76" s="322"/>
    </row>
    <row r="77" spans="1:26">
      <c r="A77" s="322"/>
      <c r="B77" s="322"/>
      <c r="C77" s="322"/>
      <c r="D77" s="322"/>
      <c r="E77" s="322"/>
      <c r="F77" s="322"/>
      <c r="G77" s="322"/>
      <c r="H77" s="322"/>
      <c r="I77" s="322"/>
      <c r="J77" s="322"/>
      <c r="K77" s="322"/>
      <c r="L77" s="322"/>
      <c r="M77" s="322"/>
      <c r="N77" s="322"/>
      <c r="O77" s="322"/>
      <c r="P77" s="322"/>
      <c r="Q77" s="322"/>
      <c r="R77" s="322"/>
      <c r="S77" s="322"/>
      <c r="T77" s="322"/>
      <c r="U77" s="322"/>
      <c r="V77" s="322"/>
      <c r="W77" s="322"/>
      <c r="X77" s="322"/>
      <c r="Y77" s="322"/>
      <c r="Z77" s="322"/>
    </row>
    <row r="78" spans="1:26">
      <c r="A78" s="322"/>
      <c r="B78" s="322"/>
      <c r="C78" s="322"/>
      <c r="D78" s="322"/>
      <c r="E78" s="322"/>
      <c r="F78" s="322"/>
      <c r="G78" s="322"/>
      <c r="H78" s="322"/>
      <c r="I78" s="322"/>
      <c r="J78" s="322"/>
      <c r="K78" s="322"/>
      <c r="L78" s="322"/>
      <c r="M78" s="322"/>
      <c r="N78" s="322"/>
      <c r="O78" s="322"/>
      <c r="P78" s="322"/>
      <c r="Q78" s="322"/>
      <c r="R78" s="322"/>
      <c r="S78" s="322"/>
      <c r="T78" s="322"/>
      <c r="U78" s="322"/>
      <c r="V78" s="322"/>
      <c r="W78" s="322"/>
      <c r="X78" s="322"/>
      <c r="Y78" s="322"/>
      <c r="Z78" s="322"/>
    </row>
    <row r="79" spans="1:26">
      <c r="A79" s="322"/>
      <c r="B79" s="322"/>
      <c r="C79" s="322"/>
      <c r="D79" s="322"/>
      <c r="E79" s="322"/>
      <c r="F79" s="322"/>
      <c r="G79" s="322"/>
      <c r="H79" s="322"/>
      <c r="I79" s="322"/>
      <c r="J79" s="322"/>
      <c r="K79" s="322"/>
      <c r="L79" s="322"/>
      <c r="M79" s="322"/>
      <c r="N79" s="322"/>
      <c r="O79" s="322"/>
      <c r="P79" s="322"/>
      <c r="Q79" s="322"/>
      <c r="R79" s="322"/>
      <c r="S79" s="322"/>
      <c r="T79" s="322"/>
      <c r="U79" s="322"/>
      <c r="V79" s="322"/>
      <c r="W79" s="322"/>
      <c r="X79" s="322"/>
      <c r="Y79" s="322"/>
      <c r="Z79" s="322"/>
    </row>
    <row r="80" spans="1:26">
      <c r="A80" s="322"/>
      <c r="B80" s="322"/>
      <c r="C80" s="322"/>
      <c r="D80" s="322"/>
      <c r="E80" s="322"/>
      <c r="F80" s="322"/>
      <c r="G80" s="322"/>
      <c r="H80" s="322"/>
      <c r="I80" s="322"/>
      <c r="J80" s="322"/>
      <c r="K80" s="322"/>
      <c r="L80" s="322"/>
      <c r="M80" s="322"/>
      <c r="N80" s="322"/>
      <c r="O80" s="322"/>
      <c r="P80" s="322"/>
      <c r="Q80" s="322"/>
      <c r="R80" s="322"/>
      <c r="S80" s="322"/>
      <c r="T80" s="322"/>
      <c r="U80" s="322"/>
      <c r="V80" s="322"/>
      <c r="W80" s="322"/>
      <c r="X80" s="322"/>
      <c r="Y80" s="322"/>
      <c r="Z80" s="322"/>
    </row>
    <row r="81" spans="1:26">
      <c r="A81" s="322"/>
      <c r="B81" s="322"/>
      <c r="C81" s="322"/>
      <c r="D81" s="322"/>
      <c r="E81" s="322"/>
      <c r="F81" s="322"/>
      <c r="G81" s="322"/>
      <c r="H81" s="322"/>
      <c r="I81" s="322"/>
      <c r="J81" s="322"/>
      <c r="K81" s="322"/>
      <c r="L81" s="322"/>
      <c r="M81" s="322"/>
      <c r="N81" s="322"/>
      <c r="O81" s="322"/>
      <c r="P81" s="322"/>
      <c r="Q81" s="322"/>
      <c r="R81" s="322"/>
      <c r="S81" s="322"/>
      <c r="T81" s="322"/>
      <c r="U81" s="322"/>
      <c r="V81" s="322"/>
      <c r="W81" s="322"/>
      <c r="X81" s="322"/>
      <c r="Y81" s="322"/>
      <c r="Z81" s="322"/>
    </row>
    <row r="82" spans="1:26">
      <c r="A82" s="322"/>
      <c r="B82" s="322"/>
      <c r="C82" s="322"/>
      <c r="D82" s="322"/>
      <c r="E82" s="322"/>
      <c r="F82" s="322"/>
      <c r="G82" s="322"/>
      <c r="H82" s="322"/>
      <c r="I82" s="322"/>
      <c r="J82" s="322"/>
      <c r="K82" s="322"/>
      <c r="L82" s="322"/>
      <c r="M82" s="322"/>
      <c r="N82" s="322"/>
      <c r="O82" s="322"/>
      <c r="P82" s="322"/>
      <c r="Q82" s="322"/>
      <c r="R82" s="322"/>
      <c r="S82" s="322"/>
      <c r="T82" s="322"/>
      <c r="U82" s="322"/>
      <c r="V82" s="322"/>
      <c r="W82" s="322"/>
      <c r="X82" s="322"/>
      <c r="Y82" s="322"/>
      <c r="Z82" s="322"/>
    </row>
    <row r="83" spans="1:26">
      <c r="A83" s="322"/>
      <c r="B83" s="322"/>
      <c r="C83" s="322"/>
      <c r="D83" s="322"/>
      <c r="E83" s="322"/>
      <c r="F83" s="322"/>
      <c r="G83" s="322"/>
      <c r="H83" s="322"/>
      <c r="I83" s="322"/>
      <c r="J83" s="322"/>
      <c r="K83" s="322"/>
      <c r="L83" s="322"/>
      <c r="M83" s="322"/>
      <c r="N83" s="322"/>
      <c r="O83" s="322"/>
      <c r="P83" s="322"/>
      <c r="Q83" s="322"/>
      <c r="R83" s="322"/>
      <c r="S83" s="322"/>
      <c r="T83" s="322"/>
      <c r="U83" s="322"/>
      <c r="V83" s="322"/>
      <c r="W83" s="322"/>
      <c r="X83" s="322"/>
      <c r="Y83" s="322"/>
      <c r="Z83" s="322"/>
    </row>
    <row r="84" spans="1:26">
      <c r="A84" s="322"/>
      <c r="B84" s="322"/>
      <c r="C84" s="322"/>
      <c r="D84" s="322"/>
      <c r="E84" s="322"/>
      <c r="F84" s="322"/>
      <c r="G84" s="322"/>
      <c r="H84" s="322"/>
      <c r="I84" s="322"/>
      <c r="J84" s="322"/>
      <c r="K84" s="322"/>
      <c r="L84" s="322"/>
      <c r="M84" s="322"/>
      <c r="N84" s="322"/>
      <c r="O84" s="322"/>
      <c r="P84" s="322"/>
      <c r="Q84" s="322"/>
      <c r="R84" s="322"/>
      <c r="S84" s="322"/>
      <c r="T84" s="322"/>
      <c r="U84" s="322"/>
      <c r="V84" s="322"/>
      <c r="W84" s="322"/>
      <c r="X84" s="322"/>
      <c r="Y84" s="322"/>
      <c r="Z84" s="322"/>
    </row>
    <row r="85" spans="1:26">
      <c r="A85" s="322"/>
      <c r="B85" s="322"/>
      <c r="C85" s="322"/>
      <c r="D85" s="322"/>
      <c r="E85" s="322"/>
      <c r="F85" s="322"/>
      <c r="G85" s="322"/>
      <c r="H85" s="322"/>
      <c r="I85" s="322"/>
      <c r="J85" s="322"/>
      <c r="K85" s="322"/>
      <c r="L85" s="322"/>
      <c r="M85" s="322"/>
      <c r="N85" s="322"/>
      <c r="O85" s="322"/>
      <c r="P85" s="322"/>
      <c r="Q85" s="322"/>
      <c r="R85" s="322"/>
      <c r="S85" s="322"/>
      <c r="T85" s="322"/>
      <c r="U85" s="322"/>
      <c r="V85" s="322"/>
      <c r="W85" s="322"/>
      <c r="X85" s="322"/>
      <c r="Y85" s="322"/>
      <c r="Z85" s="322"/>
    </row>
    <row r="86" spans="1:26">
      <c r="A86" s="322"/>
      <c r="B86" s="322"/>
      <c r="C86" s="322"/>
      <c r="D86" s="322"/>
      <c r="E86" s="322"/>
      <c r="F86" s="322"/>
      <c r="G86" s="322"/>
      <c r="H86" s="322"/>
      <c r="I86" s="322"/>
      <c r="J86" s="322"/>
      <c r="K86" s="322"/>
      <c r="L86" s="322"/>
      <c r="M86" s="322"/>
      <c r="N86" s="322"/>
      <c r="O86" s="322"/>
      <c r="P86" s="322"/>
      <c r="Q86" s="322"/>
      <c r="R86" s="322"/>
      <c r="S86" s="322"/>
      <c r="T86" s="322"/>
      <c r="U86" s="322"/>
      <c r="V86" s="322"/>
      <c r="W86" s="322"/>
      <c r="X86" s="322"/>
      <c r="Y86" s="322"/>
      <c r="Z86" s="322"/>
    </row>
    <row r="87" spans="1:26">
      <c r="A87" s="322"/>
      <c r="B87" s="322"/>
      <c r="C87" s="322"/>
      <c r="D87" s="322"/>
      <c r="E87" s="322"/>
      <c r="F87" s="322"/>
      <c r="G87" s="322"/>
      <c r="H87" s="322"/>
      <c r="I87" s="322"/>
      <c r="J87" s="322"/>
      <c r="K87" s="322"/>
      <c r="L87" s="322"/>
      <c r="M87" s="322"/>
      <c r="N87" s="322"/>
      <c r="O87" s="322"/>
      <c r="P87" s="322"/>
      <c r="Q87" s="322"/>
      <c r="R87" s="322"/>
      <c r="S87" s="322"/>
      <c r="T87" s="322"/>
      <c r="U87" s="322"/>
      <c r="V87" s="322"/>
      <c r="W87" s="322"/>
      <c r="X87" s="322"/>
      <c r="Y87" s="322"/>
      <c r="Z87" s="322"/>
    </row>
    <row r="88" spans="1:26">
      <c r="A88" s="322"/>
      <c r="B88" s="322"/>
      <c r="C88" s="322"/>
      <c r="D88" s="322"/>
      <c r="E88" s="322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2"/>
      <c r="T88" s="322"/>
      <c r="U88" s="322"/>
      <c r="V88" s="322"/>
      <c r="W88" s="322"/>
      <c r="X88" s="322"/>
      <c r="Y88" s="322"/>
      <c r="Z88" s="322"/>
    </row>
    <row r="89" spans="1:26">
      <c r="A89" s="322"/>
      <c r="B89" s="322"/>
      <c r="C89" s="322"/>
      <c r="D89" s="322"/>
      <c r="E89" s="322"/>
      <c r="F89" s="322"/>
      <c r="G89" s="322"/>
      <c r="H89" s="322"/>
      <c r="I89" s="322"/>
      <c r="J89" s="322"/>
      <c r="K89" s="322"/>
      <c r="L89" s="322"/>
      <c r="M89" s="322"/>
      <c r="N89" s="322"/>
      <c r="O89" s="322"/>
      <c r="P89" s="322"/>
      <c r="Q89" s="322"/>
      <c r="R89" s="322"/>
      <c r="S89" s="322"/>
      <c r="T89" s="322"/>
      <c r="U89" s="322"/>
      <c r="V89" s="322"/>
      <c r="W89" s="322"/>
      <c r="X89" s="322"/>
      <c r="Y89" s="322"/>
      <c r="Z89" s="322"/>
    </row>
    <row r="90" spans="1:26">
      <c r="A90" s="322"/>
      <c r="B90" s="322"/>
      <c r="C90" s="322"/>
      <c r="D90" s="322"/>
      <c r="E90" s="322"/>
      <c r="F90" s="322"/>
      <c r="G90" s="322"/>
      <c r="H90" s="322"/>
      <c r="I90" s="322"/>
      <c r="J90" s="322"/>
      <c r="K90" s="322"/>
      <c r="L90" s="322"/>
      <c r="M90" s="322"/>
      <c r="N90" s="322"/>
      <c r="O90" s="322"/>
      <c r="P90" s="322"/>
      <c r="Q90" s="322"/>
      <c r="R90" s="322"/>
      <c r="S90" s="322"/>
      <c r="T90" s="322"/>
      <c r="U90" s="322"/>
      <c r="V90" s="322"/>
      <c r="W90" s="322"/>
      <c r="X90" s="322"/>
      <c r="Y90" s="322"/>
      <c r="Z90" s="322"/>
    </row>
    <row r="91" spans="1:26">
      <c r="A91" s="322"/>
      <c r="B91" s="322"/>
      <c r="C91" s="322"/>
      <c r="D91" s="322"/>
      <c r="E91" s="322"/>
      <c r="F91" s="322"/>
      <c r="G91" s="322"/>
      <c r="H91" s="322"/>
      <c r="I91" s="322"/>
      <c r="J91" s="322"/>
      <c r="K91" s="322"/>
      <c r="L91" s="322"/>
      <c r="M91" s="322"/>
      <c r="N91" s="322"/>
      <c r="O91" s="322"/>
      <c r="P91" s="322"/>
      <c r="Q91" s="322"/>
      <c r="R91" s="322"/>
      <c r="S91" s="322"/>
      <c r="T91" s="322"/>
      <c r="U91" s="322"/>
      <c r="V91" s="322"/>
      <c r="W91" s="322"/>
      <c r="X91" s="322"/>
      <c r="Y91" s="322"/>
      <c r="Z91" s="322"/>
    </row>
    <row r="92" spans="1:26">
      <c r="A92" s="322"/>
      <c r="B92" s="322"/>
      <c r="C92" s="322"/>
      <c r="D92" s="322"/>
      <c r="E92" s="322"/>
      <c r="F92" s="322"/>
      <c r="G92" s="322"/>
      <c r="H92" s="322"/>
      <c r="I92" s="322"/>
      <c r="J92" s="322"/>
      <c r="K92" s="322"/>
      <c r="L92" s="322"/>
      <c r="M92" s="322"/>
      <c r="N92" s="322"/>
      <c r="O92" s="322"/>
      <c r="P92" s="322"/>
      <c r="Q92" s="322"/>
      <c r="R92" s="322"/>
      <c r="S92" s="322"/>
      <c r="T92" s="322"/>
      <c r="U92" s="322"/>
      <c r="V92" s="322"/>
      <c r="W92" s="322"/>
      <c r="X92" s="322"/>
      <c r="Y92" s="322"/>
      <c r="Z92" s="322"/>
    </row>
    <row r="93" spans="1:26">
      <c r="A93" s="322"/>
      <c r="B93" s="322"/>
      <c r="C93" s="322"/>
      <c r="D93" s="322"/>
      <c r="E93" s="322"/>
      <c r="F93" s="322"/>
      <c r="G93" s="322"/>
      <c r="H93" s="322"/>
      <c r="I93" s="322"/>
      <c r="J93" s="322"/>
      <c r="K93" s="322"/>
      <c r="L93" s="322"/>
      <c r="M93" s="322"/>
      <c r="N93" s="322"/>
      <c r="O93" s="322"/>
      <c r="P93" s="322"/>
      <c r="Q93" s="322"/>
      <c r="R93" s="322"/>
      <c r="S93" s="322"/>
      <c r="T93" s="322"/>
      <c r="U93" s="322"/>
      <c r="V93" s="322"/>
      <c r="W93" s="322"/>
      <c r="X93" s="322"/>
      <c r="Y93" s="322"/>
      <c r="Z93" s="322"/>
    </row>
    <row r="94" spans="1:26">
      <c r="A94" s="322"/>
      <c r="B94" s="322"/>
      <c r="C94" s="322"/>
      <c r="D94" s="322"/>
      <c r="E94" s="322"/>
      <c r="F94" s="322"/>
      <c r="G94" s="322"/>
      <c r="H94" s="322"/>
      <c r="I94" s="322"/>
      <c r="J94" s="322"/>
      <c r="K94" s="322"/>
      <c r="L94" s="322"/>
      <c r="M94" s="322"/>
      <c r="N94" s="322"/>
      <c r="O94" s="322"/>
      <c r="P94" s="322"/>
      <c r="Q94" s="322"/>
      <c r="R94" s="322"/>
      <c r="S94" s="322"/>
      <c r="T94" s="322"/>
      <c r="U94" s="322"/>
      <c r="V94" s="322"/>
      <c r="W94" s="322"/>
      <c r="X94" s="322"/>
      <c r="Y94" s="322"/>
      <c r="Z94" s="322"/>
    </row>
    <row r="95" spans="1:26">
      <c r="A95" s="322"/>
      <c r="B95" s="322"/>
      <c r="C95" s="322"/>
      <c r="D95" s="322"/>
      <c r="E95" s="322"/>
      <c r="F95" s="322"/>
      <c r="G95" s="322"/>
      <c r="H95" s="322"/>
      <c r="I95" s="322"/>
      <c r="J95" s="322"/>
      <c r="K95" s="322"/>
      <c r="L95" s="322"/>
      <c r="M95" s="322"/>
      <c r="N95" s="322"/>
      <c r="O95" s="322"/>
      <c r="P95" s="322"/>
      <c r="Q95" s="322"/>
      <c r="R95" s="322"/>
      <c r="S95" s="322"/>
      <c r="T95" s="322"/>
      <c r="U95" s="322"/>
      <c r="V95" s="322"/>
      <c r="W95" s="322"/>
      <c r="X95" s="322"/>
      <c r="Y95" s="322"/>
      <c r="Z95" s="322"/>
    </row>
    <row r="96" spans="1:26">
      <c r="A96" s="322"/>
      <c r="B96" s="322"/>
      <c r="C96" s="322"/>
      <c r="D96" s="322"/>
      <c r="E96" s="322"/>
      <c r="F96" s="322"/>
      <c r="G96" s="322"/>
      <c r="H96" s="322"/>
      <c r="I96" s="322"/>
      <c r="J96" s="322"/>
      <c r="K96" s="322"/>
      <c r="L96" s="322"/>
      <c r="M96" s="322"/>
      <c r="N96" s="322"/>
      <c r="O96" s="322"/>
      <c r="P96" s="322"/>
      <c r="Q96" s="322"/>
      <c r="R96" s="322"/>
      <c r="S96" s="322"/>
      <c r="T96" s="322"/>
      <c r="U96" s="322"/>
      <c r="V96" s="322"/>
      <c r="W96" s="322"/>
      <c r="X96" s="322"/>
      <c r="Y96" s="322"/>
      <c r="Z96" s="322"/>
    </row>
    <row r="97" spans="1:26">
      <c r="A97" s="322"/>
      <c r="B97" s="322"/>
      <c r="C97" s="322"/>
      <c r="D97" s="322"/>
      <c r="E97" s="322"/>
      <c r="F97" s="322"/>
      <c r="G97" s="322"/>
      <c r="H97" s="322"/>
      <c r="I97" s="322"/>
      <c r="J97" s="322"/>
      <c r="K97" s="322"/>
      <c r="L97" s="322"/>
      <c r="M97" s="322"/>
      <c r="N97" s="322"/>
      <c r="O97" s="322"/>
      <c r="P97" s="322"/>
      <c r="Q97" s="322"/>
      <c r="R97" s="322"/>
      <c r="S97" s="322"/>
      <c r="T97" s="322"/>
      <c r="U97" s="322"/>
      <c r="V97" s="322"/>
      <c r="W97" s="322"/>
      <c r="X97" s="322"/>
      <c r="Y97" s="322"/>
      <c r="Z97" s="322"/>
    </row>
    <row r="98" spans="1:26">
      <c r="A98" s="322"/>
      <c r="B98" s="322"/>
      <c r="C98" s="322"/>
      <c r="D98" s="322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22"/>
      <c r="Y98" s="322"/>
      <c r="Z98" s="322"/>
    </row>
    <row r="99" spans="1:26">
      <c r="A99" s="322"/>
      <c r="B99" s="322"/>
      <c r="C99" s="322"/>
      <c r="D99" s="322"/>
      <c r="E99" s="322"/>
      <c r="F99" s="322"/>
      <c r="G99" s="322"/>
      <c r="H99" s="322"/>
      <c r="I99" s="322"/>
      <c r="J99" s="322"/>
      <c r="K99" s="322"/>
      <c r="L99" s="322"/>
      <c r="M99" s="322"/>
      <c r="N99" s="322"/>
      <c r="O99" s="322"/>
      <c r="P99" s="322"/>
      <c r="Q99" s="322"/>
      <c r="R99" s="322"/>
      <c r="S99" s="322"/>
      <c r="T99" s="322"/>
      <c r="U99" s="322"/>
      <c r="V99" s="322"/>
      <c r="W99" s="322"/>
      <c r="X99" s="322"/>
      <c r="Y99" s="322"/>
      <c r="Z99" s="3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8B6EB7E-6940-455C-94F3-98FA4934D408}"/>
    <hyperlink ref="B32" r:id="rId2" xr:uid="{CACEF9B0-DC4D-4093-A003-AB1AA406413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3A1-1BF6-4888-8F8C-4D2BCB94A8C4}">
  <sheetPr codeName="Sheet16"/>
  <dimension ref="A3:AD37"/>
  <sheetViews>
    <sheetView zoomScaleNormal="100" workbookViewId="0">
      <selection activeCell="M5" sqref="M5"/>
    </sheetView>
  </sheetViews>
  <sheetFormatPr defaultColWidth="9" defaultRowHeight="12.7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 ht="15">
      <c r="C3" s="316" t="str" cm="1">
        <f t="array" ref="C3">INDEX(C5:C7,$A$4)</f>
        <v>IE</v>
      </c>
      <c r="D3" s="316" t="str" cm="1">
        <f t="array" ref="D3">INDEX(D5:D7,$A$4)</f>
        <v>National</v>
      </c>
      <c r="E3" s="316" t="str" cm="1">
        <f t="array" ref="E3">INDEX(E5:E7,$A$4)</f>
        <v>IE-CW</v>
      </c>
      <c r="F3" s="316" t="str" cm="1">
        <f t="array" ref="F3">INDEX(F5:F7,$A$4)</f>
        <v>IE-D</v>
      </c>
      <c r="G3" s="316" t="str" cm="1">
        <f t="array" ref="G3">INDEX(G5:G7,$A$4)</f>
        <v>IE-KE</v>
      </c>
      <c r="H3" s="316" t="str" cm="1">
        <f t="array" ref="H3">INDEX(H5:H7,$A$4)</f>
        <v>IE-KK</v>
      </c>
      <c r="I3" s="316" t="str" cm="1">
        <f t="array" ref="I3">INDEX(I5:I7,$A$4)</f>
        <v>IE-LS</v>
      </c>
      <c r="J3" s="316" t="str" cm="1">
        <f t="array" ref="J3">INDEX(J5:J7,$A$4)</f>
        <v>IE-LD</v>
      </c>
      <c r="K3" s="316" t="str" cm="1">
        <f t="array" ref="K3">INDEX(K5:K7,$A$4)</f>
        <v>IE-LH</v>
      </c>
      <c r="L3" s="316" t="str" cm="1">
        <f t="array" ref="L3">INDEX(L5:L7,$A$4)</f>
        <v>IE-MH</v>
      </c>
      <c r="M3" s="316" t="str" cm="1">
        <f t="array" ref="M3">INDEX(M5:M7,$A$4)</f>
        <v>IE-OY</v>
      </c>
      <c r="N3" s="316" t="str" cm="1">
        <f t="array" ref="N3">INDEX(N5:N7,$A$4)</f>
        <v>IE-WH</v>
      </c>
      <c r="O3" s="316" t="str" cm="1">
        <f t="array" ref="O3">INDEX(O5:O7,$A$4)</f>
        <v>IE-WX</v>
      </c>
      <c r="P3" s="316" t="str" cm="1">
        <f t="array" ref="P3">INDEX(P5:P7,$A$4)</f>
        <v>IE-WW</v>
      </c>
      <c r="Q3" s="316" t="str" cm="1">
        <f t="array" ref="Q3">INDEX(Q5:Q7,$A$4)</f>
        <v>IE-CE</v>
      </c>
      <c r="R3" s="316" t="str" cm="1">
        <f t="array" ref="R3">INDEX(R5:R7,$A$4)</f>
        <v>IE-CO</v>
      </c>
      <c r="S3" s="316" t="str" cm="1">
        <f t="array" ref="S3">INDEX(S5:S7,$A$4)</f>
        <v>IE-KY</v>
      </c>
      <c r="T3" s="316" t="str" cm="1">
        <f t="array" ref="T3">INDEX(T5:T7,$A$4)</f>
        <v>IE-LK</v>
      </c>
      <c r="U3" s="316" t="str" cm="1">
        <f t="array" ref="U3">INDEX(U5:U7,$A$4)</f>
        <v>IE-TA</v>
      </c>
      <c r="V3" s="316" t="str" cm="1">
        <f t="array" ref="V3">INDEX(V5:V7,$A$4)</f>
        <v>IE-WD</v>
      </c>
      <c r="W3" s="316" t="str" cm="1">
        <f t="array" ref="W3">INDEX(W5:W7,$A$4)</f>
        <v>IE-G</v>
      </c>
      <c r="X3" s="316" t="str" cm="1">
        <f t="array" ref="X3">INDEX(X5:X7,$A$4)</f>
        <v>IE-LM</v>
      </c>
      <c r="Y3" s="316" t="str" cm="1">
        <f t="array" ref="Y3">INDEX(Y5:Y7,$A$4)</f>
        <v>IE-MO</v>
      </c>
      <c r="Z3" s="316" t="str" cm="1">
        <f t="array" ref="Z3">INDEX(Z5:Z7,$A$4)</f>
        <v>IE-RN</v>
      </c>
      <c r="AA3" s="316" t="str" cm="1">
        <f t="array" ref="AA3">INDEX(AA5:AA7,$A$4)</f>
        <v>IE-SO</v>
      </c>
      <c r="AB3" s="316" t="str" cm="1">
        <f t="array" ref="AB3">INDEX(AB5:AB7,$A$4)</f>
        <v>IE-CN</v>
      </c>
      <c r="AC3" s="316" t="str" cm="1">
        <f t="array" ref="AC3">INDEX(AC5:AC7,$A$4)</f>
        <v>IE-DL</v>
      </c>
      <c r="AD3" s="316" t="str" cm="1">
        <f t="array" ref="AD3">INDEX(AD5:AD7,$A$4)</f>
        <v>IE-MN</v>
      </c>
    </row>
    <row r="4" spans="1:30">
      <c r="A4">
        <v>1</v>
      </c>
    </row>
    <row r="5" spans="1:30" ht="15">
      <c r="A5" t="s">
        <v>678</v>
      </c>
      <c r="C5" s="311" t="s">
        <v>619</v>
      </c>
      <c r="D5" s="311" t="s">
        <v>622</v>
      </c>
      <c r="E5" s="316" t="str">
        <f>A11</f>
        <v>IE-CW</v>
      </c>
      <c r="F5" s="316" t="str">
        <f>A16</f>
        <v>IE-D</v>
      </c>
      <c r="G5" s="316" t="str">
        <f>A19</f>
        <v>IE-KE</v>
      </c>
      <c r="H5" s="316" t="str">
        <f>A20</f>
        <v>IE-KK</v>
      </c>
      <c r="I5" s="316" t="str">
        <f>A21</f>
        <v>IE-LS</v>
      </c>
      <c r="J5" s="316" t="str">
        <f>A24</f>
        <v>IE-LD</v>
      </c>
      <c r="K5" s="316" t="str">
        <f>A25</f>
        <v>IE-LH</v>
      </c>
      <c r="L5" s="316" t="str">
        <f>A27</f>
        <v>IE-MH</v>
      </c>
      <c r="M5" s="316" t="str">
        <f>A29</f>
        <v>IE-OY</v>
      </c>
      <c r="N5" s="316" t="str">
        <f>A34</f>
        <v>IE-WH</v>
      </c>
      <c r="O5" s="316" t="str">
        <f>A35</f>
        <v>IE-WX</v>
      </c>
      <c r="P5" s="316" t="str">
        <f>A36</f>
        <v>IE-WW</v>
      </c>
      <c r="Q5" s="316" t="str">
        <f>A13</f>
        <v>IE-CE</v>
      </c>
      <c r="R5" s="316" t="str">
        <f>A14</f>
        <v>IE-CO</v>
      </c>
      <c r="S5" s="316" t="str">
        <f>A18</f>
        <v>IE-KY</v>
      </c>
      <c r="T5" s="316" t="str">
        <f>A23</f>
        <v>IE-LK</v>
      </c>
      <c r="U5" s="316" t="str">
        <f>A32</f>
        <v>IE-TA</v>
      </c>
      <c r="V5" s="316" t="str">
        <f>A33</f>
        <v>IE-WD</v>
      </c>
      <c r="W5" s="316" t="str">
        <f>A17</f>
        <v>IE-G</v>
      </c>
      <c r="X5" s="316" t="str">
        <f>A22</f>
        <v>IE-LM</v>
      </c>
      <c r="Y5" s="316" t="str">
        <f>A26</f>
        <v>IE-MO</v>
      </c>
      <c r="Z5" s="316" t="str">
        <f>A30</f>
        <v>IE-RN</v>
      </c>
      <c r="AA5" s="316" t="str">
        <f>A31</f>
        <v>IE-SO</v>
      </c>
      <c r="AB5" s="316" t="str">
        <f>A12</f>
        <v>IE-CN</v>
      </c>
      <c r="AC5" s="316" t="str">
        <f>A15</f>
        <v>IE-DL</v>
      </c>
      <c r="AD5" s="316" t="str">
        <f>A28</f>
        <v>IE-MN</v>
      </c>
    </row>
    <row r="6" spans="1:30" ht="15">
      <c r="A6" t="s">
        <v>621</v>
      </c>
      <c r="C6" s="316" t="str">
        <f>C5</f>
        <v>IE</v>
      </c>
      <c r="D6" s="316" t="str">
        <f>"*"&amp;D5</f>
        <v>*National</v>
      </c>
      <c r="E6" s="316" t="str">
        <f>"*"&amp;E5</f>
        <v>*IE-CW</v>
      </c>
      <c r="F6" s="316" t="str">
        <f t="shared" ref="F6:AD6" si="0">"*"&amp;F5</f>
        <v>*IE-D</v>
      </c>
      <c r="G6" s="316" t="str">
        <f t="shared" si="0"/>
        <v>*IE-KE</v>
      </c>
      <c r="H6" s="316" t="str">
        <f t="shared" si="0"/>
        <v>*IE-KK</v>
      </c>
      <c r="I6" s="316" t="str">
        <f t="shared" si="0"/>
        <v>*IE-LS</v>
      </c>
      <c r="J6" s="316" t="str">
        <f t="shared" si="0"/>
        <v>*IE-LD</v>
      </c>
      <c r="K6" s="316" t="str">
        <f t="shared" si="0"/>
        <v>*IE-LH</v>
      </c>
      <c r="L6" s="316" t="str">
        <f t="shared" si="0"/>
        <v>*IE-MH</v>
      </c>
      <c r="M6" s="316" t="str">
        <f t="shared" si="0"/>
        <v>*IE-OY</v>
      </c>
      <c r="N6" s="316" t="str">
        <f t="shared" si="0"/>
        <v>*IE-WH</v>
      </c>
      <c r="O6" s="316" t="str">
        <f t="shared" si="0"/>
        <v>*IE-WX</v>
      </c>
      <c r="P6" s="316" t="str">
        <f t="shared" si="0"/>
        <v>*IE-WW</v>
      </c>
      <c r="Q6" s="316" t="str">
        <f t="shared" si="0"/>
        <v>*IE-CE</v>
      </c>
      <c r="R6" s="316" t="str">
        <f t="shared" si="0"/>
        <v>*IE-CO</v>
      </c>
      <c r="S6" s="316" t="str">
        <f t="shared" si="0"/>
        <v>*IE-KY</v>
      </c>
      <c r="T6" s="316" t="str">
        <f t="shared" si="0"/>
        <v>*IE-LK</v>
      </c>
      <c r="U6" s="316" t="str">
        <f t="shared" si="0"/>
        <v>*IE-TA</v>
      </c>
      <c r="V6" s="316" t="str">
        <f t="shared" si="0"/>
        <v>*IE-WD</v>
      </c>
      <c r="W6" s="316" t="str">
        <f t="shared" si="0"/>
        <v>*IE-G</v>
      </c>
      <c r="X6" s="316" t="str">
        <f t="shared" si="0"/>
        <v>*IE-LM</v>
      </c>
      <c r="Y6" s="316" t="str">
        <f t="shared" si="0"/>
        <v>*IE-MO</v>
      </c>
      <c r="Z6" s="316" t="str">
        <f t="shared" si="0"/>
        <v>*IE-RN</v>
      </c>
      <c r="AA6" s="316" t="str">
        <f t="shared" si="0"/>
        <v>*IE-SO</v>
      </c>
      <c r="AB6" s="316" t="str">
        <f t="shared" si="0"/>
        <v>*IE-CN</v>
      </c>
      <c r="AC6" s="316" t="str">
        <f t="shared" si="0"/>
        <v>*IE-DL</v>
      </c>
      <c r="AD6" s="316" t="str">
        <f t="shared" si="0"/>
        <v>*IE-MN</v>
      </c>
    </row>
    <row r="7" spans="1:30" ht="15">
      <c r="A7" t="s">
        <v>620</v>
      </c>
      <c r="C7" s="316" t="str">
        <f>"*"&amp;C5</f>
        <v>*IE</v>
      </c>
      <c r="D7" s="316" t="str">
        <f>D5</f>
        <v>National</v>
      </c>
      <c r="E7" s="316" t="str">
        <f t="shared" ref="E7:AD7" si="1">E5</f>
        <v>IE-CW</v>
      </c>
      <c r="F7" s="316" t="str">
        <f t="shared" si="1"/>
        <v>IE-D</v>
      </c>
      <c r="G7" s="316" t="str">
        <f t="shared" si="1"/>
        <v>IE-KE</v>
      </c>
      <c r="H7" s="316" t="str">
        <f t="shared" si="1"/>
        <v>IE-KK</v>
      </c>
      <c r="I7" s="316" t="str">
        <f t="shared" si="1"/>
        <v>IE-LS</v>
      </c>
      <c r="J7" s="316" t="str">
        <f t="shared" si="1"/>
        <v>IE-LD</v>
      </c>
      <c r="K7" s="316" t="str">
        <f t="shared" si="1"/>
        <v>IE-LH</v>
      </c>
      <c r="L7" s="316" t="str">
        <f t="shared" si="1"/>
        <v>IE-MH</v>
      </c>
      <c r="M7" s="316" t="str">
        <f t="shared" si="1"/>
        <v>IE-OY</v>
      </c>
      <c r="N7" s="316" t="str">
        <f t="shared" si="1"/>
        <v>IE-WH</v>
      </c>
      <c r="O7" s="316" t="str">
        <f t="shared" si="1"/>
        <v>IE-WX</v>
      </c>
      <c r="P7" s="316" t="str">
        <f t="shared" si="1"/>
        <v>IE-WW</v>
      </c>
      <c r="Q7" s="316" t="str">
        <f t="shared" si="1"/>
        <v>IE-CE</v>
      </c>
      <c r="R7" s="316" t="str">
        <f t="shared" si="1"/>
        <v>IE-CO</v>
      </c>
      <c r="S7" s="316" t="str">
        <f t="shared" si="1"/>
        <v>IE-KY</v>
      </c>
      <c r="T7" s="316" t="str">
        <f t="shared" si="1"/>
        <v>IE-LK</v>
      </c>
      <c r="U7" s="316" t="str">
        <f t="shared" si="1"/>
        <v>IE-TA</v>
      </c>
      <c r="V7" s="316" t="str">
        <f t="shared" si="1"/>
        <v>IE-WD</v>
      </c>
      <c r="W7" s="316" t="str">
        <f t="shared" si="1"/>
        <v>IE-G</v>
      </c>
      <c r="X7" s="316" t="str">
        <f t="shared" si="1"/>
        <v>IE-LM</v>
      </c>
      <c r="Y7" s="316" t="str">
        <f t="shared" si="1"/>
        <v>IE-MO</v>
      </c>
      <c r="Z7" s="316" t="str">
        <f t="shared" si="1"/>
        <v>IE-RN</v>
      </c>
      <c r="AA7" s="316" t="str">
        <f t="shared" si="1"/>
        <v>IE-SO</v>
      </c>
      <c r="AB7" s="316" t="str">
        <f t="shared" si="1"/>
        <v>IE-CN</v>
      </c>
      <c r="AC7" s="316" t="str">
        <f t="shared" si="1"/>
        <v>IE-DL</v>
      </c>
      <c r="AD7" s="316" t="str">
        <f t="shared" si="1"/>
        <v>IE-MN</v>
      </c>
    </row>
    <row r="10" spans="1:30" ht="15.75" thickBot="1">
      <c r="A10" s="312" t="s">
        <v>623</v>
      </c>
      <c r="B10" s="312" t="s">
        <v>624</v>
      </c>
    </row>
    <row r="11" spans="1:30">
      <c r="A11" s="313" t="s">
        <v>625</v>
      </c>
      <c r="B11" s="313" t="s">
        <v>626</v>
      </c>
    </row>
    <row r="12" spans="1:30">
      <c r="A12" s="314" t="s">
        <v>627</v>
      </c>
      <c r="B12" s="314" t="s">
        <v>628</v>
      </c>
    </row>
    <row r="13" spans="1:30">
      <c r="A13" s="314" t="s">
        <v>629</v>
      </c>
      <c r="B13" s="314" t="s">
        <v>630</v>
      </c>
    </row>
    <row r="14" spans="1:30">
      <c r="A14" s="314" t="s">
        <v>631</v>
      </c>
      <c r="B14" s="314" t="s">
        <v>632</v>
      </c>
    </row>
    <row r="15" spans="1:30">
      <c r="A15" s="314" t="s">
        <v>633</v>
      </c>
      <c r="B15" s="314" t="s">
        <v>634</v>
      </c>
    </row>
    <row r="16" spans="1:30">
      <c r="A16" s="314" t="s">
        <v>635</v>
      </c>
      <c r="B16" s="314" t="s">
        <v>636</v>
      </c>
    </row>
    <row r="17" spans="1:2">
      <c r="A17" s="314" t="s">
        <v>637</v>
      </c>
      <c r="B17" s="314" t="s">
        <v>638</v>
      </c>
    </row>
    <row r="18" spans="1:2">
      <c r="A18" s="314" t="s">
        <v>639</v>
      </c>
      <c r="B18" s="314" t="s">
        <v>640</v>
      </c>
    </row>
    <row r="19" spans="1:2">
      <c r="A19" s="314" t="s">
        <v>641</v>
      </c>
      <c r="B19" s="314" t="s">
        <v>642</v>
      </c>
    </row>
    <row r="20" spans="1:2">
      <c r="A20" s="314" t="s">
        <v>643</v>
      </c>
      <c r="B20" s="314" t="s">
        <v>644</v>
      </c>
    </row>
    <row r="21" spans="1:2">
      <c r="A21" s="314" t="s">
        <v>645</v>
      </c>
      <c r="B21" s="314" t="s">
        <v>646</v>
      </c>
    </row>
    <row r="22" spans="1:2">
      <c r="A22" s="314" t="s">
        <v>647</v>
      </c>
      <c r="B22" s="314" t="s">
        <v>648</v>
      </c>
    </row>
    <row r="23" spans="1:2">
      <c r="A23" s="314" t="s">
        <v>649</v>
      </c>
      <c r="B23" s="314" t="s">
        <v>650</v>
      </c>
    </row>
    <row r="24" spans="1:2">
      <c r="A24" s="314" t="s">
        <v>651</v>
      </c>
      <c r="B24" s="314" t="s">
        <v>652</v>
      </c>
    </row>
    <row r="25" spans="1:2">
      <c r="A25" s="314" t="s">
        <v>653</v>
      </c>
      <c r="B25" s="314" t="s">
        <v>654</v>
      </c>
    </row>
    <row r="26" spans="1:2">
      <c r="A26" s="314" t="s">
        <v>655</v>
      </c>
      <c r="B26" s="314" t="s">
        <v>656</v>
      </c>
    </row>
    <row r="27" spans="1:2">
      <c r="A27" s="314" t="s">
        <v>657</v>
      </c>
      <c r="B27" s="314" t="s">
        <v>658</v>
      </c>
    </row>
    <row r="28" spans="1:2">
      <c r="A28" s="314" t="s">
        <v>659</v>
      </c>
      <c r="B28" s="314" t="s">
        <v>660</v>
      </c>
    </row>
    <row r="29" spans="1:2">
      <c r="A29" s="314" t="s">
        <v>661</v>
      </c>
      <c r="B29" s="314" t="s">
        <v>662</v>
      </c>
    </row>
    <row r="30" spans="1:2">
      <c r="A30" s="314" t="s">
        <v>663</v>
      </c>
      <c r="B30" s="314" t="s">
        <v>664</v>
      </c>
    </row>
    <row r="31" spans="1:2">
      <c r="A31" s="314" t="s">
        <v>665</v>
      </c>
      <c r="B31" s="314" t="s">
        <v>666</v>
      </c>
    </row>
    <row r="32" spans="1:2">
      <c r="A32" s="314" t="s">
        <v>667</v>
      </c>
      <c r="B32" s="314" t="s">
        <v>668</v>
      </c>
    </row>
    <row r="33" spans="1:2">
      <c r="A33" s="314" t="s">
        <v>669</v>
      </c>
      <c r="B33" s="314" t="s">
        <v>670</v>
      </c>
    </row>
    <row r="34" spans="1:2">
      <c r="A34" s="314" t="s">
        <v>671</v>
      </c>
      <c r="B34" s="314" t="s">
        <v>672</v>
      </c>
    </row>
    <row r="35" spans="1:2">
      <c r="A35" s="314" t="s">
        <v>673</v>
      </c>
      <c r="B35" s="314" t="s">
        <v>674</v>
      </c>
    </row>
    <row r="36" spans="1:2">
      <c r="A36" s="314" t="s">
        <v>675</v>
      </c>
      <c r="B36" s="314" t="s">
        <v>676</v>
      </c>
    </row>
    <row r="37" spans="1:2" ht="15">
      <c r="A37" s="315" t="s">
        <v>677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5" r:id="rId4" name="Drop Down 3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3:R89"/>
  <sheetViews>
    <sheetView topLeftCell="A45" zoomScaleNormal="100" workbookViewId="0">
      <selection activeCell="C77" sqref="C77"/>
    </sheetView>
  </sheetViews>
  <sheetFormatPr defaultColWidth="9.140625" defaultRowHeight="12.75"/>
  <cols>
    <col min="1" max="2" width="9.140625" style="207"/>
    <col min="3" max="3" width="9.7109375" style="207" bestFit="1" customWidth="1"/>
    <col min="4" max="4" width="18.85546875" style="207" bestFit="1" customWidth="1"/>
    <col min="5" max="5" width="54.7109375" style="207" bestFit="1" customWidth="1"/>
    <col min="6" max="8" width="9.140625" style="207"/>
    <col min="9" max="9" width="10.42578125" style="207" bestFit="1" customWidth="1"/>
    <col min="10" max="16384" width="9.140625" style="207"/>
  </cols>
  <sheetData>
    <row r="3" spans="2:10" ht="15">
      <c r="B3" s="185" t="s">
        <v>5</v>
      </c>
      <c r="C3" s="185"/>
      <c r="D3" s="209"/>
      <c r="E3" s="209"/>
      <c r="F3" s="209"/>
      <c r="G3" s="209"/>
      <c r="H3" s="209"/>
      <c r="I3" s="209"/>
      <c r="J3" s="209"/>
    </row>
    <row r="4" spans="2:10" ht="15">
      <c r="B4" s="186" t="s">
        <v>4</v>
      </c>
      <c r="C4" s="187" t="s">
        <v>681</v>
      </c>
      <c r="D4" s="187" t="s">
        <v>1</v>
      </c>
      <c r="E4" s="187" t="s">
        <v>2</v>
      </c>
      <c r="F4" s="187" t="s">
        <v>6</v>
      </c>
      <c r="G4" s="187" t="s">
        <v>7</v>
      </c>
      <c r="H4" s="187" t="s">
        <v>8</v>
      </c>
      <c r="I4" s="187" t="s">
        <v>9</v>
      </c>
      <c r="J4" s="188" t="s">
        <v>10</v>
      </c>
    </row>
    <row r="5" spans="2:10">
      <c r="B5" s="216" t="s">
        <v>42</v>
      </c>
      <c r="C5" s="216" t="str">
        <f>_xlfn.TEXTJOIN(",",TRUE,IF(LEFT(Regions!$C$3,1)&lt;&gt;"*",Regions!$C$3,""),IF(LEFT(Regions!$D$3,1)&lt;&gt;"*",Regions!$D$3,""))</f>
        <v>IE,National</v>
      </c>
      <c r="D5" s="216" t="s">
        <v>75</v>
      </c>
      <c r="E5" s="216" t="s">
        <v>76</v>
      </c>
      <c r="F5" s="216" t="s">
        <v>173</v>
      </c>
      <c r="G5" s="216" t="s">
        <v>77</v>
      </c>
      <c r="H5" s="216" t="s">
        <v>251</v>
      </c>
      <c r="I5" s="216" t="s">
        <v>251</v>
      </c>
      <c r="J5" s="216" t="s">
        <v>420</v>
      </c>
    </row>
    <row r="6" spans="2:10">
      <c r="B6" s="209"/>
      <c r="C6" s="209" t="str">
        <f>_xlfn.TEXTJOIN(",",TRUE,IF(LEFT(Regions!$C$3,1)&lt;&gt;"*",Regions!$C$3,""),IF(LEFT(Regions!$D$3,1)&lt;&gt;"*",Regions!$D$3,""))</f>
        <v>IE,National</v>
      </c>
      <c r="D6" s="209" t="str">
        <f>'BY-Techs'!D5</f>
        <v>ALIVCAT200</v>
      </c>
      <c r="E6" s="209" t="str">
        <f>'BY-Techs'!E5</f>
        <v>Non-Dairy Cattle rearing (Standard process)</v>
      </c>
      <c r="F6" s="209" t="s">
        <v>77</v>
      </c>
      <c r="G6" s="209" t="str">
        <f>'BY-Techs'!F5</f>
        <v>Mhead</v>
      </c>
      <c r="H6" s="209"/>
      <c r="I6" s="209"/>
      <c r="J6" s="209" t="s">
        <v>420</v>
      </c>
    </row>
    <row r="7" spans="2:10">
      <c r="B7" s="209"/>
      <c r="C7" s="209" t="str">
        <f>_xlfn.TEXTJOIN(",",TRUE,IF(LEFT(Regions!$C$3,1)&lt;&gt;"*",Regions!$C$3,""),IF(LEFT(Regions!$D$3,1)&lt;&gt;"*",Regions!$D$3,""))</f>
        <v>IE,National</v>
      </c>
      <c r="D7" s="209" t="str">
        <f>'BY-Techs'!D6</f>
        <v>ALIVSHE100</v>
      </c>
      <c r="E7" s="209" t="str">
        <f>'BY-Techs'!E6</f>
        <v>Sheep rearing (Standard process)</v>
      </c>
      <c r="F7" s="209" t="s">
        <v>77</v>
      </c>
      <c r="G7" s="209" t="str">
        <f>'BY-Techs'!F6</f>
        <v>Mhead</v>
      </c>
      <c r="H7" s="209"/>
      <c r="I7" s="209"/>
      <c r="J7" s="209" t="s">
        <v>420</v>
      </c>
    </row>
    <row r="8" spans="2:10">
      <c r="B8" s="209"/>
      <c r="C8" s="209" t="str">
        <f>_xlfn.TEXTJOIN(",",TRUE,IF(LEFT(Regions!$C$3,1)&lt;&gt;"*",Regions!$C$3,""),IF(LEFT(Regions!$D$3,1)&lt;&gt;"*",Regions!$D$3,""))</f>
        <v>IE,National</v>
      </c>
      <c r="D8" s="209" t="str">
        <f>'BY-Techs'!D7</f>
        <v>ALIVPIG100</v>
      </c>
      <c r="E8" s="209" t="str">
        <f>'BY-Techs'!E7</f>
        <v>Pigs rearing (Standard process)</v>
      </c>
      <c r="F8" s="209" t="s">
        <v>77</v>
      </c>
      <c r="G8" s="209" t="str">
        <f>'BY-Techs'!F7</f>
        <v>Mhead</v>
      </c>
      <c r="H8" s="209"/>
      <c r="I8" s="209"/>
      <c r="J8" s="209" t="s">
        <v>420</v>
      </c>
    </row>
    <row r="9" spans="2:10">
      <c r="B9" s="209"/>
      <c r="C9" s="209" t="str">
        <f>_xlfn.TEXTJOIN(",",TRUE,IF(LEFT(Regions!$C$3,1)&lt;&gt;"*",Regions!$C$3,""),IF(LEFT(Regions!$D$3,1)&lt;&gt;"*",Regions!$D$3,""))</f>
        <v>IE,National</v>
      </c>
      <c r="D9" s="209" t="str">
        <f>'BY-Techs'!D8</f>
        <v>ALIVPOU100</v>
      </c>
      <c r="E9" s="209" t="str">
        <f>'BY-Techs'!E8</f>
        <v>Poultry rearing (Standard process)</v>
      </c>
      <c r="F9" s="209" t="s">
        <v>77</v>
      </c>
      <c r="G9" s="209" t="str">
        <f>'BY-Techs'!F8</f>
        <v>Mhead</v>
      </c>
      <c r="H9" s="209"/>
      <c r="I9" s="209"/>
      <c r="J9" s="209" t="s">
        <v>420</v>
      </c>
    </row>
    <row r="10" spans="2:10">
      <c r="B10" s="212"/>
      <c r="C10" s="212" t="str">
        <f>_xlfn.TEXTJOIN(",",TRUE,IF(LEFT(Regions!$C$3,1)&lt;&gt;"*",Regions!$C$3,""),IF(LEFT(Regions!$D$3,1)&lt;&gt;"*",Regions!$D$3,""))</f>
        <v>IE,National</v>
      </c>
      <c r="D10" s="212" t="str">
        <f>'BY-Techs'!D9</f>
        <v>ALIVOTH100</v>
      </c>
      <c r="E10" s="212" t="str">
        <f>'BY-Techs'!E9</f>
        <v>Other animals rearing (base year) (Standard process)</v>
      </c>
      <c r="F10" s="212" t="s">
        <v>77</v>
      </c>
      <c r="G10" s="212" t="str">
        <f>'BY-Techs'!F9</f>
        <v>Mhead</v>
      </c>
      <c r="H10" s="212"/>
      <c r="I10" s="212"/>
      <c r="J10" s="212" t="s">
        <v>420</v>
      </c>
    </row>
    <row r="11" spans="2:10">
      <c r="B11" s="209"/>
      <c r="C11" s="209" t="str">
        <f>_xlfn.TEXTJOIN(",",TRUE,IF(LEFT(Regions!$C$3,1)&lt;&gt;"*",Regions!$C$3,""),IF(LEFT(Regions!$D$3,1)&lt;&gt;"*",Regions!$D$3,""))</f>
        <v>IE,National</v>
      </c>
      <c r="D11" s="209" t="str">
        <f>'BY-Techs'!D10</f>
        <v>APASCAT100</v>
      </c>
      <c r="E11" s="209" t="str">
        <f>'BY-Techs'!E10</f>
        <v>Dairy Cattle pasture system (Standard process)</v>
      </c>
      <c r="F11" s="209" t="s">
        <v>44</v>
      </c>
      <c r="G11" s="209" t="str">
        <f>'BY-Techs'!F10</f>
        <v>Mha</v>
      </c>
      <c r="H11" s="209"/>
      <c r="I11" s="209"/>
      <c r="J11" s="209" t="s">
        <v>420</v>
      </c>
    </row>
    <row r="12" spans="2:10">
      <c r="B12" s="209"/>
      <c r="C12" s="209" t="str">
        <f>_xlfn.TEXTJOIN(",",TRUE,IF(LEFT(Regions!$C$3,1)&lt;&gt;"*",Regions!$C$3,""),IF(LEFT(Regions!$D$3,1)&lt;&gt;"*",Regions!$D$3,""))</f>
        <v>IE,National</v>
      </c>
      <c r="D12" s="209" t="str">
        <f>'BY-Techs'!D11</f>
        <v>APASCAT200</v>
      </c>
      <c r="E12" s="209" t="str">
        <f>'BY-Techs'!E11</f>
        <v>Non-Dairy Cattle pasture system (Standard process)</v>
      </c>
      <c r="F12" s="209" t="s">
        <v>44</v>
      </c>
      <c r="G12" s="209" t="str">
        <f>'BY-Techs'!F11</f>
        <v>Mha</v>
      </c>
      <c r="H12" s="209"/>
      <c r="I12" s="209"/>
      <c r="J12" s="209" t="s">
        <v>420</v>
      </c>
    </row>
    <row r="13" spans="2:10">
      <c r="B13" s="209"/>
      <c r="C13" s="209" t="str">
        <f>_xlfn.TEXTJOIN(",",TRUE,IF(LEFT(Regions!$C$3,1)&lt;&gt;"*",Regions!$C$3,""),IF(LEFT(Regions!$D$3,1)&lt;&gt;"*",Regions!$D$3,""))</f>
        <v>IE,National</v>
      </c>
      <c r="D13" s="209" t="str">
        <f>'BY-Techs'!D12</f>
        <v>APASSHE100</v>
      </c>
      <c r="E13" s="209" t="str">
        <f>'BY-Techs'!E12</f>
        <v>Sheep pasture system (Standard process)</v>
      </c>
      <c r="F13" s="209" t="s">
        <v>44</v>
      </c>
      <c r="G13" s="209" t="str">
        <f>'BY-Techs'!F12</f>
        <v>Mha</v>
      </c>
      <c r="H13" s="209"/>
      <c r="I13" s="209"/>
      <c r="J13" s="209" t="s">
        <v>420</v>
      </c>
    </row>
    <row r="14" spans="2:10">
      <c r="B14" s="212"/>
      <c r="C14" s="212" t="str">
        <f>_xlfn.TEXTJOIN(",",TRUE,IF(LEFT(Regions!$C$3,1)&lt;&gt;"*",Regions!$C$3,""),IF(LEFT(Regions!$D$3,1)&lt;&gt;"*",Regions!$D$3,""))</f>
        <v>IE,National</v>
      </c>
      <c r="D14" s="212" t="str">
        <f>'BY-Techs'!D13</f>
        <v>APASOTH100</v>
      </c>
      <c r="E14" s="212" t="str">
        <f>'BY-Techs'!E13</f>
        <v>Other animals pasture system (Standard process)</v>
      </c>
      <c r="F14" s="212" t="s">
        <v>44</v>
      </c>
      <c r="G14" s="212" t="str">
        <f>'BY-Techs'!F13</f>
        <v>Mha</v>
      </c>
      <c r="H14" s="212"/>
      <c r="I14" s="212"/>
      <c r="J14" s="212" t="s">
        <v>420</v>
      </c>
    </row>
    <row r="15" spans="2:10">
      <c r="B15" s="209"/>
      <c r="C15" s="209" t="str">
        <f>_xlfn.TEXTJOIN(",",TRUE,IF(LEFT(Regions!$C$3,1)&lt;&gt;"*",Regions!$C$3,""),IF(LEFT(Regions!$D$3,1)&lt;&gt;"*",Regions!$D$3,""))</f>
        <v>IE,National</v>
      </c>
      <c r="D15" s="209" t="str">
        <f>'BY-Techs'!D14</f>
        <v>ATILPUL100</v>
      </c>
      <c r="E15" s="209" t="str">
        <f>'BY-Techs'!E14</f>
        <v>Pulses production (Standard process)</v>
      </c>
      <c r="F15" s="209" t="s">
        <v>141</v>
      </c>
      <c r="G15" s="209" t="s">
        <v>44</v>
      </c>
      <c r="H15" s="209"/>
      <c r="I15" s="209" t="s">
        <v>40</v>
      </c>
      <c r="J15" s="209" t="s">
        <v>420</v>
      </c>
    </row>
    <row r="16" spans="2:10">
      <c r="B16" s="209"/>
      <c r="C16" s="209" t="str">
        <f>_xlfn.TEXTJOIN(",",TRUE,IF(LEFT(Regions!$C$3,1)&lt;&gt;"*",Regions!$C$3,""),IF(LEFT(Regions!$D$3,1)&lt;&gt;"*",Regions!$D$3,""))</f>
        <v>IE,National</v>
      </c>
      <c r="D16" s="209" t="str">
        <f>'BY-Techs'!D15</f>
        <v>ATILPOT100</v>
      </c>
      <c r="E16" s="209" t="str">
        <f>'BY-Techs'!E15</f>
        <v>Potatoes Production (Standard process)</v>
      </c>
      <c r="F16" s="209" t="s">
        <v>141</v>
      </c>
      <c r="G16" s="209" t="s">
        <v>44</v>
      </c>
      <c r="H16" s="209"/>
      <c r="I16" s="209" t="s">
        <v>40</v>
      </c>
      <c r="J16" s="209" t="s">
        <v>420</v>
      </c>
    </row>
    <row r="17" spans="2:10">
      <c r="B17" s="209" t="s">
        <v>597</v>
      </c>
      <c r="C17" s="209" t="s">
        <v>597</v>
      </c>
      <c r="D17" s="209" t="str">
        <f>'BY-Techs'!D16</f>
        <v>*ATILSUG100</v>
      </c>
      <c r="E17" s="209" t="str">
        <f>'BY-Techs'!E16</f>
        <v>Sugarbeet Production (Standard process)</v>
      </c>
      <c r="F17" s="209" t="s">
        <v>141</v>
      </c>
      <c r="G17" s="209" t="s">
        <v>44</v>
      </c>
      <c r="H17" s="209"/>
      <c r="I17" s="209" t="s">
        <v>40</v>
      </c>
      <c r="J17" s="209" t="s">
        <v>420</v>
      </c>
    </row>
    <row r="18" spans="2:10">
      <c r="B18" s="209"/>
      <c r="C18" s="209" t="str">
        <f>_xlfn.TEXTJOIN(",",TRUE,IF(LEFT(Regions!$C$3,1)&lt;&gt;"*",Regions!$C$3,""),IF(LEFT(Regions!$D$3,1)&lt;&gt;"*",Regions!$D$3,""))</f>
        <v>IE,National</v>
      </c>
      <c r="D18" s="209" t="str">
        <f>'BY-Techs'!D17</f>
        <v>ATILBAR100</v>
      </c>
      <c r="E18" s="209" t="str">
        <f>'BY-Techs'!E17</f>
        <v>Barley Production (Standard process)</v>
      </c>
      <c r="F18" s="209" t="s">
        <v>141</v>
      </c>
      <c r="G18" s="209" t="s">
        <v>44</v>
      </c>
      <c r="H18" s="209"/>
      <c r="I18" s="209" t="s">
        <v>40</v>
      </c>
      <c r="J18" s="209" t="s">
        <v>420</v>
      </c>
    </row>
    <row r="19" spans="2:10">
      <c r="B19" s="209"/>
      <c r="C19" s="209" t="str">
        <f>_xlfn.TEXTJOIN(",",TRUE,IF(LEFT(Regions!$C$3,1)&lt;&gt;"*",Regions!$C$3,""),IF(LEFT(Regions!$D$3,1)&lt;&gt;"*",Regions!$D$3,""))</f>
        <v>IE,National</v>
      </c>
      <c r="D19" s="209" t="str">
        <f>'BY-Techs'!D18</f>
        <v>ATILOAT100</v>
      </c>
      <c r="E19" s="209" t="str">
        <f>'BY-Techs'!E18</f>
        <v>Oats Production (Standard process)</v>
      </c>
      <c r="F19" s="209" t="s">
        <v>141</v>
      </c>
      <c r="G19" s="209" t="s">
        <v>44</v>
      </c>
      <c r="H19" s="209"/>
      <c r="I19" s="209" t="s">
        <v>40</v>
      </c>
      <c r="J19" s="209" t="s">
        <v>420</v>
      </c>
    </row>
    <row r="20" spans="2:10">
      <c r="B20" s="212"/>
      <c r="C20" s="212" t="str">
        <f>_xlfn.TEXTJOIN(",",TRUE,IF(LEFT(Regions!$C$3,1)&lt;&gt;"*",Regions!$C$3,""),IF(LEFT(Regions!$D$3,1)&lt;&gt;"*",Regions!$D$3,""))</f>
        <v>IE,National</v>
      </c>
      <c r="D20" s="212" t="str">
        <f>'BY-Techs'!D19</f>
        <v>ATILWHE100</v>
      </c>
      <c r="E20" s="212" t="str">
        <f>'BY-Techs'!E19</f>
        <v>Wheat Production (Standard process)</v>
      </c>
      <c r="F20" s="212" t="s">
        <v>141</v>
      </c>
      <c r="G20" s="212" t="s">
        <v>44</v>
      </c>
      <c r="H20" s="212"/>
      <c r="I20" s="212" t="s">
        <v>40</v>
      </c>
      <c r="J20" s="212" t="s">
        <v>420</v>
      </c>
    </row>
    <row r="21" spans="2:10">
      <c r="B21" s="209" t="s">
        <v>42</v>
      </c>
      <c r="C21" s="209" t="str">
        <f>_xlfn.TEXTJOIN(",",TRUE,IF(LEFT(Regions!$C$3,1)&lt;&gt;"*",Regions!$C$3,""),IF(LEFT(Regions!$D$3,1)&lt;&gt;"*",Regions!$D$3,""))</f>
        <v>IE,National</v>
      </c>
      <c r="D21" s="209" t="str">
        <f>'New-Techs'!D4</f>
        <v>ALIVCAT101</v>
      </c>
      <c r="E21" s="209" t="str">
        <f>'New-Techs'!E4</f>
        <v>Dairy Cattle rearing (Extended Grazing)</v>
      </c>
      <c r="F21" s="209" t="s">
        <v>173</v>
      </c>
      <c r="G21" s="209" t="str">
        <f>'New-Techs'!F4</f>
        <v>Mhead</v>
      </c>
      <c r="H21" s="209"/>
      <c r="I21" s="209"/>
      <c r="J21" s="209" t="s">
        <v>420</v>
      </c>
    </row>
    <row r="22" spans="2:10">
      <c r="B22" s="209"/>
      <c r="C22" s="209" t="str">
        <f>_xlfn.TEXTJOIN(",",TRUE,IF(LEFT(Regions!$C$3,1)&lt;&gt;"*",Regions!$C$3,""),IF(LEFT(Regions!$D$3,1)&lt;&gt;"*",Regions!$D$3,""))</f>
        <v>IE,National</v>
      </c>
      <c r="D22" s="209" t="str">
        <f>'New-Techs'!D5</f>
        <v>ALIVCAT102</v>
      </c>
      <c r="E22" s="209" t="str">
        <f>'New-Techs'!E5</f>
        <v>Dairy Cattle rearing (Dietary Oil)</v>
      </c>
      <c r="F22" s="209" t="s">
        <v>173</v>
      </c>
      <c r="G22" s="209" t="str">
        <f>'New-Techs'!F5</f>
        <v>Mhead</v>
      </c>
      <c r="H22" s="209"/>
      <c r="I22" s="209"/>
      <c r="J22" s="209" t="s">
        <v>420</v>
      </c>
    </row>
    <row r="23" spans="2:10">
      <c r="B23" s="209"/>
      <c r="C23" s="209" t="str">
        <f>_xlfn.TEXTJOIN(",",TRUE,IF(LEFT(Regions!$C$3,1)&lt;&gt;"*",Regions!$C$3,""),IF(LEFT(Regions!$D$3,1)&lt;&gt;"*",Regions!$D$3,""))</f>
        <v>IE,National</v>
      </c>
      <c r="D23" s="209" t="str">
        <f>'New-Techs'!D6</f>
        <v>ALIVCAT103</v>
      </c>
      <c r="E23" s="209" t="str">
        <f>'New-Techs'!E6</f>
        <v>Dairy Cattle rearing (Manure Digester)</v>
      </c>
      <c r="F23" s="209" t="s">
        <v>173</v>
      </c>
      <c r="G23" s="209" t="str">
        <f>'New-Techs'!F6</f>
        <v>Mhead</v>
      </c>
      <c r="H23" s="209"/>
      <c r="I23" s="209"/>
      <c r="J23" s="209" t="s">
        <v>420</v>
      </c>
    </row>
    <row r="24" spans="2:10">
      <c r="B24" s="209"/>
      <c r="C24" s="209" t="str">
        <f>_xlfn.TEXTJOIN(",",TRUE,IF(LEFT(Regions!$C$3,1)&lt;&gt;"*",Regions!$C$3,""),IF(LEFT(Regions!$D$3,1)&lt;&gt;"*",Regions!$D$3,""))</f>
        <v>IE,National</v>
      </c>
      <c r="D24" s="209" t="str">
        <f>'New-Techs'!D7</f>
        <v>ALIVCAT104</v>
      </c>
      <c r="E24" s="209" t="str">
        <f>'New-Techs'!E7</f>
        <v>Dairy Cattle rearing (Manure Digester + Dietary Oil)</v>
      </c>
      <c r="F24" s="209" t="s">
        <v>173</v>
      </c>
      <c r="G24" s="209" t="str">
        <f>'New-Techs'!F7</f>
        <v>Mhead</v>
      </c>
      <c r="H24" s="209"/>
      <c r="I24" s="209"/>
      <c r="J24" s="209" t="s">
        <v>420</v>
      </c>
    </row>
    <row r="25" spans="2:10">
      <c r="B25" s="209"/>
      <c r="C25" s="209" t="str">
        <f>_xlfn.TEXTJOIN(",",TRUE,IF(LEFT(Regions!$C$3,1)&lt;&gt;"*",Regions!$C$3,""),IF(LEFT(Regions!$D$3,1)&lt;&gt;"*",Regions!$D$3,""))</f>
        <v>IE,National</v>
      </c>
      <c r="D25" s="209" t="str">
        <f>'New-Techs'!D8</f>
        <v>ALIVCAT203</v>
      </c>
      <c r="E25" s="209" t="str">
        <f>'New-Techs'!E8</f>
        <v>Non-Cattle rearing (Manure Digester)</v>
      </c>
      <c r="F25" s="209" t="s">
        <v>77</v>
      </c>
      <c r="G25" s="209" t="str">
        <f>'New-Techs'!F8</f>
        <v>Mhead</v>
      </c>
      <c r="H25" s="209"/>
      <c r="I25" s="209"/>
      <c r="J25" s="209" t="s">
        <v>420</v>
      </c>
    </row>
    <row r="26" spans="2:10">
      <c r="B26" s="209"/>
      <c r="C26" s="209" t="str">
        <f>_xlfn.TEXTJOIN(",",TRUE,IF(LEFT(Regions!$C$3,1)&lt;&gt;"*",Regions!$C$3,""),IF(LEFT(Regions!$D$3,1)&lt;&gt;"*",Regions!$D$3,""))</f>
        <v>IE,National</v>
      </c>
      <c r="D26" s="209" t="str">
        <f>'New-Techs'!D9</f>
        <v>ALIVPIG103</v>
      </c>
      <c r="E26" s="209" t="str">
        <f>'New-Techs'!E9</f>
        <v>Pigs rearing (Manure Digester)</v>
      </c>
      <c r="F26" s="209" t="s">
        <v>77</v>
      </c>
      <c r="G26" s="209" t="str">
        <f>'New-Techs'!F9</f>
        <v>Mhead</v>
      </c>
      <c r="H26" s="209"/>
      <c r="I26" s="209"/>
      <c r="J26" s="209" t="s">
        <v>420</v>
      </c>
    </row>
    <row r="27" spans="2:10">
      <c r="B27" s="212"/>
      <c r="C27" s="212" t="str">
        <f>_xlfn.TEXTJOIN(",",TRUE,IF(LEFT(Regions!$C$3,1)&lt;&gt;"*",Regions!$C$3,""),IF(LEFT(Regions!$D$3,1)&lt;&gt;"*",Regions!$D$3,""))</f>
        <v>IE,National</v>
      </c>
      <c r="D27" s="212" t="str">
        <f>'New-Techs'!D10</f>
        <v>ALIVPOU103</v>
      </c>
      <c r="E27" s="212" t="str">
        <f>'New-Techs'!E10</f>
        <v>Poultry rearing (Manure Digester)</v>
      </c>
      <c r="F27" s="212" t="s">
        <v>77</v>
      </c>
      <c r="G27" s="212" t="str">
        <f>'New-Techs'!F10</f>
        <v>Mhead</v>
      </c>
      <c r="H27" s="212"/>
      <c r="I27" s="212"/>
      <c r="J27" s="212" t="s">
        <v>420</v>
      </c>
    </row>
    <row r="28" spans="2:10">
      <c r="B28" s="209"/>
      <c r="C28" s="209" t="str">
        <f>_xlfn.TEXTJOIN(",",TRUE,IF(LEFT(Regions!$C$3,1)&lt;&gt;"*",Regions!$C$3,""),IF(LEFT(Regions!$D$3,1)&lt;&gt;"*",Regions!$D$3,""))</f>
        <v>IE,National</v>
      </c>
      <c r="D28" s="209" t="str">
        <f>'New-Techs'!D11</f>
        <v>APASCAT101</v>
      </c>
      <c r="E28" s="209" t="str">
        <f>'New-Techs'!E11</f>
        <v>Dairy Cattle pasture system (Inclusion of Clover)</v>
      </c>
      <c r="F28" s="209" t="s">
        <v>44</v>
      </c>
      <c r="G28" s="209" t="str">
        <f>'New-Techs'!F11</f>
        <v>Mha</v>
      </c>
      <c r="H28" s="209"/>
      <c r="I28" s="209"/>
      <c r="J28" s="209" t="s">
        <v>420</v>
      </c>
    </row>
    <row r="29" spans="2:10">
      <c r="B29" s="209"/>
      <c r="C29" s="209" t="str">
        <f>_xlfn.TEXTJOIN(",",TRUE,IF(LEFT(Regions!$C$3,1)&lt;&gt;"*",Regions!$C$3,""),IF(LEFT(Regions!$D$3,1)&lt;&gt;"*",Regions!$D$3,""))</f>
        <v>IE,National</v>
      </c>
      <c r="D29" s="209" t="str">
        <f>'New-Techs'!D12</f>
        <v>APASCAT201</v>
      </c>
      <c r="E29" s="209" t="str">
        <f>'New-Techs'!E12</f>
        <v>Non-Dairy Cattle pasture system (Inclusion of Clover)</v>
      </c>
      <c r="F29" s="209" t="s">
        <v>44</v>
      </c>
      <c r="G29" s="209" t="str">
        <f>'New-Techs'!F12</f>
        <v>Mha</v>
      </c>
      <c r="H29" s="209"/>
      <c r="I29" s="209"/>
      <c r="J29" s="209" t="s">
        <v>420</v>
      </c>
    </row>
    <row r="30" spans="2:10">
      <c r="B30" s="209"/>
      <c r="C30" s="209" t="str">
        <f>_xlfn.TEXTJOIN(",",TRUE,IF(LEFT(Regions!$C$3,1)&lt;&gt;"*",Regions!$C$3,""),IF(LEFT(Regions!$D$3,1)&lt;&gt;"*",Regions!$D$3,""))</f>
        <v>IE,National</v>
      </c>
      <c r="D30" s="209" t="str">
        <f>'New-Techs'!D13</f>
        <v>APASSHE101</v>
      </c>
      <c r="E30" s="209" t="str">
        <f>'New-Techs'!E13</f>
        <v>Sheep pasture system(Inclusion of Clover)</v>
      </c>
      <c r="F30" s="209" t="s">
        <v>44</v>
      </c>
      <c r="G30" s="209" t="str">
        <f>'New-Techs'!F13</f>
        <v>Mha</v>
      </c>
      <c r="H30" s="209"/>
      <c r="I30" s="209"/>
      <c r="J30" s="209" t="s">
        <v>420</v>
      </c>
    </row>
    <row r="31" spans="2:10">
      <c r="B31" s="209"/>
      <c r="C31" s="209" t="str">
        <f>_xlfn.TEXTJOIN(",",TRUE,IF(LEFT(Regions!$C$3,1)&lt;&gt;"*",Regions!$C$3,""),IF(LEFT(Regions!$D$3,1)&lt;&gt;"*",Regions!$D$3,""))</f>
        <v>IE,National</v>
      </c>
      <c r="D31" s="209" t="str">
        <f>'New-Techs'!D14</f>
        <v>APASCAT102</v>
      </c>
      <c r="E31" s="209" t="str">
        <f>'New-Techs'!E14</f>
        <v>Dairy Cattle pasture system (Nitrification Inhibitors)</v>
      </c>
      <c r="F31" s="209" t="s">
        <v>44</v>
      </c>
      <c r="G31" s="209" t="str">
        <f>'New-Techs'!F14</f>
        <v>Mha</v>
      </c>
      <c r="H31" s="209"/>
      <c r="I31" s="209"/>
      <c r="J31" s="209" t="s">
        <v>420</v>
      </c>
    </row>
    <row r="32" spans="2:10">
      <c r="B32" s="209"/>
      <c r="C32" s="209" t="str">
        <f>_xlfn.TEXTJOIN(",",TRUE,IF(LEFT(Regions!$C$3,1)&lt;&gt;"*",Regions!$C$3,""),IF(LEFT(Regions!$D$3,1)&lt;&gt;"*",Regions!$D$3,""))</f>
        <v>IE,National</v>
      </c>
      <c r="D32" s="209" t="str">
        <f>'New-Techs'!D15</f>
        <v>APASCAT202</v>
      </c>
      <c r="E32" s="209" t="str">
        <f>'New-Techs'!E15</f>
        <v>Non-Dairy Cattle pasture system (Nitrification Inhibitors)</v>
      </c>
      <c r="F32" s="209" t="s">
        <v>44</v>
      </c>
      <c r="G32" s="209" t="str">
        <f>'New-Techs'!F15</f>
        <v>Mha</v>
      </c>
      <c r="H32" s="209"/>
      <c r="I32" s="209"/>
      <c r="J32" s="209" t="s">
        <v>420</v>
      </c>
    </row>
    <row r="33" spans="2:10">
      <c r="B33" s="209"/>
      <c r="C33" s="209" t="str">
        <f>_xlfn.TEXTJOIN(",",TRUE,IF(LEFT(Regions!$C$3,1)&lt;&gt;"*",Regions!$C$3,""),IF(LEFT(Regions!$D$3,1)&lt;&gt;"*",Regions!$D$3,""))</f>
        <v>IE,National</v>
      </c>
      <c r="D33" s="209" t="str">
        <f>'New-Techs'!D16</f>
        <v>APASSHE102</v>
      </c>
      <c r="E33" s="209" t="str">
        <f>'New-Techs'!E16</f>
        <v>Sheep pasture system (Nitrification Inhibitors)</v>
      </c>
      <c r="F33" s="209" t="s">
        <v>44</v>
      </c>
      <c r="G33" s="209" t="str">
        <f>'New-Techs'!F16</f>
        <v>Mha</v>
      </c>
      <c r="H33" s="209"/>
      <c r="I33" s="209"/>
      <c r="J33" s="209" t="s">
        <v>420</v>
      </c>
    </row>
    <row r="34" spans="2:10">
      <c r="B34" s="212"/>
      <c r="C34" s="212" t="str">
        <f>_xlfn.TEXTJOIN(",",TRUE,IF(LEFT(Regions!$C$3,1)&lt;&gt;"*",Regions!$C$3,""),IF(LEFT(Regions!$D$3,1)&lt;&gt;"*",Regions!$D$3,""))</f>
        <v>IE,National</v>
      </c>
      <c r="D34" s="212" t="str">
        <f>'New-Techs'!D17</f>
        <v>APASOTH102</v>
      </c>
      <c r="E34" s="212" t="str">
        <f>'New-Techs'!E17</f>
        <v>Other livestock pasture system (Nitrification Inhibitors)</v>
      </c>
      <c r="F34" s="212" t="s">
        <v>44</v>
      </c>
      <c r="G34" s="212" t="str">
        <f>'New-Techs'!F17</f>
        <v>Mha</v>
      </c>
      <c r="H34" s="212"/>
      <c r="I34" s="212"/>
      <c r="J34" s="212" t="s">
        <v>420</v>
      </c>
    </row>
    <row r="35" spans="2:10">
      <c r="B35" s="210"/>
      <c r="C35" s="318" t="str">
        <f>_xlfn.TEXTJOIN(",",TRUE,IF(LEFT(Regions!$C$3,1)&lt;&gt;"*",Regions!$C$3,""),IF(LEFT(Regions!$D$3,1)&lt;&gt;"*",Regions!$D$3,""))</f>
        <v>IE,National</v>
      </c>
      <c r="D35" s="210" t="s">
        <v>380</v>
      </c>
      <c r="E35" s="210" t="s">
        <v>370</v>
      </c>
      <c r="F35" s="210" t="s">
        <v>16</v>
      </c>
      <c r="G35" s="210" t="s">
        <v>266</v>
      </c>
      <c r="H35" s="210"/>
      <c r="I35" s="210"/>
      <c r="J35" s="210" t="s">
        <v>420</v>
      </c>
    </row>
    <row r="36" spans="2:10">
      <c r="B36" s="209"/>
      <c r="C36" s="209" t="str">
        <f>_xlfn.TEXTJOIN(",",TRUE,IF(LEFT(Regions!$C$3,1)&lt;&gt;"*",Regions!$C$3,""),IF(LEFT(Regions!$D$3,1)&lt;&gt;"*",Regions!$D$3,""))</f>
        <v>IE,National</v>
      </c>
      <c r="D36" s="209" t="s">
        <v>381</v>
      </c>
      <c r="E36" s="209" t="s">
        <v>371</v>
      </c>
      <c r="F36" s="209" t="s">
        <v>16</v>
      </c>
      <c r="G36" s="209" t="s">
        <v>266</v>
      </c>
      <c r="H36" s="209"/>
      <c r="I36" s="209"/>
      <c r="J36" s="209" t="s">
        <v>420</v>
      </c>
    </row>
    <row r="37" spans="2:10">
      <c r="B37" s="209"/>
      <c r="C37" s="209" t="str">
        <f>_xlfn.TEXTJOIN(",",TRUE,IF(LEFT(Regions!$C$3,1)&lt;&gt;"*",Regions!$C$3,""),IF(LEFT(Regions!$D$3,1)&lt;&gt;"*",Regions!$D$3,""))</f>
        <v>IE,National</v>
      </c>
      <c r="D37" s="209" t="s">
        <v>384</v>
      </c>
      <c r="E37" s="209" t="s">
        <v>372</v>
      </c>
      <c r="F37" s="209" t="s">
        <v>16</v>
      </c>
      <c r="G37" s="209" t="s">
        <v>266</v>
      </c>
      <c r="H37" s="209"/>
      <c r="I37" s="209"/>
      <c r="J37" s="209" t="s">
        <v>420</v>
      </c>
    </row>
    <row r="38" spans="2:10">
      <c r="B38" s="210" t="s">
        <v>15</v>
      </c>
      <c r="C38" s="318" t="str">
        <f>_xlfn.TEXTJOIN(",",TRUE,IF(LEFT(Regions!$C$3,1)&lt;&gt;"*",Regions!$C$3,""),IF(LEFT(Regions!$D$3,1)&lt;&gt;"*",Regions!$D$3,""))</f>
        <v>IE,National</v>
      </c>
      <c r="D38" s="210" t="s">
        <v>45</v>
      </c>
      <c r="E38" s="210" t="s">
        <v>46</v>
      </c>
      <c r="F38" s="210" t="s">
        <v>44</v>
      </c>
      <c r="G38" s="210" t="s">
        <v>44</v>
      </c>
      <c r="H38" s="210"/>
      <c r="I38" s="210"/>
      <c r="J38" s="210" t="s">
        <v>420</v>
      </c>
    </row>
    <row r="39" spans="2:10">
      <c r="B39" s="212"/>
      <c r="C39" s="212" t="str">
        <f>_xlfn.TEXTJOIN(",",TRUE,IF(LEFT(Regions!$C$3,1)&lt;&gt;"*",Regions!$C$3,""),IF(LEFT(Regions!$D$3,1)&lt;&gt;"*",Regions!$D$3,""))</f>
        <v>IE,National</v>
      </c>
      <c r="D39" s="212" t="s">
        <v>466</v>
      </c>
      <c r="E39" s="212" t="s">
        <v>467</v>
      </c>
      <c r="F39" s="212" t="s">
        <v>44</v>
      </c>
      <c r="G39" s="212" t="s">
        <v>44</v>
      </c>
      <c r="H39" s="212"/>
      <c r="I39" s="212"/>
      <c r="J39" s="212" t="s">
        <v>420</v>
      </c>
    </row>
    <row r="40" spans="2:10">
      <c r="B40" s="213" t="s">
        <v>42</v>
      </c>
      <c r="C40" s="213" t="str">
        <f>_xlfn.TEXTJOIN(",",TRUE,IF(LEFT(Regions!$C$3,1)&lt;&gt;"*",Regions!$C$3,""),IF(LEFT(Regions!$D$3,1)&lt;&gt;"*",Regions!$D$3,""))</f>
        <v>IE,National</v>
      </c>
      <c r="D40" s="213" t="s">
        <v>294</v>
      </c>
      <c r="E40" s="213" t="s">
        <v>313</v>
      </c>
      <c r="F40" s="209" t="s">
        <v>16</v>
      </c>
      <c r="G40" s="213" t="s">
        <v>274</v>
      </c>
      <c r="H40" s="213"/>
      <c r="I40" s="213"/>
      <c r="J40" s="213" t="s">
        <v>420</v>
      </c>
    </row>
    <row r="41" spans="2:10">
      <c r="B41" s="213"/>
      <c r="C41" s="213" t="str">
        <f>_xlfn.TEXTJOIN(",",TRUE,IF(LEFT(Regions!$C$3,1)&lt;&gt;"*",Regions!$C$3,""),IF(LEFT(Regions!$D$3,1)&lt;&gt;"*",Regions!$D$3,""))</f>
        <v>IE,National</v>
      </c>
      <c r="D41" s="213" t="s">
        <v>295</v>
      </c>
      <c r="E41" s="213" t="s">
        <v>314</v>
      </c>
      <c r="F41" s="209" t="s">
        <v>16</v>
      </c>
      <c r="G41" s="213" t="s">
        <v>274</v>
      </c>
      <c r="H41" s="213"/>
      <c r="I41" s="213"/>
      <c r="J41" s="213" t="s">
        <v>420</v>
      </c>
    </row>
    <row r="42" spans="2:10">
      <c r="B42" s="213"/>
      <c r="C42" s="213" t="str">
        <f>_xlfn.TEXTJOIN(",",TRUE,IF(LEFT(Regions!$C$3,1)&lt;&gt;"*",Regions!$C$3,""),IF(LEFT(Regions!$D$3,1)&lt;&gt;"*",Regions!$D$3,""))</f>
        <v>IE,National</v>
      </c>
      <c r="D42" s="213" t="s">
        <v>296</v>
      </c>
      <c r="E42" s="213" t="s">
        <v>315</v>
      </c>
      <c r="F42" s="209" t="s">
        <v>16</v>
      </c>
      <c r="G42" s="213" t="s">
        <v>274</v>
      </c>
      <c r="H42" s="213"/>
      <c r="I42" s="213"/>
      <c r="J42" s="213" t="s">
        <v>420</v>
      </c>
    </row>
    <row r="43" spans="2:10">
      <c r="B43" s="213"/>
      <c r="C43" s="213" t="str">
        <f>_xlfn.TEXTJOIN(",",TRUE,IF(LEFT(Regions!$C$3,1)&lt;&gt;"*",Regions!$C$3,""),IF(LEFT(Regions!$D$3,1)&lt;&gt;"*",Regions!$D$3,""))</f>
        <v>IE,National</v>
      </c>
      <c r="D43" s="213" t="s">
        <v>297</v>
      </c>
      <c r="E43" s="213" t="s">
        <v>316</v>
      </c>
      <c r="F43" s="209" t="s">
        <v>16</v>
      </c>
      <c r="G43" s="213" t="s">
        <v>274</v>
      </c>
      <c r="H43" s="213"/>
      <c r="I43" s="213"/>
      <c r="J43" s="213" t="s">
        <v>420</v>
      </c>
    </row>
    <row r="44" spans="2:10">
      <c r="B44" s="213"/>
      <c r="C44" s="213" t="str">
        <f>_xlfn.TEXTJOIN(",",TRUE,IF(LEFT(Regions!$C$3,1)&lt;&gt;"*",Regions!$C$3,""),IF(LEFT(Regions!$D$3,1)&lt;&gt;"*",Regions!$D$3,""))</f>
        <v>IE,National</v>
      </c>
      <c r="D44" s="213" t="s">
        <v>298</v>
      </c>
      <c r="E44" s="213" t="s">
        <v>317</v>
      </c>
      <c r="F44" s="209" t="s">
        <v>16</v>
      </c>
      <c r="G44" s="213" t="s">
        <v>274</v>
      </c>
      <c r="H44" s="213"/>
      <c r="I44" s="213"/>
      <c r="J44" s="213" t="s">
        <v>420</v>
      </c>
    </row>
    <row r="45" spans="2:10">
      <c r="B45" s="213"/>
      <c r="C45" s="213" t="str">
        <f>_xlfn.TEXTJOIN(",",TRUE,IF(LEFT(Regions!$C$3,1)&lt;&gt;"*",Regions!$C$3,""),IF(LEFT(Regions!$D$3,1)&lt;&gt;"*",Regions!$D$3,""))</f>
        <v>IE,National</v>
      </c>
      <c r="D45" s="213" t="s">
        <v>299</v>
      </c>
      <c r="E45" s="213" t="s">
        <v>318</v>
      </c>
      <c r="F45" s="209" t="s">
        <v>16</v>
      </c>
      <c r="G45" s="213" t="s">
        <v>274</v>
      </c>
      <c r="H45" s="213"/>
      <c r="I45" s="213"/>
      <c r="J45" s="213" t="s">
        <v>420</v>
      </c>
    </row>
    <row r="46" spans="2:10">
      <c r="B46" s="213"/>
      <c r="C46" s="213" t="str">
        <f>_xlfn.TEXTJOIN(",",TRUE,IF(LEFT(Regions!$C$3,1)&lt;&gt;"*",Regions!$C$3,""),IF(LEFT(Regions!$D$3,1)&lt;&gt;"*",Regions!$D$3,""))</f>
        <v>IE,National</v>
      </c>
      <c r="D46" s="213" t="s">
        <v>288</v>
      </c>
      <c r="E46" s="213" t="s">
        <v>319</v>
      </c>
      <c r="F46" s="209" t="s">
        <v>16</v>
      </c>
      <c r="G46" s="213" t="s">
        <v>274</v>
      </c>
      <c r="H46" s="213"/>
      <c r="I46" s="213"/>
      <c r="J46" s="213" t="s">
        <v>420</v>
      </c>
    </row>
    <row r="47" spans="2:10">
      <c r="B47" s="213"/>
      <c r="C47" s="213" t="str">
        <f>_xlfn.TEXTJOIN(",",TRUE,IF(LEFT(Regions!$C$3,1)&lt;&gt;"*",Regions!$C$3,""),IF(LEFT(Regions!$D$3,1)&lt;&gt;"*",Regions!$D$3,""))</f>
        <v>IE,National</v>
      </c>
      <c r="D47" s="213" t="s">
        <v>301</v>
      </c>
      <c r="E47" s="213" t="s">
        <v>320</v>
      </c>
      <c r="F47" s="209" t="s">
        <v>16</v>
      </c>
      <c r="G47" s="213" t="s">
        <v>274</v>
      </c>
      <c r="H47" s="213"/>
      <c r="I47" s="213"/>
      <c r="J47" s="213" t="s">
        <v>420</v>
      </c>
    </row>
    <row r="48" spans="2:10">
      <c r="B48" s="213"/>
      <c r="C48" s="213" t="str">
        <f>_xlfn.TEXTJOIN(",",TRUE,IF(LEFT(Regions!$C$3,1)&lt;&gt;"*",Regions!$C$3,""),IF(LEFT(Regions!$D$3,1)&lt;&gt;"*",Regions!$D$3,""))</f>
        <v>IE,National</v>
      </c>
      <c r="D48" s="213" t="s">
        <v>302</v>
      </c>
      <c r="E48" s="213" t="s">
        <v>321</v>
      </c>
      <c r="F48" s="209" t="s">
        <v>16</v>
      </c>
      <c r="G48" s="213" t="s">
        <v>274</v>
      </c>
      <c r="H48" s="213"/>
      <c r="I48" s="213"/>
      <c r="J48" s="213" t="s">
        <v>420</v>
      </c>
    </row>
    <row r="49" spans="2:10">
      <c r="B49" s="213"/>
      <c r="C49" s="213" t="str">
        <f>_xlfn.TEXTJOIN(",",TRUE,IF(LEFT(Regions!$C$3,1)&lt;&gt;"*",Regions!$C$3,""),IF(LEFT(Regions!$D$3,1)&lt;&gt;"*",Regions!$D$3,""))</f>
        <v>IE,National</v>
      </c>
      <c r="D49" s="213" t="s">
        <v>303</v>
      </c>
      <c r="E49" s="213" t="s">
        <v>322</v>
      </c>
      <c r="F49" s="209" t="s">
        <v>16</v>
      </c>
      <c r="G49" s="213" t="s">
        <v>274</v>
      </c>
      <c r="H49" s="213"/>
      <c r="I49" s="213"/>
      <c r="J49" s="213" t="s">
        <v>420</v>
      </c>
    </row>
    <row r="50" spans="2:10">
      <c r="B50" s="213"/>
      <c r="C50" s="213" t="str">
        <f>_xlfn.TEXTJOIN(",",TRUE,IF(LEFT(Regions!$C$3,1)&lt;&gt;"*",Regions!$C$3,""),IF(LEFT(Regions!$D$3,1)&lt;&gt;"*",Regions!$D$3,""))</f>
        <v>IE,National</v>
      </c>
      <c r="D50" s="213" t="s">
        <v>304</v>
      </c>
      <c r="E50" s="213" t="s">
        <v>323</v>
      </c>
      <c r="F50" s="209" t="s">
        <v>16</v>
      </c>
      <c r="G50" s="213" t="s">
        <v>274</v>
      </c>
      <c r="H50" s="213"/>
      <c r="I50" s="213"/>
      <c r="J50" s="213" t="s">
        <v>420</v>
      </c>
    </row>
    <row r="51" spans="2:10">
      <c r="B51" s="213"/>
      <c r="C51" s="213" t="str">
        <f>_xlfn.TEXTJOIN(",",TRUE,IF(LEFT(Regions!$C$3,1)&lt;&gt;"*",Regions!$C$3,""),IF(LEFT(Regions!$D$3,1)&lt;&gt;"*",Regions!$D$3,""))</f>
        <v>IE,National</v>
      </c>
      <c r="D51" s="213" t="s">
        <v>305</v>
      </c>
      <c r="E51" s="213" t="s">
        <v>324</v>
      </c>
      <c r="F51" s="209" t="s">
        <v>16</v>
      </c>
      <c r="G51" s="213" t="s">
        <v>274</v>
      </c>
      <c r="H51" s="213"/>
      <c r="I51" s="213"/>
      <c r="J51" s="213" t="s">
        <v>420</v>
      </c>
    </row>
    <row r="52" spans="2:10">
      <c r="B52" s="213"/>
      <c r="C52" s="213" t="str">
        <f>_xlfn.TEXTJOIN(",",TRUE,IF(LEFT(Regions!$C$3,1)&lt;&gt;"*",Regions!$C$3,""),IF(LEFT(Regions!$D$3,1)&lt;&gt;"*",Regions!$D$3,""))</f>
        <v>IE,National</v>
      </c>
      <c r="D52" s="213" t="s">
        <v>306</v>
      </c>
      <c r="E52" s="213" t="s">
        <v>325</v>
      </c>
      <c r="F52" s="209" t="s">
        <v>16</v>
      </c>
      <c r="G52" s="213" t="s">
        <v>274</v>
      </c>
      <c r="H52" s="213"/>
      <c r="I52" s="213"/>
      <c r="J52" s="213" t="s">
        <v>420</v>
      </c>
    </row>
    <row r="53" spans="2:10">
      <c r="B53" s="214"/>
      <c r="C53" s="214" t="str">
        <f>_xlfn.TEXTJOIN(",",TRUE,IF(LEFT(Regions!$C$3,1)&lt;&gt;"*",Regions!$C$3,""),IF(LEFT(Regions!$D$3,1)&lt;&gt;"*",Regions!$D$3,""))</f>
        <v>IE,National</v>
      </c>
      <c r="D53" s="214" t="s">
        <v>307</v>
      </c>
      <c r="E53" s="214" t="s">
        <v>326</v>
      </c>
      <c r="F53" s="212" t="s">
        <v>16</v>
      </c>
      <c r="G53" s="214" t="s">
        <v>274</v>
      </c>
      <c r="H53" s="214"/>
      <c r="I53" s="214"/>
      <c r="J53" s="214" t="s">
        <v>420</v>
      </c>
    </row>
    <row r="54" spans="2:10">
      <c r="B54" s="213"/>
      <c r="C54" s="213" t="str">
        <f>_xlfn.TEXTJOIN(",",TRUE,IF(LEFT(Regions!$C$3,1)&lt;&gt;"*",Regions!$C$3,""),IF(LEFT(Regions!$D$3,1)&lt;&gt;"*",Regions!$D$3,""))</f>
        <v>IE,National</v>
      </c>
      <c r="D54" s="213" t="s">
        <v>273</v>
      </c>
      <c r="E54" s="213" t="s">
        <v>327</v>
      </c>
      <c r="F54" s="209" t="s">
        <v>16</v>
      </c>
      <c r="G54" s="213" t="s">
        <v>274</v>
      </c>
      <c r="H54" s="213"/>
      <c r="I54" s="213"/>
      <c r="J54" s="213" t="s">
        <v>420</v>
      </c>
    </row>
    <row r="55" spans="2:10">
      <c r="B55" s="213"/>
      <c r="C55" s="213" t="str">
        <f>_xlfn.TEXTJOIN(",",TRUE,IF(LEFT(Regions!$C$3,1)&lt;&gt;"*",Regions!$C$3,""),IF(LEFT(Regions!$D$3,1)&lt;&gt;"*",Regions!$D$3,""))</f>
        <v>IE,National</v>
      </c>
      <c r="D55" s="213" t="s">
        <v>308</v>
      </c>
      <c r="E55" s="213" t="s">
        <v>328</v>
      </c>
      <c r="F55" s="209" t="s">
        <v>16</v>
      </c>
      <c r="G55" s="213" t="s">
        <v>274</v>
      </c>
      <c r="H55" s="213"/>
      <c r="I55" s="213"/>
      <c r="J55" s="213" t="s">
        <v>420</v>
      </c>
    </row>
    <row r="56" spans="2:10">
      <c r="B56" s="213"/>
      <c r="C56" s="213" t="str">
        <f>_xlfn.TEXTJOIN(",",TRUE,IF(LEFT(Regions!$C$3,1)&lt;&gt;"*",Regions!$C$3,""),IF(LEFT(Regions!$D$3,1)&lt;&gt;"*",Regions!$D$3,""))</f>
        <v>IE,National</v>
      </c>
      <c r="D56" s="213" t="s">
        <v>309</v>
      </c>
      <c r="E56" s="213" t="s">
        <v>329</v>
      </c>
      <c r="F56" s="209" t="s">
        <v>16</v>
      </c>
      <c r="G56" s="213" t="s">
        <v>274</v>
      </c>
      <c r="H56" s="213"/>
      <c r="I56" s="213"/>
      <c r="J56" s="213" t="s">
        <v>420</v>
      </c>
    </row>
    <row r="57" spans="2:10">
      <c r="B57" s="213"/>
      <c r="C57" s="213" t="str">
        <f>_xlfn.TEXTJOIN(",",TRUE,IF(LEFT(Regions!$C$3,1)&lt;&gt;"*",Regions!$C$3,""),IF(LEFT(Regions!$D$3,1)&lt;&gt;"*",Regions!$D$3,""))</f>
        <v>IE,National</v>
      </c>
      <c r="D57" s="213" t="s">
        <v>388</v>
      </c>
      <c r="E57" s="213" t="s">
        <v>389</v>
      </c>
      <c r="F57" s="209" t="s">
        <v>16</v>
      </c>
      <c r="G57" s="213" t="s">
        <v>274</v>
      </c>
      <c r="H57" s="213"/>
      <c r="I57" s="213"/>
      <c r="J57" s="213" t="s">
        <v>420</v>
      </c>
    </row>
    <row r="58" spans="2:10">
      <c r="B58" s="213"/>
      <c r="C58" s="213" t="str">
        <f>_xlfn.TEXTJOIN(",",TRUE,IF(LEFT(Regions!$C$3,1)&lt;&gt;"*",Regions!$C$3,""),IF(LEFT(Regions!$D$3,1)&lt;&gt;"*",Regions!$D$3,""))</f>
        <v>IE,National</v>
      </c>
      <c r="D58" s="213" t="s">
        <v>310</v>
      </c>
      <c r="E58" s="213" t="s">
        <v>330</v>
      </c>
      <c r="F58" s="209" t="s">
        <v>16</v>
      </c>
      <c r="G58" s="213" t="s">
        <v>274</v>
      </c>
      <c r="H58" s="213"/>
      <c r="I58" s="213"/>
      <c r="J58" s="213" t="s">
        <v>420</v>
      </c>
    </row>
    <row r="59" spans="2:10">
      <c r="B59" s="213"/>
      <c r="C59" s="213" t="str">
        <f>_xlfn.TEXTJOIN(",",TRUE,IF(LEFT(Regions!$C$3,1)&lt;&gt;"*",Regions!$C$3,""),IF(LEFT(Regions!$D$3,1)&lt;&gt;"*",Regions!$D$3,""))</f>
        <v>IE,National</v>
      </c>
      <c r="D59" s="213" t="s">
        <v>311</v>
      </c>
      <c r="E59" s="213" t="s">
        <v>331</v>
      </c>
      <c r="F59" s="209" t="s">
        <v>16</v>
      </c>
      <c r="G59" s="213" t="s">
        <v>274</v>
      </c>
      <c r="H59" s="213"/>
      <c r="I59" s="213"/>
      <c r="J59" s="213" t="s">
        <v>420</v>
      </c>
    </row>
    <row r="60" spans="2:10">
      <c r="B60" s="213"/>
      <c r="C60" s="213" t="str">
        <f>_xlfn.TEXTJOIN(",",TRUE,IF(LEFT(Regions!$C$3,1)&lt;&gt;"*",Regions!$C$3,""),IF(LEFT(Regions!$D$3,1)&lt;&gt;"*",Regions!$D$3,""))</f>
        <v>IE,National</v>
      </c>
      <c r="D60" s="213" t="s">
        <v>312</v>
      </c>
      <c r="E60" s="213" t="s">
        <v>332</v>
      </c>
      <c r="F60" s="209" t="s">
        <v>16</v>
      </c>
      <c r="G60" s="213" t="s">
        <v>274</v>
      </c>
      <c r="H60" s="213"/>
      <c r="I60" s="213"/>
      <c r="J60" s="213" t="s">
        <v>420</v>
      </c>
    </row>
    <row r="61" spans="2:10">
      <c r="B61" s="213"/>
      <c r="C61" s="213" t="str">
        <f>_xlfn.TEXTJOIN(",",TRUE,IF(LEFT(Regions!$C$3,1)&lt;&gt;"*",Regions!$C$3,""),IF(LEFT(Regions!$D$3,1)&lt;&gt;"*",Regions!$D$3,""))</f>
        <v>IE,National</v>
      </c>
      <c r="D61" s="213" t="s">
        <v>339</v>
      </c>
      <c r="E61" s="213" t="s">
        <v>345</v>
      </c>
      <c r="F61" s="213" t="s">
        <v>16</v>
      </c>
      <c r="G61" s="213" t="s">
        <v>274</v>
      </c>
      <c r="H61" s="213"/>
      <c r="I61" s="213"/>
      <c r="J61" s="213" t="s">
        <v>420</v>
      </c>
    </row>
    <row r="62" spans="2:10">
      <c r="B62" s="213"/>
      <c r="C62" s="213" t="str">
        <f>_xlfn.TEXTJOIN(",",TRUE,IF(LEFT(Regions!$C$3,1)&lt;&gt;"*",Regions!$C$3,""),IF(LEFT(Regions!$D$3,1)&lt;&gt;"*",Regions!$D$3,""))</f>
        <v>IE,National</v>
      </c>
      <c r="D62" s="213" t="s">
        <v>340</v>
      </c>
      <c r="E62" s="213" t="s">
        <v>346</v>
      </c>
      <c r="F62" s="213" t="s">
        <v>16</v>
      </c>
      <c r="G62" s="213" t="s">
        <v>274</v>
      </c>
      <c r="H62" s="213"/>
      <c r="I62" s="213"/>
      <c r="J62" s="213" t="s">
        <v>420</v>
      </c>
    </row>
    <row r="63" spans="2:10">
      <c r="B63" s="213"/>
      <c r="C63" s="213" t="str">
        <f>_xlfn.TEXTJOIN(",",TRUE,IF(LEFT(Regions!$C$3,1)&lt;&gt;"*",Regions!$C$3,""),IF(LEFT(Regions!$D$3,1)&lt;&gt;"*",Regions!$D$3,""))</f>
        <v>IE,National</v>
      </c>
      <c r="D63" s="213" t="s">
        <v>341</v>
      </c>
      <c r="E63" s="213" t="s">
        <v>347</v>
      </c>
      <c r="F63" s="213" t="s">
        <v>16</v>
      </c>
      <c r="G63" s="213" t="s">
        <v>274</v>
      </c>
      <c r="H63" s="213"/>
      <c r="I63" s="213"/>
      <c r="J63" s="213" t="s">
        <v>420</v>
      </c>
    </row>
    <row r="64" spans="2:10">
      <c r="B64" s="213"/>
      <c r="C64" s="213" t="str">
        <f>_xlfn.TEXTJOIN(",",TRUE,IF(LEFT(Regions!$C$3,1)&lt;&gt;"*",Regions!$C$3,""),IF(LEFT(Regions!$D$3,1)&lt;&gt;"*",Regions!$D$3,""))</f>
        <v>IE,National</v>
      </c>
      <c r="D64" s="213" t="s">
        <v>390</v>
      </c>
      <c r="E64" s="213" t="s">
        <v>391</v>
      </c>
      <c r="F64" s="213" t="s">
        <v>16</v>
      </c>
      <c r="G64" s="213" t="s">
        <v>274</v>
      </c>
      <c r="H64" s="213"/>
      <c r="I64" s="213"/>
      <c r="J64" s="213" t="s">
        <v>420</v>
      </c>
    </row>
    <row r="65" spans="2:18">
      <c r="B65" s="213"/>
      <c r="C65" s="213" t="str">
        <f>_xlfn.TEXTJOIN(",",TRUE,IF(LEFT(Regions!$C$3,1)&lt;&gt;"*",Regions!$C$3,""),IF(LEFT(Regions!$D$3,1)&lt;&gt;"*",Regions!$D$3,""))</f>
        <v>IE,National</v>
      </c>
      <c r="D65" s="213" t="s">
        <v>342</v>
      </c>
      <c r="E65" s="213" t="s">
        <v>348</v>
      </c>
      <c r="F65" s="213" t="s">
        <v>16</v>
      </c>
      <c r="G65" s="213" t="s">
        <v>274</v>
      </c>
      <c r="H65" s="213"/>
      <c r="I65" s="213"/>
      <c r="J65" s="213" t="s">
        <v>420</v>
      </c>
    </row>
    <row r="66" spans="2:18">
      <c r="B66" s="213"/>
      <c r="C66" s="213" t="str">
        <f>_xlfn.TEXTJOIN(",",TRUE,IF(LEFT(Regions!$C$3,1)&lt;&gt;"*",Regions!$C$3,""),IF(LEFT(Regions!$D$3,1)&lt;&gt;"*",Regions!$D$3,""))</f>
        <v>IE,National</v>
      </c>
      <c r="D66" s="213" t="s">
        <v>343</v>
      </c>
      <c r="E66" s="213" t="s">
        <v>349</v>
      </c>
      <c r="F66" s="213" t="s">
        <v>16</v>
      </c>
      <c r="G66" s="213" t="s">
        <v>274</v>
      </c>
      <c r="H66" s="213"/>
      <c r="I66" s="213"/>
      <c r="J66" s="213" t="s">
        <v>420</v>
      </c>
    </row>
    <row r="67" spans="2:18">
      <c r="B67" s="214"/>
      <c r="C67" s="214" t="str">
        <f>_xlfn.TEXTJOIN(",",TRUE,IF(LEFT(Regions!$C$3,1)&lt;&gt;"*",Regions!$C$3,""),IF(LEFT(Regions!$D$3,1)&lt;&gt;"*",Regions!$D$3,""))</f>
        <v>IE,National</v>
      </c>
      <c r="D67" s="214" t="s">
        <v>344</v>
      </c>
      <c r="E67" s="214" t="s">
        <v>350</v>
      </c>
      <c r="F67" s="214" t="s">
        <v>16</v>
      </c>
      <c r="G67" s="214" t="s">
        <v>274</v>
      </c>
      <c r="H67" s="214"/>
      <c r="I67" s="214"/>
      <c r="J67" s="214" t="s">
        <v>420</v>
      </c>
    </row>
    <row r="68" spans="2:18">
      <c r="B68" s="213" t="s">
        <v>351</v>
      </c>
      <c r="C68" s="213" t="str">
        <f>_xlfn.TEXTJOIN(",",TRUE,IF(LEFT(Regions!$C$3,1)&lt;&gt;"*",Regions!$C$3,""),IF(LEFT(Regions!$D$3,1)&lt;&gt;"*",Regions!$D$3,""))</f>
        <v>IE,National</v>
      </c>
      <c r="D68" s="213" t="s">
        <v>352</v>
      </c>
      <c r="E68" s="213" t="s">
        <v>357</v>
      </c>
      <c r="F68" s="213" t="s">
        <v>16</v>
      </c>
      <c r="G68" s="213" t="s">
        <v>266</v>
      </c>
      <c r="H68" s="213" t="s">
        <v>360</v>
      </c>
      <c r="I68" s="213"/>
      <c r="J68" s="213" t="s">
        <v>420</v>
      </c>
    </row>
    <row r="69" spans="2:18">
      <c r="B69" s="213"/>
      <c r="C69" s="213" t="str">
        <f>_xlfn.TEXTJOIN(",",TRUE,IF(LEFT(Regions!$C$3,1)&lt;&gt;"*",Regions!$C$3,""),IF(LEFT(Regions!$D$3,1)&lt;&gt;"*",Regions!$D$3,""))</f>
        <v>IE,National</v>
      </c>
      <c r="D69" s="213" t="s">
        <v>353</v>
      </c>
      <c r="E69" s="213" t="s">
        <v>356</v>
      </c>
      <c r="F69" s="213" t="s">
        <v>16</v>
      </c>
      <c r="G69" s="213" t="s">
        <v>266</v>
      </c>
      <c r="H69" s="213" t="s">
        <v>360</v>
      </c>
      <c r="I69" s="213"/>
      <c r="J69" s="213" t="s">
        <v>420</v>
      </c>
    </row>
    <row r="70" spans="2:18">
      <c r="B70" s="213"/>
      <c r="C70" s="213" t="str">
        <f>_xlfn.TEXTJOIN(",",TRUE,IF(LEFT(Regions!$C$3,1)&lt;&gt;"*",Regions!$C$3,""),IF(LEFT(Regions!$D$3,1)&lt;&gt;"*",Regions!$D$3,""))</f>
        <v>IE,National</v>
      </c>
      <c r="D70" s="213" t="s">
        <v>354</v>
      </c>
      <c r="E70" s="213" t="s">
        <v>359</v>
      </c>
      <c r="F70" s="213" t="s">
        <v>16</v>
      </c>
      <c r="G70" s="213" t="s">
        <v>266</v>
      </c>
      <c r="H70" s="213" t="s">
        <v>360</v>
      </c>
      <c r="I70" s="213"/>
      <c r="J70" s="213" t="s">
        <v>420</v>
      </c>
    </row>
    <row r="71" spans="2:18">
      <c r="B71" s="214"/>
      <c r="C71" s="214" t="str">
        <f>_xlfn.TEXTJOIN(",",TRUE,IF(LEFT(Regions!$C$3,1)&lt;&gt;"*",Regions!$C$3,""),IF(LEFT(Regions!$D$3,1)&lt;&gt;"*",Regions!$D$3,""))</f>
        <v>IE,National</v>
      </c>
      <c r="D71" s="214" t="s">
        <v>355</v>
      </c>
      <c r="E71" s="214" t="s">
        <v>358</v>
      </c>
      <c r="F71" s="214" t="s">
        <v>16</v>
      </c>
      <c r="G71" s="214" t="s">
        <v>266</v>
      </c>
      <c r="H71" s="214" t="s">
        <v>360</v>
      </c>
      <c r="I71" s="214"/>
      <c r="J71" s="214" t="s">
        <v>420</v>
      </c>
    </row>
    <row r="72" spans="2:18">
      <c r="B72" s="216" t="s">
        <v>42</v>
      </c>
      <c r="C72" s="216" t="str">
        <f>_xlfn.TEXTJOIN(",",TRUE,IF(LEFT(Regions!$C$3,1)&lt;&gt;"*",Regions!$C$3,""),IF(LEFT(Regions!$D$3,1)&lt;&gt;"*",Regions!$D$3,""))</f>
        <v>IE,National</v>
      </c>
      <c r="D72" s="209" t="str">
        <f>'BIO-Techs'!D4</f>
        <v>ABIOCRP11</v>
      </c>
      <c r="E72" s="209" t="str">
        <f>'BIO-Techs'!E4</f>
        <v>Wheat for ethanol production - RSV1</v>
      </c>
      <c r="F72" s="209" t="s">
        <v>16</v>
      </c>
      <c r="G72" s="213" t="s">
        <v>44</v>
      </c>
      <c r="H72" s="209"/>
      <c r="I72" s="213"/>
      <c r="J72" s="209" t="s">
        <v>420</v>
      </c>
      <c r="P72" s="209"/>
      <c r="R72" s="209"/>
    </row>
    <row r="73" spans="2:18">
      <c r="B73" s="216"/>
      <c r="C73" s="216" t="str">
        <f>_xlfn.TEXTJOIN(",",TRUE,IF(LEFT(Regions!$C$3,1)&lt;&gt;"*",Regions!$C$3,""),IF(LEFT(Regions!$D$3,1)&lt;&gt;"*",Regions!$D$3,""))</f>
        <v>IE,National</v>
      </c>
      <c r="D73" s="209" t="str">
        <f>'BIO-Techs'!D5</f>
        <v>ABIOCRP12</v>
      </c>
      <c r="E73" s="209" t="str">
        <f>'BIO-Techs'!E5</f>
        <v>Wheat for ethanol production - RSV2</v>
      </c>
      <c r="F73" s="209" t="s">
        <v>16</v>
      </c>
      <c r="G73" s="213" t="s">
        <v>44</v>
      </c>
      <c r="H73" s="209"/>
      <c r="J73" s="209" t="s">
        <v>420</v>
      </c>
      <c r="P73" s="9"/>
      <c r="R73" s="209"/>
    </row>
    <row r="74" spans="2:18">
      <c r="B74" s="216"/>
      <c r="C74" s="216" t="str">
        <f>_xlfn.TEXTJOIN(",",TRUE,IF(LEFT(Regions!$C$3,1)&lt;&gt;"*",Regions!$C$3,""),IF(LEFT(Regions!$D$3,1)&lt;&gt;"*",Regions!$D$3,""))</f>
        <v>IE,National</v>
      </c>
      <c r="D74" s="209" t="str">
        <f>'BIO-Techs'!D6</f>
        <v>ABIOCRP13</v>
      </c>
      <c r="E74" s="209" t="str">
        <f>'BIO-Techs'!E6</f>
        <v>Wheat for ethanol production - RSV3</v>
      </c>
      <c r="F74" s="209" t="s">
        <v>16</v>
      </c>
      <c r="G74" s="213" t="s">
        <v>44</v>
      </c>
      <c r="H74" s="209"/>
      <c r="J74" s="209" t="s">
        <v>420</v>
      </c>
      <c r="P74" s="9"/>
      <c r="R74" s="209"/>
    </row>
    <row r="75" spans="2:18">
      <c r="B75" s="209"/>
      <c r="C75" s="209" t="str">
        <f>_xlfn.TEXTJOIN(",",TRUE,IF(LEFT(Regions!$C$3,1)&lt;&gt;"*",Regions!$C$3,""),IF(LEFT(Regions!$D$3,1)&lt;&gt;"*",Regions!$D$3,""))</f>
        <v>IE,National</v>
      </c>
      <c r="D75" s="209" t="str">
        <f>'BIO-Techs'!D7</f>
        <v>ABIOCRP31</v>
      </c>
      <c r="E75" s="209" t="str">
        <f>'BIO-Techs'!E7</f>
        <v>Miscanthus Crops for biomass - RSV 1</v>
      </c>
      <c r="F75" s="209" t="s">
        <v>16</v>
      </c>
      <c r="G75" s="213" t="s">
        <v>44</v>
      </c>
      <c r="H75" s="209"/>
      <c r="I75" s="213"/>
      <c r="J75" s="209" t="s">
        <v>420</v>
      </c>
      <c r="P75" s="209"/>
      <c r="R75" s="209"/>
    </row>
    <row r="76" spans="2:18">
      <c r="B76" s="209"/>
      <c r="C76" s="209" t="str">
        <f>_xlfn.TEXTJOIN(",",TRUE,IF(LEFT(Regions!$C$3,1)&lt;&gt;"*",Regions!$C$3,""),IF(LEFT(Regions!$D$3,1)&lt;&gt;"*",Regions!$D$3,""))</f>
        <v>IE,National</v>
      </c>
      <c r="D76" s="209" t="str">
        <f>'BIO-Techs'!D8</f>
        <v>ABIOCRP32</v>
      </c>
      <c r="E76" s="209" t="str">
        <f>'BIO-Techs'!E8</f>
        <v>Miscanthus Crops for biomass - RSV 2</v>
      </c>
      <c r="F76" s="209" t="s">
        <v>16</v>
      </c>
      <c r="G76" s="213" t="s">
        <v>44</v>
      </c>
      <c r="H76" s="209"/>
      <c r="I76" s="209"/>
      <c r="J76" s="209" t="s">
        <v>420</v>
      </c>
      <c r="P76" s="209"/>
      <c r="R76" s="209"/>
    </row>
    <row r="77" spans="2:18">
      <c r="B77" s="209"/>
      <c r="C77" s="209" t="str">
        <f>_xlfn.TEXTJOIN(",",TRUE,IF(LEFT(Regions!$C$3,1)&lt;&gt;"*",Regions!$C$3,""),IF(LEFT(Regions!$D$3,1)&lt;&gt;"*",Regions!$D$3,""))</f>
        <v>IE,National</v>
      </c>
      <c r="D77" s="209" t="str">
        <f>'BIO-Techs'!D9</f>
        <v>ABIOCRP33</v>
      </c>
      <c r="E77" s="209" t="str">
        <f>'BIO-Techs'!E9</f>
        <v>Miscanthus Crops for biomass - RSV 3</v>
      </c>
      <c r="F77" s="209" t="s">
        <v>16</v>
      </c>
      <c r="G77" s="213" t="s">
        <v>44</v>
      </c>
      <c r="H77" s="209"/>
      <c r="I77" s="209"/>
      <c r="J77" s="209" t="s">
        <v>420</v>
      </c>
      <c r="P77" s="209"/>
      <c r="R77" s="209"/>
    </row>
    <row r="78" spans="2:18">
      <c r="B78" s="209"/>
      <c r="C78" s="209" t="str">
        <f>_xlfn.TEXTJOIN(",",TRUE,IF(LEFT(Regions!$C$3,1)&lt;&gt;"*",Regions!$C$3,""),IF(LEFT(Regions!$D$3,1)&lt;&gt;"*",Regions!$D$3,""))</f>
        <v>IE,National</v>
      </c>
      <c r="D78" s="209" t="str">
        <f>'BIO-Techs'!D10</f>
        <v>ABIOCRP41</v>
      </c>
      <c r="E78" s="209" t="str">
        <f>'BIO-Techs'!E10</f>
        <v>Willow Crops for biomass - RSV 1</v>
      </c>
      <c r="F78" s="209" t="s">
        <v>16</v>
      </c>
      <c r="G78" s="213" t="s">
        <v>44</v>
      </c>
      <c r="H78" s="209"/>
      <c r="I78" s="209"/>
      <c r="J78" s="209" t="s">
        <v>420</v>
      </c>
      <c r="P78" s="209"/>
      <c r="R78" s="209"/>
    </row>
    <row r="79" spans="2:18">
      <c r="B79" s="209"/>
      <c r="C79" s="209" t="str">
        <f>_xlfn.TEXTJOIN(",",TRUE,IF(LEFT(Regions!$C$3,1)&lt;&gt;"*",Regions!$C$3,""),IF(LEFT(Regions!$D$3,1)&lt;&gt;"*",Regions!$D$3,""))</f>
        <v>IE,National</v>
      </c>
      <c r="D79" s="209" t="str">
        <f>'BIO-Techs'!D11</f>
        <v>ABIOCRP42</v>
      </c>
      <c r="E79" s="209" t="str">
        <f>'BIO-Techs'!E11</f>
        <v>Willow Crops for biomass - RSV 2</v>
      </c>
      <c r="F79" s="209" t="s">
        <v>16</v>
      </c>
      <c r="G79" s="213" t="s">
        <v>44</v>
      </c>
      <c r="H79" s="209"/>
      <c r="I79" s="209"/>
      <c r="J79" s="209" t="s">
        <v>420</v>
      </c>
      <c r="P79" s="209"/>
      <c r="R79" s="209"/>
    </row>
    <row r="80" spans="2:18">
      <c r="B80" s="209"/>
      <c r="C80" s="209" t="str">
        <f>_xlfn.TEXTJOIN(",",TRUE,IF(LEFT(Regions!$C$3,1)&lt;&gt;"*",Regions!$C$3,""),IF(LEFT(Regions!$D$3,1)&lt;&gt;"*",Regions!$D$3,""))</f>
        <v>IE,National</v>
      </c>
      <c r="D80" s="209" t="str">
        <f>'BIO-Techs'!D12</f>
        <v>ABIOCRP43</v>
      </c>
      <c r="E80" s="209" t="str">
        <f>'BIO-Techs'!E12</f>
        <v>Willow Crops for biomass - RSV 3</v>
      </c>
      <c r="F80" s="209" t="s">
        <v>16</v>
      </c>
      <c r="G80" s="213" t="s">
        <v>44</v>
      </c>
      <c r="H80" s="209"/>
      <c r="I80" s="209"/>
      <c r="J80" s="209" t="s">
        <v>420</v>
      </c>
      <c r="P80" s="209"/>
      <c r="R80" s="209"/>
    </row>
    <row r="81" spans="2:18">
      <c r="B81" s="209"/>
      <c r="C81" s="209" t="str">
        <f>_xlfn.TEXTJOIN(",",TRUE,IF(LEFT(Regions!$C$3,1)&lt;&gt;"*",Regions!$C$3,""),IF(LEFT(Regions!$D$3,1)&lt;&gt;"*",Regions!$D$3,""))</f>
        <v>IE,National</v>
      </c>
      <c r="D81" s="209" t="str">
        <f>'BIO-Techs'!D13</f>
        <v>ABIOGAS11</v>
      </c>
      <c r="E81" s="209" t="str">
        <f>'BIO-Techs'!E13</f>
        <v>Grass for biogas production - RSV 1</v>
      </c>
      <c r="F81" s="209" t="s">
        <v>16</v>
      </c>
      <c r="G81" s="213" t="s">
        <v>44</v>
      </c>
      <c r="H81" s="209"/>
      <c r="I81" s="213"/>
      <c r="J81" s="209" t="s">
        <v>420</v>
      </c>
      <c r="P81" s="209"/>
      <c r="R81" s="209"/>
    </row>
    <row r="82" spans="2:18">
      <c r="B82" s="209"/>
      <c r="C82" s="209" t="str">
        <f>_xlfn.TEXTJOIN(",",TRUE,IF(LEFT(Regions!$C$3,1)&lt;&gt;"*",Regions!$C$3,""),IF(LEFT(Regions!$D$3,1)&lt;&gt;"*",Regions!$D$3,""))</f>
        <v>IE,National</v>
      </c>
      <c r="D82" s="209" t="str">
        <f>'BIO-Techs'!D14</f>
        <v>ABIOGAS12</v>
      </c>
      <c r="E82" s="209" t="str">
        <f>'BIO-Techs'!E14</f>
        <v>Grass for biogas production - RSV 2</v>
      </c>
      <c r="F82" s="209" t="s">
        <v>16</v>
      </c>
      <c r="G82" s="213" t="s">
        <v>44</v>
      </c>
      <c r="H82" s="209"/>
      <c r="I82" s="213"/>
      <c r="J82" s="209" t="s">
        <v>420</v>
      </c>
      <c r="P82" s="209"/>
      <c r="R82" s="209"/>
    </row>
    <row r="83" spans="2:18">
      <c r="B83" s="209"/>
      <c r="C83" s="209" t="str">
        <f>_xlfn.TEXTJOIN(",",TRUE,IF(LEFT(Regions!$C$3,1)&lt;&gt;"*",Regions!$C$3,""),IF(LEFT(Regions!$D$3,1)&lt;&gt;"*",Regions!$D$3,""))</f>
        <v>IE,National</v>
      </c>
      <c r="D83" s="209" t="str">
        <f>'BIO-Techs'!D15</f>
        <v>ABIOGAS13</v>
      </c>
      <c r="E83" s="209" t="str">
        <f>'BIO-Techs'!E15</f>
        <v>Grass for biogas production - RSV 3</v>
      </c>
      <c r="F83" s="209" t="s">
        <v>16</v>
      </c>
      <c r="G83" s="213" t="s">
        <v>44</v>
      </c>
      <c r="H83" s="209"/>
      <c r="I83" s="213"/>
      <c r="J83" s="209" t="s">
        <v>420</v>
      </c>
      <c r="P83" s="209"/>
      <c r="R83" s="209"/>
    </row>
    <row r="84" spans="2:18">
      <c r="B84" s="209"/>
      <c r="C84" s="209" t="str">
        <f>_xlfn.TEXTJOIN(",",TRUE,IF(LEFT(Regions!$C$3,1)&lt;&gt;"*",Regions!$C$3,""),IF(LEFT(Regions!$D$3,1)&lt;&gt;"*",Regions!$D$3,""))</f>
        <v>IE,National</v>
      </c>
      <c r="D84" s="209" t="str">
        <f>'BIO-Techs'!D16</f>
        <v>ABIOCRP21</v>
      </c>
      <c r="E84" s="209" t="str">
        <f>'BIO-Techs'!E16</f>
        <v>OSR for biodiesel production - RSV 1</v>
      </c>
      <c r="F84" s="209" t="s">
        <v>16</v>
      </c>
      <c r="G84" s="213" t="s">
        <v>44</v>
      </c>
      <c r="H84" s="209"/>
      <c r="I84" s="209"/>
      <c r="J84" s="209" t="s">
        <v>420</v>
      </c>
      <c r="P84" s="209"/>
      <c r="R84" s="209"/>
    </row>
    <row r="85" spans="2:18">
      <c r="B85" s="209"/>
      <c r="C85" s="209" t="str">
        <f>_xlfn.TEXTJOIN(",",TRUE,IF(LEFT(Regions!$C$3,1)&lt;&gt;"*",Regions!$C$3,""),IF(LEFT(Regions!$D$3,1)&lt;&gt;"*",Regions!$D$3,""))</f>
        <v>IE,National</v>
      </c>
      <c r="D85" s="209" t="str">
        <f>'BIO-Techs'!D17</f>
        <v>ABIOCRP22</v>
      </c>
      <c r="E85" s="209" t="str">
        <f>'BIO-Techs'!E17</f>
        <v>OSR for biodiesel production - RSV 2</v>
      </c>
      <c r="F85" s="209" t="s">
        <v>16</v>
      </c>
      <c r="G85" s="213" t="s">
        <v>44</v>
      </c>
      <c r="H85" s="209"/>
      <c r="I85" s="209"/>
      <c r="J85" s="209" t="s">
        <v>420</v>
      </c>
      <c r="P85" s="209"/>
      <c r="R85" s="209"/>
    </row>
    <row r="86" spans="2:18">
      <c r="B86" s="212"/>
      <c r="C86" s="212" t="str">
        <f>_xlfn.TEXTJOIN(",",TRUE,IF(LEFT(Regions!$C$3,1)&lt;&gt;"*",Regions!$C$3,""),IF(LEFT(Regions!$D$3,1)&lt;&gt;"*",Regions!$D$3,""))</f>
        <v>IE,National</v>
      </c>
      <c r="D86" s="212" t="str">
        <f>'BIO-Techs'!D18</f>
        <v>ABIOCRP23</v>
      </c>
      <c r="E86" s="212" t="str">
        <f>'BIO-Techs'!E18</f>
        <v>OSR for biodiesel production - RSV 3</v>
      </c>
      <c r="F86" s="212" t="s">
        <v>16</v>
      </c>
      <c r="G86" s="214" t="s">
        <v>44</v>
      </c>
      <c r="H86" s="212"/>
      <c r="I86" s="212"/>
      <c r="J86" s="212" t="s">
        <v>420</v>
      </c>
      <c r="P86" s="209"/>
      <c r="R86" s="209"/>
    </row>
    <row r="87" spans="2:18">
      <c r="B87" s="213"/>
      <c r="C87" s="213" t="str">
        <f>_xlfn.TEXTJOIN(",",TRUE,IF(LEFT(Regions!$C$3,1)&lt;&gt;"*",Regions!$C$3,""),IF(LEFT(Regions!$D$3,1)&lt;&gt;"*",Regions!$D$3,""))</f>
        <v>IE,National</v>
      </c>
      <c r="D87" s="209" t="str">
        <f>'BIO-Techs'!D19</f>
        <v>ABIOFRSR1</v>
      </c>
      <c r="E87" s="209" t="str">
        <f>'BIO-Techs'!E19</f>
        <v>Forestry residues - RSV 1</v>
      </c>
      <c r="F87" s="209" t="s">
        <v>16</v>
      </c>
      <c r="G87" s="213" t="s">
        <v>44</v>
      </c>
      <c r="H87" s="209"/>
      <c r="I87" s="209"/>
      <c r="J87" s="209" t="s">
        <v>420</v>
      </c>
    </row>
    <row r="88" spans="2:18">
      <c r="C88" s="207" t="str">
        <f>_xlfn.TEXTJOIN(",",TRUE,IF(LEFT(Regions!$C$3,1)&lt;&gt;"*",Regions!$C$3,""),IF(LEFT(Regions!$D$3,1)&lt;&gt;"*",Regions!$D$3,""))</f>
        <v>IE,National</v>
      </c>
      <c r="D88" s="209" t="str">
        <f>'BIO-Techs'!D20</f>
        <v>ABIOFRSR2</v>
      </c>
      <c r="E88" s="209" t="str">
        <f>'BIO-Techs'!E20</f>
        <v>Forestry residues - RSV 2</v>
      </c>
      <c r="F88" s="209" t="s">
        <v>16</v>
      </c>
      <c r="G88" s="213" t="s">
        <v>44</v>
      </c>
      <c r="H88" s="209"/>
      <c r="I88" s="209"/>
      <c r="J88" s="209" t="s">
        <v>420</v>
      </c>
    </row>
    <row r="89" spans="2:18">
      <c r="C89" s="207" t="str">
        <f>_xlfn.TEXTJOIN(",",TRUE,IF(LEFT(Regions!$C$3,1)&lt;&gt;"*",Regions!$C$3,""),IF(LEFT(Regions!$D$3,1)&lt;&gt;"*",Regions!$D$3,""))</f>
        <v>IE,National</v>
      </c>
      <c r="D89" s="209" t="str">
        <f>'BIO-Techs'!D21</f>
        <v>ABIOFRSR3</v>
      </c>
      <c r="E89" s="209" t="str">
        <f>'BIO-Techs'!E21</f>
        <v>Forestry residues - RSV 3</v>
      </c>
      <c r="F89" s="209" t="s">
        <v>16</v>
      </c>
      <c r="G89" s="213" t="s">
        <v>44</v>
      </c>
      <c r="H89" s="209"/>
      <c r="I89" s="209"/>
      <c r="J89" s="209" t="s">
        <v>420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499984740745262"/>
  </sheetPr>
  <dimension ref="B3:J63"/>
  <sheetViews>
    <sheetView tabSelected="1" topLeftCell="A27" zoomScaleNormal="100" workbookViewId="0">
      <selection activeCell="L55" sqref="L55"/>
    </sheetView>
  </sheetViews>
  <sheetFormatPr defaultColWidth="9.140625" defaultRowHeight="12.75"/>
  <cols>
    <col min="1" max="2" width="9.140625" style="207"/>
    <col min="3" max="3" width="9.7109375" style="207" bestFit="1" customWidth="1"/>
    <col min="4" max="4" width="12" style="207" bestFit="1" customWidth="1"/>
    <col min="5" max="5" width="33.42578125" style="207" bestFit="1" customWidth="1"/>
    <col min="6" max="16384" width="9.140625" style="207"/>
  </cols>
  <sheetData>
    <row r="3" spans="2:10">
      <c r="B3" s="208" t="s">
        <v>18</v>
      </c>
      <c r="C3" s="208"/>
      <c r="D3" s="209"/>
      <c r="E3" s="209"/>
      <c r="F3" s="209"/>
      <c r="G3" s="209"/>
      <c r="H3" s="209"/>
      <c r="I3" s="209"/>
      <c r="J3" s="209"/>
    </row>
    <row r="4" spans="2:10" ht="15">
      <c r="B4" s="186" t="s">
        <v>118</v>
      </c>
      <c r="C4" s="187" t="s">
        <v>681</v>
      </c>
      <c r="D4" s="187" t="s">
        <v>19</v>
      </c>
      <c r="E4" s="187" t="s">
        <v>20</v>
      </c>
      <c r="F4" s="187" t="s">
        <v>21</v>
      </c>
      <c r="G4" s="187" t="s">
        <v>22</v>
      </c>
      <c r="H4" s="187" t="s">
        <v>23</v>
      </c>
      <c r="I4" s="187" t="s">
        <v>24</v>
      </c>
      <c r="J4" s="188" t="s">
        <v>25</v>
      </c>
    </row>
    <row r="5" spans="2:10">
      <c r="B5" s="210" t="s">
        <v>150</v>
      </c>
      <c r="C5" s="318" t="str">
        <f>_xlfn.TEXTJOIN(",",TRUE,IF(LEFT(Regions!$C$3,1)&lt;&gt;"*",Regions!$C$3,""),IF(LEFT(Regions!$D$3,1)&lt;&gt;"*",Regions!$D$3,""))</f>
        <v>IE,National</v>
      </c>
      <c r="D5" s="211" t="s">
        <v>268</v>
      </c>
      <c r="E5" s="211" t="s">
        <v>175</v>
      </c>
      <c r="F5" s="211" t="s">
        <v>44</v>
      </c>
      <c r="G5" s="211" t="s">
        <v>398</v>
      </c>
      <c r="H5" s="211" t="s">
        <v>251</v>
      </c>
      <c r="I5" s="211" t="s">
        <v>251</v>
      </c>
      <c r="J5" s="211" t="s">
        <v>251</v>
      </c>
    </row>
    <row r="6" spans="2:10">
      <c r="B6" s="209"/>
      <c r="C6" s="209" t="str">
        <f>_xlfn.TEXTJOIN(",",TRUE,IF(LEFT(Regions!$C$3,1)&lt;&gt;"*",Regions!$C$3,""),IF(LEFT(Regions!$D$3,1)&lt;&gt;"*",Regions!$D$3,""))</f>
        <v>IE,National</v>
      </c>
      <c r="D6" s="209" t="s">
        <v>269</v>
      </c>
      <c r="E6" s="209" t="s">
        <v>177</v>
      </c>
      <c r="F6" s="209" t="s">
        <v>44</v>
      </c>
      <c r="G6" s="209" t="s">
        <v>398</v>
      </c>
      <c r="H6" s="209"/>
      <c r="I6" s="209"/>
      <c r="J6" s="209"/>
    </row>
    <row r="7" spans="2:10">
      <c r="B7" s="209"/>
      <c r="C7" s="209" t="str">
        <f>_xlfn.TEXTJOIN(",",TRUE,IF(LEFT(Regions!$C$3,1)&lt;&gt;"*",Regions!$C$3,""),IF(LEFT(Regions!$D$3,1)&lt;&gt;"*",Regions!$D$3,""))</f>
        <v>IE,National</v>
      </c>
      <c r="D7" s="209" t="s">
        <v>270</v>
      </c>
      <c r="E7" s="209" t="s">
        <v>179</v>
      </c>
      <c r="F7" s="209" t="s">
        <v>44</v>
      </c>
      <c r="G7" s="209" t="s">
        <v>398</v>
      </c>
      <c r="H7" s="209"/>
      <c r="I7" s="209"/>
      <c r="J7" s="209"/>
    </row>
    <row r="8" spans="2:10">
      <c r="B8" s="212"/>
      <c r="C8" s="212" t="str">
        <f>_xlfn.TEXTJOIN(",",TRUE,IF(LEFT(Regions!$C$3,1)&lt;&gt;"*",Regions!$C$3,""),IF(LEFT(Regions!$D$3,1)&lt;&gt;"*",Regions!$D$3,""))</f>
        <v>IE,National</v>
      </c>
      <c r="D8" s="212" t="s">
        <v>271</v>
      </c>
      <c r="E8" s="212" t="s">
        <v>286</v>
      </c>
      <c r="F8" s="212" t="s">
        <v>44</v>
      </c>
      <c r="G8" s="212" t="s">
        <v>398</v>
      </c>
      <c r="H8" s="212"/>
      <c r="I8" s="212"/>
      <c r="J8" s="212"/>
    </row>
    <row r="9" spans="2:10">
      <c r="B9" s="213" t="s">
        <v>241</v>
      </c>
      <c r="C9" s="213" t="str">
        <f>_xlfn.TEXTJOIN(",",TRUE,IF(LEFT(Regions!$C$3,1)&lt;&gt;"*",Regions!$C$3,""),IF(LEFT(Regions!$D$3,1)&lt;&gt;"*",Regions!$D$3,""))</f>
        <v>IE,National</v>
      </c>
      <c r="D9" s="213" t="s">
        <v>162</v>
      </c>
      <c r="E9" s="213" t="s">
        <v>170</v>
      </c>
      <c r="F9" s="213" t="s">
        <v>173</v>
      </c>
      <c r="G9" s="213"/>
      <c r="H9" s="213"/>
      <c r="I9" s="213"/>
      <c r="J9" s="213"/>
    </row>
    <row r="10" spans="2:10">
      <c r="B10" s="213"/>
      <c r="C10" s="213" t="str">
        <f>_xlfn.TEXTJOIN(",",TRUE,IF(LEFT(Regions!$C$3,1)&lt;&gt;"*",Regions!$C$3,""),IF(LEFT(Regions!$D$3,1)&lt;&gt;"*",Regions!$D$3,""))</f>
        <v>IE,National</v>
      </c>
      <c r="D10" s="213" t="s">
        <v>163</v>
      </c>
      <c r="E10" s="213" t="s">
        <v>169</v>
      </c>
      <c r="F10" s="213" t="s">
        <v>77</v>
      </c>
      <c r="G10" s="213"/>
      <c r="H10" s="213"/>
      <c r="I10" s="213"/>
      <c r="J10" s="213"/>
    </row>
    <row r="11" spans="2:10">
      <c r="B11" s="213"/>
      <c r="C11" s="213" t="str">
        <f>_xlfn.TEXTJOIN(",",TRUE,IF(LEFT(Regions!$C$3,1)&lt;&gt;"*",Regions!$C$3,""),IF(LEFT(Regions!$D$3,1)&lt;&gt;"*",Regions!$D$3,""))</f>
        <v>IE,National</v>
      </c>
      <c r="D11" s="213" t="s">
        <v>164</v>
      </c>
      <c r="E11" s="213" t="s">
        <v>168</v>
      </c>
      <c r="F11" s="213" t="s">
        <v>77</v>
      </c>
      <c r="G11" s="213"/>
      <c r="H11" s="213"/>
      <c r="I11" s="213"/>
      <c r="J11" s="213"/>
    </row>
    <row r="12" spans="2:10">
      <c r="B12" s="213"/>
      <c r="C12" s="213" t="str">
        <f>_xlfn.TEXTJOIN(",",TRUE,IF(LEFT(Regions!$C$3,1)&lt;&gt;"*",Regions!$C$3,""),IF(LEFT(Regions!$D$3,1)&lt;&gt;"*",Regions!$D$3,""))</f>
        <v>IE,National</v>
      </c>
      <c r="D12" s="213" t="s">
        <v>165</v>
      </c>
      <c r="E12" s="213" t="s">
        <v>171</v>
      </c>
      <c r="F12" s="213" t="s">
        <v>77</v>
      </c>
      <c r="G12" s="213"/>
      <c r="H12" s="213"/>
      <c r="I12" s="213"/>
      <c r="J12" s="213"/>
    </row>
    <row r="13" spans="2:10">
      <c r="B13" s="213"/>
      <c r="C13" s="213" t="str">
        <f>_xlfn.TEXTJOIN(",",TRUE,IF(LEFT(Regions!$C$3,1)&lt;&gt;"*",Regions!$C$3,""),IF(LEFT(Regions!$D$3,1)&lt;&gt;"*",Regions!$D$3,""))</f>
        <v>IE,National</v>
      </c>
      <c r="D13" s="213" t="s">
        <v>166</v>
      </c>
      <c r="E13" s="213" t="s">
        <v>172</v>
      </c>
      <c r="F13" s="213" t="s">
        <v>77</v>
      </c>
      <c r="G13" s="213"/>
      <c r="H13" s="213"/>
      <c r="I13" s="213"/>
      <c r="J13" s="213"/>
    </row>
    <row r="14" spans="2:10">
      <c r="B14" s="214"/>
      <c r="C14" s="214" t="str">
        <f>_xlfn.TEXTJOIN(",",TRUE,IF(LEFT(Regions!$C$3,1)&lt;&gt;"*",Regions!$C$3,""),IF(LEFT(Regions!$D$3,1)&lt;&gt;"*",Regions!$D$3,""))</f>
        <v>IE,National</v>
      </c>
      <c r="D14" s="214" t="s">
        <v>167</v>
      </c>
      <c r="E14" s="214" t="s">
        <v>287</v>
      </c>
      <c r="F14" s="214" t="s">
        <v>77</v>
      </c>
      <c r="G14" s="214"/>
      <c r="H14" s="214"/>
      <c r="I14" s="214"/>
      <c r="J14" s="214"/>
    </row>
    <row r="15" spans="2:10">
      <c r="B15" s="213"/>
      <c r="C15" s="213" t="str">
        <f>_xlfn.TEXTJOIN(",",TRUE,IF(LEFT(Regions!$C$3,1)&lt;&gt;"*",Regions!$C$3,""),IF(LEFT(Regions!$D$3,1)&lt;&gt;"*",Regions!$D$3,""))</f>
        <v>IE,National</v>
      </c>
      <c r="D15" s="213" t="s">
        <v>252</v>
      </c>
      <c r="E15" s="213" t="s">
        <v>258</v>
      </c>
      <c r="F15" s="213" t="s">
        <v>141</v>
      </c>
      <c r="G15" s="213"/>
      <c r="H15" s="213"/>
      <c r="I15" s="213"/>
      <c r="J15" s="213"/>
    </row>
    <row r="16" spans="2:10">
      <c r="B16" s="213"/>
      <c r="C16" s="213" t="str">
        <f>_xlfn.TEXTJOIN(",",TRUE,IF(LEFT(Regions!$C$3,1)&lt;&gt;"*",Regions!$C$3,""),IF(LEFT(Regions!$D$3,1)&lt;&gt;"*",Regions!$D$3,""))</f>
        <v>IE,National</v>
      </c>
      <c r="D16" s="213" t="s">
        <v>253</v>
      </c>
      <c r="E16" s="213" t="s">
        <v>259</v>
      </c>
      <c r="F16" s="213" t="s">
        <v>141</v>
      </c>
      <c r="G16" s="213"/>
      <c r="H16" s="213"/>
      <c r="I16" s="213"/>
      <c r="J16" s="213"/>
    </row>
    <row r="17" spans="2:10">
      <c r="B17" s="213"/>
      <c r="C17" s="213" t="str">
        <f>_xlfn.TEXTJOIN(",",TRUE,IF(LEFT(Regions!$C$3,1)&lt;&gt;"*",Regions!$C$3,""),IF(LEFT(Regions!$D$3,1)&lt;&gt;"*",Regions!$D$3,""))</f>
        <v>IE,National</v>
      </c>
      <c r="D17" s="213" t="s">
        <v>254</v>
      </c>
      <c r="E17" s="213" t="s">
        <v>260</v>
      </c>
      <c r="F17" s="213" t="s">
        <v>141</v>
      </c>
      <c r="G17" s="213"/>
      <c r="H17" s="213"/>
      <c r="I17" s="213"/>
      <c r="J17" s="213"/>
    </row>
    <row r="18" spans="2:10">
      <c r="B18" s="213"/>
      <c r="C18" s="213" t="str">
        <f>_xlfn.TEXTJOIN(",",TRUE,IF(LEFT(Regions!$C$3,1)&lt;&gt;"*",Regions!$C$3,""),IF(LEFT(Regions!$D$3,1)&lt;&gt;"*",Regions!$D$3,""))</f>
        <v>IE,National</v>
      </c>
      <c r="D18" s="213" t="s">
        <v>255</v>
      </c>
      <c r="E18" s="213" t="s">
        <v>261</v>
      </c>
      <c r="F18" s="213" t="s">
        <v>141</v>
      </c>
      <c r="G18" s="213"/>
      <c r="H18" s="213"/>
      <c r="I18" s="213"/>
      <c r="J18" s="213"/>
    </row>
    <row r="19" spans="2:10">
      <c r="B19" s="213"/>
      <c r="C19" s="213" t="str">
        <f>_xlfn.TEXTJOIN(",",TRUE,IF(LEFT(Regions!$C$3,1)&lt;&gt;"*",Regions!$C$3,""),IF(LEFT(Regions!$D$3,1)&lt;&gt;"*",Regions!$D$3,""))</f>
        <v>IE,National</v>
      </c>
      <c r="D19" s="213" t="s">
        <v>256</v>
      </c>
      <c r="E19" s="213" t="s">
        <v>262</v>
      </c>
      <c r="F19" s="213" t="s">
        <v>141</v>
      </c>
      <c r="G19" s="213"/>
      <c r="H19" s="213"/>
      <c r="I19" s="213"/>
      <c r="J19" s="213"/>
    </row>
    <row r="20" spans="2:10">
      <c r="B20" s="214"/>
      <c r="C20" s="214" t="str">
        <f>_xlfn.TEXTJOIN(",",TRUE,IF(LEFT(Regions!$C$3,1)&lt;&gt;"*",Regions!$C$3,""),IF(LEFT(Regions!$D$3,1)&lt;&gt;"*",Regions!$D$3,""))</f>
        <v>IE,National</v>
      </c>
      <c r="D20" s="214" t="s">
        <v>257</v>
      </c>
      <c r="E20" s="214" t="s">
        <v>263</v>
      </c>
      <c r="F20" s="214" t="s">
        <v>141</v>
      </c>
      <c r="G20" s="214"/>
      <c r="H20" s="214"/>
      <c r="I20" s="214"/>
      <c r="J20" s="214"/>
    </row>
    <row r="21" spans="2:10">
      <c r="B21" s="209" t="s">
        <v>150</v>
      </c>
      <c r="C21" s="209" t="str">
        <f>_xlfn.TEXTJOIN(",",TRUE,IF(LEFT(Regions!$C$3,1)&lt;&gt;"*",Regions!$C$3,""),IF(LEFT(Regions!$D$3,1)&lt;&gt;"*",Regions!$D$3,""))</f>
        <v>IE,National</v>
      </c>
      <c r="D21" s="209" t="s">
        <v>40</v>
      </c>
      <c r="E21" s="209" t="s">
        <v>185</v>
      </c>
      <c r="F21" s="209" t="s">
        <v>44</v>
      </c>
      <c r="G21" s="213" t="s">
        <v>398</v>
      </c>
      <c r="H21" s="213"/>
      <c r="I21" s="213"/>
      <c r="J21" s="213"/>
    </row>
    <row r="22" spans="2:10">
      <c r="B22" s="209"/>
      <c r="C22" s="209" t="str">
        <f>_xlfn.TEXTJOIN(",",TRUE,IF(LEFT(Regions!$C$3,1)&lt;&gt;"*",Regions!$C$3,""),IF(LEFT(Regions!$D$3,1)&lt;&gt;"*",Regions!$D$3,""))</f>
        <v>IE,National</v>
      </c>
      <c r="D22" s="209" t="s">
        <v>464</v>
      </c>
      <c r="E22" s="209" t="s">
        <v>465</v>
      </c>
      <c r="F22" s="209" t="s">
        <v>44</v>
      </c>
      <c r="G22" s="213" t="s">
        <v>398</v>
      </c>
      <c r="H22" s="213"/>
      <c r="I22" s="213"/>
      <c r="J22" s="213"/>
    </row>
    <row r="23" spans="2:10">
      <c r="B23" s="209" t="s">
        <v>119</v>
      </c>
      <c r="C23" s="209" t="str">
        <f>_xlfn.TEXTJOIN(",",TRUE,IF(LEFT(Regions!$C$3,1)&lt;&gt;"*",Regions!$C$3,""),IF(LEFT(Regions!$D$3,1)&lt;&gt;"*",Regions!$D$3,""))</f>
        <v>IE,National</v>
      </c>
      <c r="D23" s="213" t="s">
        <v>376</v>
      </c>
      <c r="E23" s="213" t="s">
        <v>373</v>
      </c>
      <c r="F23" s="213" t="s">
        <v>141</v>
      </c>
      <c r="G23" s="213" t="s">
        <v>398</v>
      </c>
      <c r="H23" s="213"/>
      <c r="I23" s="213"/>
      <c r="J23" s="213"/>
    </row>
    <row r="24" spans="2:10">
      <c r="B24" s="213"/>
      <c r="C24" s="213" t="str">
        <f>_xlfn.TEXTJOIN(",",TRUE,IF(LEFT(Regions!$C$3,1)&lt;&gt;"*",Regions!$C$3,""),IF(LEFT(Regions!$D$3,1)&lt;&gt;"*",Regions!$D$3,""))</f>
        <v>IE,National</v>
      </c>
      <c r="D24" s="213" t="s">
        <v>377</v>
      </c>
      <c r="E24" s="213" t="s">
        <v>374</v>
      </c>
      <c r="F24" s="213" t="s">
        <v>141</v>
      </c>
      <c r="G24" s="213" t="s">
        <v>398</v>
      </c>
      <c r="H24" s="213"/>
      <c r="I24" s="213"/>
      <c r="J24" s="213"/>
    </row>
    <row r="25" spans="2:10">
      <c r="B25" s="213"/>
      <c r="C25" s="213" t="str">
        <f>_xlfn.TEXTJOIN(",",TRUE,IF(LEFT(Regions!$C$3,1)&lt;&gt;"*",Regions!$C$3,""),IF(LEFT(Regions!$D$3,1)&lt;&gt;"*",Regions!$D$3,""))</f>
        <v>IE,National</v>
      </c>
      <c r="D25" s="213" t="s">
        <v>378</v>
      </c>
      <c r="E25" s="213" t="s">
        <v>375</v>
      </c>
      <c r="F25" s="213" t="s">
        <v>141</v>
      </c>
      <c r="G25" s="213" t="s">
        <v>398</v>
      </c>
      <c r="H25" s="213"/>
      <c r="I25" s="213"/>
      <c r="J25" s="213"/>
    </row>
    <row r="26" spans="2:10">
      <c r="B26" s="213" t="s">
        <v>123</v>
      </c>
      <c r="C26" s="213" t="str">
        <f>_xlfn.TEXTJOIN(",",TRUE,IF(LEFT(Regions!$C$3,1)&lt;&gt;"*",Regions!$C$3,""),IF(LEFT(Regions!$D$3,1)&lt;&gt;"*",Regions!$D$3,""))</f>
        <v>IE,National</v>
      </c>
      <c r="D26" s="213" t="s">
        <v>272</v>
      </c>
      <c r="E26" s="213" t="s">
        <v>468</v>
      </c>
      <c r="F26" s="213" t="s">
        <v>16</v>
      </c>
      <c r="G26" s="213" t="s">
        <v>398</v>
      </c>
      <c r="H26" s="213"/>
      <c r="I26" s="213"/>
      <c r="J26" s="213"/>
    </row>
    <row r="27" spans="2:10">
      <c r="B27" s="213"/>
      <c r="C27" s="213" t="str">
        <f>_xlfn.TEXTJOIN(",",TRUE,IF(LEFT(Regions!$C$3,1)&lt;&gt;"*",Regions!$C$3,""),IF(LEFT(Regions!$D$3,1)&lt;&gt;"*",Regions!$D$3,""))</f>
        <v>IE,National</v>
      </c>
      <c r="D27" s="213" t="s">
        <v>281</v>
      </c>
      <c r="E27" s="213" t="s">
        <v>469</v>
      </c>
      <c r="F27" s="213" t="s">
        <v>16</v>
      </c>
      <c r="G27" s="213" t="s">
        <v>398</v>
      </c>
      <c r="H27" s="213"/>
      <c r="I27" s="213"/>
      <c r="J27" s="213"/>
    </row>
    <row r="28" spans="2:10">
      <c r="B28" s="213"/>
      <c r="C28" s="213" t="str">
        <f>_xlfn.TEXTJOIN(",",TRUE,IF(LEFT(Regions!$C$3,1)&lt;&gt;"*",Regions!$C$3,""),IF(LEFT(Regions!$D$3,1)&lt;&gt;"*",Regions!$D$3,""))</f>
        <v>IE,National</v>
      </c>
      <c r="D28" s="213" t="s">
        <v>282</v>
      </c>
      <c r="E28" s="213" t="s">
        <v>470</v>
      </c>
      <c r="F28" s="213" t="s">
        <v>16</v>
      </c>
      <c r="G28" s="213" t="s">
        <v>398</v>
      </c>
      <c r="H28" s="213"/>
      <c r="I28" s="213"/>
      <c r="J28" s="213"/>
    </row>
    <row r="29" spans="2:10">
      <c r="B29" s="213"/>
      <c r="C29" s="213" t="str">
        <f>_xlfn.TEXTJOIN(",",TRUE,IF(LEFT(Regions!$C$3,1)&lt;&gt;"*",Regions!$C$3,""),IF(LEFT(Regions!$D$3,1)&lt;&gt;"*",Regions!$D$3,""))</f>
        <v>IE,National</v>
      </c>
      <c r="D29" s="213" t="s">
        <v>283</v>
      </c>
      <c r="E29" s="213" t="s">
        <v>471</v>
      </c>
      <c r="F29" s="213" t="s">
        <v>16</v>
      </c>
      <c r="G29" s="213" t="s">
        <v>398</v>
      </c>
      <c r="H29" s="213"/>
      <c r="I29" s="213"/>
      <c r="J29" s="213"/>
    </row>
    <row r="30" spans="2:10">
      <c r="B30" s="213"/>
      <c r="C30" s="213" t="str">
        <f>_xlfn.TEXTJOIN(",",TRUE,IF(LEFT(Regions!$C$3,1)&lt;&gt;"*",Regions!$C$3,""),IF(LEFT(Regions!$D$3,1)&lt;&gt;"*",Regions!$D$3,""))</f>
        <v>IE,National</v>
      </c>
      <c r="D30" s="213" t="s">
        <v>284</v>
      </c>
      <c r="E30" s="213" t="s">
        <v>472</v>
      </c>
      <c r="F30" s="213" t="s">
        <v>16</v>
      </c>
      <c r="G30" s="213" t="s">
        <v>398</v>
      </c>
      <c r="H30" s="213"/>
      <c r="I30" s="213"/>
      <c r="J30" s="213"/>
    </row>
    <row r="31" spans="2:10">
      <c r="B31" s="213"/>
      <c r="C31" s="213" t="str">
        <f>_xlfn.TEXTJOIN(",",TRUE,IF(LEFT(Regions!$C$3,1)&lt;&gt;"*",Regions!$C$3,""),IF(LEFT(Regions!$D$3,1)&lt;&gt;"*",Regions!$D$3,""))</f>
        <v>IE,National</v>
      </c>
      <c r="D31" s="213" t="s">
        <v>285</v>
      </c>
      <c r="E31" s="213" t="s">
        <v>473</v>
      </c>
      <c r="F31" s="213" t="s">
        <v>16</v>
      </c>
      <c r="G31" s="213" t="s">
        <v>398</v>
      </c>
      <c r="H31" s="213"/>
      <c r="I31" s="213"/>
      <c r="J31" s="213"/>
    </row>
    <row r="32" spans="2:10">
      <c r="B32" s="213"/>
      <c r="C32" s="213" t="str">
        <f>_xlfn.TEXTJOIN(",",TRUE,IF(LEFT(Regions!$C$3,1)&lt;&gt;"*",Regions!$C$3,""),IF(LEFT(Regions!$D$3,1)&lt;&gt;"*",Regions!$D$3,""))</f>
        <v>IE,National</v>
      </c>
      <c r="D32" s="213" t="s">
        <v>289</v>
      </c>
      <c r="E32" s="213" t="s">
        <v>474</v>
      </c>
      <c r="F32" s="213" t="s">
        <v>16</v>
      </c>
      <c r="G32" s="213" t="s">
        <v>398</v>
      </c>
      <c r="H32" s="213"/>
      <c r="I32" s="213"/>
      <c r="J32" s="213"/>
    </row>
    <row r="33" spans="2:10">
      <c r="B33" s="213"/>
      <c r="C33" s="213" t="str">
        <f>_xlfn.TEXTJOIN(",",TRUE,IF(LEFT(Regions!$C$3,1)&lt;&gt;"*",Regions!$C$3,""),IF(LEFT(Regions!$D$3,1)&lt;&gt;"*",Regions!$D$3,""))</f>
        <v>IE,National</v>
      </c>
      <c r="D33" s="213" t="s">
        <v>333</v>
      </c>
      <c r="E33" s="213" t="s">
        <v>475</v>
      </c>
      <c r="F33" s="213" t="s">
        <v>16</v>
      </c>
      <c r="G33" s="213" t="s">
        <v>398</v>
      </c>
      <c r="H33" s="213"/>
      <c r="I33" s="213"/>
      <c r="J33" s="213"/>
    </row>
    <row r="34" spans="2:10">
      <c r="B34" s="213"/>
      <c r="C34" s="213" t="str">
        <f>_xlfn.TEXTJOIN(",",TRUE,IF(LEFT(Regions!$C$3,1)&lt;&gt;"*",Regions!$C$3,""),IF(LEFT(Regions!$D$3,1)&lt;&gt;"*",Regions!$D$3,""))</f>
        <v>IE,National</v>
      </c>
      <c r="D34" s="213" t="s">
        <v>334</v>
      </c>
      <c r="E34" s="213" t="s">
        <v>476</v>
      </c>
      <c r="F34" s="213" t="s">
        <v>16</v>
      </c>
      <c r="G34" s="213" t="s">
        <v>398</v>
      </c>
      <c r="H34" s="213"/>
      <c r="I34" s="213"/>
      <c r="J34" s="213"/>
    </row>
    <row r="35" spans="2:10">
      <c r="B35" s="213"/>
      <c r="C35" s="213" t="str">
        <f>_xlfn.TEXTJOIN(",",TRUE,IF(LEFT(Regions!$C$3,1)&lt;&gt;"*",Regions!$C$3,""),IF(LEFT(Regions!$D$3,1)&lt;&gt;"*",Regions!$D$3,""))</f>
        <v>IE,National</v>
      </c>
      <c r="D35" s="213" t="s">
        <v>335</v>
      </c>
      <c r="E35" s="213" t="s">
        <v>477</v>
      </c>
      <c r="F35" s="213" t="s">
        <v>16</v>
      </c>
      <c r="G35" s="213" t="s">
        <v>398</v>
      </c>
      <c r="H35" s="213"/>
      <c r="I35" s="213"/>
      <c r="J35" s="213"/>
    </row>
    <row r="36" spans="2:10">
      <c r="B36" s="213"/>
      <c r="C36" s="213" t="str">
        <f>_xlfn.TEXTJOIN(",",TRUE,IF(LEFT(Regions!$C$3,1)&lt;&gt;"*",Regions!$C$3,""),IF(LEFT(Regions!$D$3,1)&lt;&gt;"*",Regions!$D$3,""))</f>
        <v>IE,National</v>
      </c>
      <c r="D36" s="213" t="s">
        <v>392</v>
      </c>
      <c r="E36" s="213" t="s">
        <v>478</v>
      </c>
      <c r="F36" s="213" t="s">
        <v>16</v>
      </c>
      <c r="G36" s="213" t="s">
        <v>398</v>
      </c>
      <c r="H36" s="213"/>
      <c r="I36" s="213"/>
      <c r="J36" s="213"/>
    </row>
    <row r="37" spans="2:10">
      <c r="B37" s="213"/>
      <c r="C37" s="213" t="str">
        <f>_xlfn.TEXTJOIN(",",TRUE,IF(LEFT(Regions!$C$3,1)&lt;&gt;"*",Regions!$C$3,""),IF(LEFT(Regions!$D$3,1)&lt;&gt;"*",Regions!$D$3,""))</f>
        <v>IE,National</v>
      </c>
      <c r="D37" s="213" t="s">
        <v>336</v>
      </c>
      <c r="E37" s="213" t="s">
        <v>479</v>
      </c>
      <c r="F37" s="213" t="s">
        <v>16</v>
      </c>
      <c r="G37" s="213" t="s">
        <v>398</v>
      </c>
      <c r="H37" s="213"/>
      <c r="I37" s="213"/>
      <c r="J37" s="213"/>
    </row>
    <row r="38" spans="2:10">
      <c r="B38" s="213"/>
      <c r="C38" s="213" t="str">
        <f>_xlfn.TEXTJOIN(",",TRUE,IF(LEFT(Regions!$C$3,1)&lt;&gt;"*",Regions!$C$3,""),IF(LEFT(Regions!$D$3,1)&lt;&gt;"*",Regions!$D$3,""))</f>
        <v>IE,National</v>
      </c>
      <c r="D38" s="213" t="s">
        <v>337</v>
      </c>
      <c r="E38" s="213" t="s">
        <v>480</v>
      </c>
      <c r="F38" s="213" t="s">
        <v>16</v>
      </c>
      <c r="G38" s="213" t="s">
        <v>398</v>
      </c>
      <c r="H38" s="213"/>
      <c r="I38" s="213"/>
      <c r="J38" s="213"/>
    </row>
    <row r="39" spans="2:10">
      <c r="B39" s="213"/>
      <c r="C39" s="213" t="str">
        <f>_xlfn.TEXTJOIN(",",TRUE,IF(LEFT(Regions!$C$3,1)&lt;&gt;"*",Regions!$C$3,""),IF(LEFT(Regions!$D$3,1)&lt;&gt;"*",Regions!$D$3,""))</f>
        <v>IE,National</v>
      </c>
      <c r="D39" s="213" t="s">
        <v>338</v>
      </c>
      <c r="E39" s="213" t="s">
        <v>481</v>
      </c>
      <c r="F39" s="213" t="s">
        <v>16</v>
      </c>
      <c r="G39" s="213" t="s">
        <v>398</v>
      </c>
      <c r="H39" s="213"/>
      <c r="I39" s="213"/>
      <c r="J39" s="213"/>
    </row>
    <row r="40" spans="2:10">
      <c r="B40" s="214"/>
      <c r="C40" s="214" t="str">
        <f>_xlfn.TEXTJOIN(",",TRUE,IF(LEFT(Regions!$C$3,1)&lt;&gt;"*",Regions!$C$3,""),IF(LEFT(Regions!$D$3,1)&lt;&gt;"*",Regions!$D$3,""))</f>
        <v>IE,National</v>
      </c>
      <c r="D40" s="214" t="s">
        <v>520</v>
      </c>
      <c r="E40" s="214" t="s">
        <v>521</v>
      </c>
      <c r="F40" s="214" t="s">
        <v>16</v>
      </c>
      <c r="G40" s="214" t="s">
        <v>398</v>
      </c>
      <c r="H40" s="214" t="s">
        <v>569</v>
      </c>
      <c r="I40" s="214"/>
      <c r="J40" s="214"/>
    </row>
    <row r="41" spans="2:10">
      <c r="C41" s="207" t="str">
        <f>_xlfn.TEXTJOIN(",",TRUE,IF(LEFT(Regions!$C$3,1)&lt;&gt;"*",Regions!$C$3,""),IF(LEFT(Regions!$D$3,1)&lt;&gt;"*",Regions!$D$3,""))</f>
        <v>IE,National</v>
      </c>
      <c r="D41" s="9" t="s">
        <v>275</v>
      </c>
      <c r="E41" s="213" t="s">
        <v>513</v>
      </c>
      <c r="F41" s="213" t="s">
        <v>16</v>
      </c>
      <c r="G41" s="207" t="s">
        <v>398</v>
      </c>
    </row>
    <row r="42" spans="2:10">
      <c r="C42" s="207" t="str">
        <f>_xlfn.TEXTJOIN(",",TRUE,IF(LEFT(Regions!$C$3,1)&lt;&gt;"*",Regions!$C$3,""),IF(LEFT(Regions!$D$3,1)&lt;&gt;"*",Regions!$D$3,""))</f>
        <v>IE,National</v>
      </c>
      <c r="D42" s="9" t="s">
        <v>276</v>
      </c>
      <c r="E42" s="213" t="s">
        <v>514</v>
      </c>
      <c r="F42" s="207" t="s">
        <v>16</v>
      </c>
      <c r="G42" s="207" t="s">
        <v>398</v>
      </c>
    </row>
    <row r="43" spans="2:10">
      <c r="C43" s="207" t="str">
        <f>_xlfn.TEXTJOIN(",",TRUE,IF(LEFT(Regions!$C$3,1)&lt;&gt;"*",Regions!$C$3,""),IF(LEFT(Regions!$D$3,1)&lt;&gt;"*",Regions!$D$3,""))</f>
        <v>IE,National</v>
      </c>
      <c r="D43" s="9" t="s">
        <v>511</v>
      </c>
      <c r="E43" s="213" t="s">
        <v>512</v>
      </c>
      <c r="F43" s="207" t="s">
        <v>16</v>
      </c>
      <c r="G43" s="207" t="s">
        <v>398</v>
      </c>
    </row>
    <row r="44" spans="2:10">
      <c r="C44" s="207" t="str">
        <f>_xlfn.TEXTJOIN(",",TRUE,IF(LEFT(Regions!$C$3,1)&lt;&gt;"*",Regions!$C$3,""),IF(LEFT(Regions!$D$3,1)&lt;&gt;"*",Regions!$D$3,""))</f>
        <v>IE,National</v>
      </c>
      <c r="D44" s="9" t="s">
        <v>124</v>
      </c>
      <c r="E44" s="207" t="s">
        <v>510</v>
      </c>
      <c r="F44" s="207" t="s">
        <v>16</v>
      </c>
      <c r="G44" s="207" t="s">
        <v>398</v>
      </c>
      <c r="H44" s="207" t="s">
        <v>360</v>
      </c>
      <c r="J44" s="207" t="s">
        <v>568</v>
      </c>
    </row>
    <row r="45" spans="2:10">
      <c r="C45" s="207" t="str">
        <f>_xlfn.TEXTJOIN(",",TRUE,IF(LEFT(Regions!$C$3,1)&lt;&gt;"*",Regions!$C$3,""),IF(LEFT(Regions!$D$3,1)&lt;&gt;"*",Regions!$D$3,""))</f>
        <v>IE,National</v>
      </c>
      <c r="D45" s="9" t="s">
        <v>277</v>
      </c>
      <c r="E45" s="213" t="s">
        <v>515</v>
      </c>
      <c r="F45" s="207" t="s">
        <v>16</v>
      </c>
      <c r="G45" s="207" t="s">
        <v>398</v>
      </c>
    </row>
    <row r="46" spans="2:10">
      <c r="C46" s="207" t="str">
        <f>_xlfn.TEXTJOIN(",",TRUE,IF(LEFT(Regions!$C$3,1)&lt;&gt;"*",Regions!$C$3,""),IF(LEFT(Regions!$D$3,1)&lt;&gt;"*",Regions!$D$3,""))</f>
        <v>IE,National</v>
      </c>
      <c r="D46" s="9" t="s">
        <v>278</v>
      </c>
      <c r="E46" s="213" t="s">
        <v>516</v>
      </c>
      <c r="F46" s="207" t="s">
        <v>16</v>
      </c>
      <c r="G46" s="207" t="s">
        <v>398</v>
      </c>
    </row>
    <row r="47" spans="2:10">
      <c r="C47" s="207" t="str">
        <f>_xlfn.TEXTJOIN(",",TRUE,IF(LEFT(Regions!$C$3,1)&lt;&gt;"*",Regions!$C$3,""),IF(LEFT(Regions!$D$3,1)&lt;&gt;"*",Regions!$D$3,""))</f>
        <v>IE,National</v>
      </c>
      <c r="D47" s="9" t="s">
        <v>608</v>
      </c>
      <c r="E47" s="213" t="s">
        <v>519</v>
      </c>
      <c r="F47" s="207" t="s">
        <v>16</v>
      </c>
      <c r="G47" s="207" t="s">
        <v>398</v>
      </c>
      <c r="H47" s="207" t="s">
        <v>360</v>
      </c>
    </row>
    <row r="48" spans="2:10">
      <c r="C48" s="207" t="str">
        <f>_xlfn.TEXTJOIN(",",TRUE,IF(LEFT(Regions!$C$3,1)&lt;&gt;"*",Regions!$C$3,""),IF(LEFT(Regions!$D$3,1)&lt;&gt;"*",Regions!$D$3,""))</f>
        <v>IE,National</v>
      </c>
      <c r="D48" s="9" t="s">
        <v>279</v>
      </c>
      <c r="E48" s="213" t="s">
        <v>517</v>
      </c>
      <c r="F48" s="207" t="s">
        <v>16</v>
      </c>
      <c r="G48" s="207" t="s">
        <v>398</v>
      </c>
    </row>
    <row r="49" spans="2:10">
      <c r="B49" s="215"/>
      <c r="C49" s="215" t="str">
        <f>_xlfn.TEXTJOIN(",",TRUE,IF(LEFT(Regions!$C$3,1)&lt;&gt;"*",Regions!$C$3,""),IF(LEFT(Regions!$D$3,1)&lt;&gt;"*",Regions!$D$3,""))</f>
        <v>IE,National</v>
      </c>
      <c r="D49" s="73" t="s">
        <v>280</v>
      </c>
      <c r="E49" s="214" t="s">
        <v>518</v>
      </c>
      <c r="F49" s="215" t="s">
        <v>16</v>
      </c>
      <c r="G49" s="215" t="s">
        <v>398</v>
      </c>
      <c r="H49" s="215"/>
      <c r="I49" s="215"/>
      <c r="J49" s="215"/>
    </row>
    <row r="50" spans="2:10">
      <c r="C50" s="207" t="str">
        <f>_xlfn.TEXTJOIN(",",TRUE,IF(LEFT(Regions!$C$3,1)&lt;&gt;"*",Regions!$C$3,""),IF(LEFT(Regions!$D$3,1)&lt;&gt;"*",Regions!$D$3,""))</f>
        <v>IE,National</v>
      </c>
      <c r="D50" s="9" t="s">
        <v>604</v>
      </c>
      <c r="E50" s="213" t="s">
        <v>606</v>
      </c>
      <c r="F50" s="207" t="s">
        <v>16</v>
      </c>
      <c r="G50" s="207" t="s">
        <v>398</v>
      </c>
      <c r="H50" s="207" t="s">
        <v>569</v>
      </c>
    </row>
    <row r="51" spans="2:10">
      <c r="B51" s="215"/>
      <c r="C51" s="215" t="str">
        <f>_xlfn.TEXTJOIN(",",TRUE,IF(LEFT(Regions!$C$3,1)&lt;&gt;"*",Regions!$C$3,""),IF(LEFT(Regions!$D$3,1)&lt;&gt;"*",Regions!$D$3,""))</f>
        <v>IE,National</v>
      </c>
      <c r="D51" s="73" t="s">
        <v>605</v>
      </c>
      <c r="E51" s="214" t="s">
        <v>607</v>
      </c>
      <c r="F51" s="215" t="s">
        <v>16</v>
      </c>
      <c r="G51" s="215" t="s">
        <v>398</v>
      </c>
      <c r="H51" s="215" t="s">
        <v>569</v>
      </c>
      <c r="I51" s="215"/>
      <c r="J51" s="215"/>
    </row>
    <row r="52" spans="2:10">
      <c r="C52" s="207" t="str">
        <f>_xlfn.TEXTJOIN(",",TRUE,IF(LEFT(Regions!$C$3,1)&lt;&gt;"*",Regions!$C$3,""),IF(LEFT(Regions!$D$3,1)&lt;&gt;"*",Regions!$D$3,""))</f>
        <v>IE,National</v>
      </c>
      <c r="D52" s="9" t="s">
        <v>522</v>
      </c>
      <c r="E52" s="213" t="s">
        <v>524</v>
      </c>
      <c r="F52" s="207" t="s">
        <v>16</v>
      </c>
    </row>
    <row r="53" spans="2:10">
      <c r="C53" s="207" t="str">
        <f>_xlfn.TEXTJOIN(",",TRUE,IF(LEFT(Regions!$C$3,1)&lt;&gt;"*",Regions!$C$3,""),IF(LEFT(Regions!$D$3,1)&lt;&gt;"*",Regions!$D$3,""))</f>
        <v>IE,National</v>
      </c>
      <c r="D53" s="9" t="s">
        <v>527</v>
      </c>
      <c r="E53" s="213" t="s">
        <v>523</v>
      </c>
      <c r="F53" s="207" t="s">
        <v>16</v>
      </c>
    </row>
    <row r="54" spans="2:10">
      <c r="B54" s="215"/>
      <c r="C54" s="215" t="str">
        <f>_xlfn.TEXTJOIN(",",TRUE,IF(LEFT(Regions!$C$3,1)&lt;&gt;"*",Regions!$C$3,""),IF(LEFT(Regions!$D$3,1)&lt;&gt;"*",Regions!$D$3,""))</f>
        <v>IE,National</v>
      </c>
      <c r="D54" s="73" t="s">
        <v>525</v>
      </c>
      <c r="E54" s="214" t="s">
        <v>526</v>
      </c>
      <c r="F54" s="215" t="s">
        <v>16</v>
      </c>
      <c r="G54" s="215"/>
      <c r="H54" s="215"/>
      <c r="I54" s="215"/>
      <c r="J54" s="215"/>
    </row>
    <row r="55" spans="2:10">
      <c r="B55" s="207" t="s">
        <v>150</v>
      </c>
      <c r="C55" s="207" t="str">
        <f>_xlfn.TEXTJOIN(",",TRUE,IF(LEFT(Regions!$C$3,1)&lt;&gt;"*",Regions!$C$3,""),IF(LEFT(Regions!$D$3,1)&lt;&gt;"*",Regions!$D$3,""))</f>
        <v>IE,National</v>
      </c>
      <c r="D55" s="207" t="s">
        <v>533</v>
      </c>
      <c r="E55" s="207" t="s">
        <v>539</v>
      </c>
      <c r="F55" s="207" t="s">
        <v>532</v>
      </c>
    </row>
    <row r="56" spans="2:10">
      <c r="C56" s="207" t="str">
        <f>_xlfn.TEXTJOIN(",",TRUE,IF(LEFT(Regions!$C$3,1)&lt;&gt;"*",Regions!$C$3,""),IF(LEFT(Regions!$D$3,1)&lt;&gt;"*",Regions!$D$3,""))</f>
        <v>IE,National</v>
      </c>
      <c r="D56" s="207" t="s">
        <v>534</v>
      </c>
      <c r="E56" s="207" t="s">
        <v>540</v>
      </c>
      <c r="F56" s="207" t="s">
        <v>532</v>
      </c>
    </row>
    <row r="57" spans="2:10">
      <c r="C57" s="207" t="str">
        <f>_xlfn.TEXTJOIN(",",TRUE,IF(LEFT(Regions!$C$3,1)&lt;&gt;"*",Regions!$C$3,""),IF(LEFT(Regions!$D$3,1)&lt;&gt;"*",Regions!$D$3,""))</f>
        <v>IE,National</v>
      </c>
      <c r="D57" s="207" t="s">
        <v>535</v>
      </c>
      <c r="E57" s="207" t="s">
        <v>541</v>
      </c>
      <c r="F57" s="207" t="s">
        <v>532</v>
      </c>
    </row>
    <row r="58" spans="2:10">
      <c r="C58" s="207" t="str">
        <f>_xlfn.TEXTJOIN(",",TRUE,IF(LEFT(Regions!$C$3,1)&lt;&gt;"*",Regions!$C$3,""),IF(LEFT(Regions!$D$3,1)&lt;&gt;"*",Regions!$D$3,""))</f>
        <v>IE,National</v>
      </c>
      <c r="D58" s="207" t="s">
        <v>536</v>
      </c>
      <c r="E58" s="207" t="s">
        <v>542</v>
      </c>
      <c r="F58" s="207" t="s">
        <v>532</v>
      </c>
    </row>
    <row r="59" spans="2:10">
      <c r="C59" s="207" t="str">
        <f>_xlfn.TEXTJOIN(",",TRUE,IF(LEFT(Regions!$C$3,1)&lt;&gt;"*",Regions!$C$3,""),IF(LEFT(Regions!$D$3,1)&lt;&gt;"*",Regions!$D$3,""))</f>
        <v>IE,National</v>
      </c>
      <c r="D59" s="9" t="s">
        <v>537</v>
      </c>
      <c r="E59" s="9" t="s">
        <v>543</v>
      </c>
      <c r="F59" s="207" t="s">
        <v>532</v>
      </c>
    </row>
    <row r="60" spans="2:10">
      <c r="C60" s="207" t="str">
        <f>_xlfn.TEXTJOIN(",",TRUE,IF(LEFT(Regions!$C$3,1)&lt;&gt;"*",Regions!$C$3,""),IF(LEFT(Regions!$D$3,1)&lt;&gt;"*",Regions!$D$3,""))</f>
        <v>IE,National</v>
      </c>
      <c r="D60" s="9" t="s">
        <v>538</v>
      </c>
      <c r="E60" s="9" t="s">
        <v>544</v>
      </c>
      <c r="F60" s="207" t="s">
        <v>532</v>
      </c>
    </row>
    <row r="61" spans="2:10">
      <c r="C61" s="207" t="str">
        <f>_xlfn.TEXTJOIN(",",TRUE,IF(LEFT(Regions!$C$3,1)&lt;&gt;"*",Regions!$C$3,""),IF(LEFT(Regions!$D$3,1)&lt;&gt;"*",Regions!$D$3,""))</f>
        <v>IE,National</v>
      </c>
      <c r="D61" s="9" t="s">
        <v>39</v>
      </c>
      <c r="E61" s="207" t="s">
        <v>545</v>
      </c>
      <c r="F61" s="207" t="s">
        <v>532</v>
      </c>
    </row>
    <row r="62" spans="2:10">
      <c r="C62" s="207" t="str">
        <f>_xlfn.TEXTJOIN(",",TRUE,IF(LEFT(Regions!$C$3,1)&lt;&gt;"*",Regions!$C$3,""),IF(LEFT(Regions!$D$3,1)&lt;&gt;"*",Regions!$D$3,""))</f>
        <v>IE,National</v>
      </c>
      <c r="D62" s="9" t="s">
        <v>41</v>
      </c>
      <c r="E62" s="207" t="s">
        <v>546</v>
      </c>
      <c r="F62" s="207" t="s">
        <v>532</v>
      </c>
    </row>
    <row r="63" spans="2:10">
      <c r="C63" s="207" t="str">
        <f>_xlfn.TEXTJOIN(",",TRUE,IF(LEFT(Regions!$C$3,1)&lt;&gt;"*",Regions!$C$3,""),IF(LEFT(Regions!$D$3,1)&lt;&gt;"*",Regions!$D$3,""))</f>
        <v>IE,National</v>
      </c>
      <c r="D63" s="9" t="s">
        <v>174</v>
      </c>
      <c r="E63" s="207" t="s">
        <v>547</v>
      </c>
      <c r="F63" s="207" t="s">
        <v>532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26"/>
  <sheetViews>
    <sheetView workbookViewId="0">
      <selection activeCell="E11" sqref="E11"/>
    </sheetView>
  </sheetViews>
  <sheetFormatPr defaultColWidth="9.140625" defaultRowHeight="15"/>
  <cols>
    <col min="1" max="2" width="12.42578125" style="302" customWidth="1"/>
    <col min="3" max="3" width="14.5703125" style="302" bestFit="1" customWidth="1"/>
    <col min="4" max="5" width="11.28515625" style="302" customWidth="1"/>
    <col min="6" max="7" width="9.140625" style="302"/>
    <col min="8" max="8" width="10.28515625" style="302" bestFit="1" customWidth="1"/>
    <col min="9" max="9" width="16.5703125" style="302" bestFit="1" customWidth="1"/>
    <col min="10" max="10" width="11" style="302" customWidth="1"/>
    <col min="11" max="11" width="13.85546875" style="302" customWidth="1"/>
    <col min="12" max="12" width="10.7109375" style="302" bestFit="1" customWidth="1"/>
    <col min="13" max="13" width="12.42578125" style="302" bestFit="1" customWidth="1"/>
    <col min="14" max="14" width="39.140625" style="302" bestFit="1" customWidth="1"/>
    <col min="15" max="17" width="9.140625" style="302"/>
    <col min="18" max="18" width="10.42578125" style="302" bestFit="1" customWidth="1"/>
    <col min="19" max="16384" width="9.140625" style="302"/>
  </cols>
  <sheetData>
    <row r="1" spans="1:18" ht="18.75">
      <c r="A1" s="299" t="s">
        <v>548</v>
      </c>
      <c r="B1" s="299"/>
      <c r="C1" s="300"/>
      <c r="D1" s="301"/>
      <c r="E1"/>
    </row>
    <row r="3" spans="1:18">
      <c r="E3" s="303" t="s">
        <v>0</v>
      </c>
      <c r="K3" s="303" t="s">
        <v>5</v>
      </c>
      <c r="L3"/>
      <c r="M3" s="304"/>
      <c r="N3" s="304"/>
      <c r="O3" s="304"/>
      <c r="P3" s="304"/>
      <c r="Q3" s="304"/>
      <c r="R3" s="304"/>
    </row>
    <row r="4" spans="1:18" ht="15.75" thickBot="1">
      <c r="B4" s="200" t="s">
        <v>681</v>
      </c>
      <c r="C4" s="305" t="s">
        <v>1</v>
      </c>
      <c r="D4" s="305" t="s">
        <v>27</v>
      </c>
      <c r="E4" s="305" t="s">
        <v>3</v>
      </c>
      <c r="F4" s="306" t="s">
        <v>290</v>
      </c>
      <c r="G4" s="306" t="s">
        <v>30</v>
      </c>
      <c r="H4"/>
      <c r="I4"/>
      <c r="K4" s="305" t="s">
        <v>4</v>
      </c>
      <c r="L4" s="200" t="s">
        <v>681</v>
      </c>
      <c r="M4" s="305" t="s">
        <v>1</v>
      </c>
      <c r="N4" s="305" t="s">
        <v>2</v>
      </c>
      <c r="O4" s="305" t="s">
        <v>6</v>
      </c>
      <c r="P4" s="305" t="s">
        <v>7</v>
      </c>
      <c r="Q4" s="305" t="s">
        <v>8</v>
      </c>
      <c r="R4" s="305" t="s">
        <v>9</v>
      </c>
    </row>
    <row r="5" spans="1:18">
      <c r="B5" s="302" t="str">
        <f>_xlfn.TEXTJOIN(",",TRUE,IF(LEFT(Regions!$C$3,1)&lt;&gt;"*",Regions!$C$3,""),IF(LEFT(Regions!$D$3,1)&lt;&gt;"*",Regions!$D$3,""))</f>
        <v>IE,National</v>
      </c>
      <c r="C5" s="302" t="str">
        <f>M5</f>
        <v>FT-AGRBGS</v>
      </c>
      <c r="D5" s="302" t="s">
        <v>560</v>
      </c>
      <c r="E5" s="302" t="str">
        <f>Commodities!D40</f>
        <v>AGRBGS</v>
      </c>
      <c r="F5" s="307">
        <v>1</v>
      </c>
      <c r="G5" s="307">
        <v>100</v>
      </c>
      <c r="H5" s="307"/>
      <c r="I5" s="307"/>
      <c r="K5" s="302" t="s">
        <v>42</v>
      </c>
      <c r="L5" s="302" t="str">
        <f>_xlfn.TEXTJOIN(",",TRUE,IF(LEFT(Regions!$C$3,1)&lt;&gt;"*",Regions!$C$3,""),IF(LEFT(Regions!$D$3,1)&lt;&gt;"*",Regions!$D$3,""))</f>
        <v>IE,National</v>
      </c>
      <c r="M5" s="302" t="str">
        <f>_xlfn.TEXTJOIN("-",TRUE,"FT",Commodities!D40)</f>
        <v>FT-AGRBGS</v>
      </c>
      <c r="N5" s="302" t="str">
        <f>"Fuel tech - "&amp;Commodities!E40</f>
        <v>Fuel tech - Biogas (AGR)</v>
      </c>
      <c r="O5" s="302" t="s">
        <v>16</v>
      </c>
      <c r="P5" s="302" t="s">
        <v>274</v>
      </c>
      <c r="Q5" s="309"/>
    </row>
    <row r="6" spans="1:18">
      <c r="B6" s="302" t="str">
        <f>_xlfn.TEXTJOIN(",",TRUE,IF(LEFT(Regions!$C$3,1)&lt;&gt;"*",Regions!$C$3,""),IF(LEFT(Regions!$D$3,1)&lt;&gt;"*",Regions!$D$3,""))</f>
        <v>IE,National</v>
      </c>
      <c r="D6" s="302" t="s">
        <v>561</v>
      </c>
      <c r="F6" s="307"/>
      <c r="G6" s="307"/>
      <c r="H6" s="307"/>
      <c r="I6" s="307"/>
      <c r="L6" s="302" t="str">
        <f>_xlfn.TEXTJOIN(",",TRUE,IF(LEFT(Regions!$C$3,1)&lt;&gt;"*",Regions!$C$3,""),IF(LEFT(Regions!$D$3,1)&lt;&gt;"*",Regions!$D$3,""))</f>
        <v>IE,National</v>
      </c>
      <c r="M6" s="302" t="str">
        <f>_xlfn.TEXTJOIN("-",TRUE,"FT",Commodities!D41)</f>
        <v>FT-AGRBDL</v>
      </c>
      <c r="N6" s="302" t="str">
        <f>"Fuel tech - "&amp;Commodities!E41</f>
        <v>Fuel tech - Biodiesel (AGR)</v>
      </c>
      <c r="O6" s="302" t="s">
        <v>16</v>
      </c>
      <c r="P6" s="302" t="s">
        <v>274</v>
      </c>
    </row>
    <row r="7" spans="1:18">
      <c r="B7" s="302" t="str">
        <f>_xlfn.TEXTJOIN(",",TRUE,IF(LEFT(Regions!$C$3,1)&lt;&gt;"*",Regions!$C$3,""),IF(LEFT(Regions!$D$3,1)&lt;&gt;"*",Regions!$D$3,""))</f>
        <v>IE,National</v>
      </c>
      <c r="C7" s="302" t="str">
        <f>M6</f>
        <v>FT-AGRBDL</v>
      </c>
      <c r="D7" s="302" t="s">
        <v>550</v>
      </c>
      <c r="E7" s="302" t="str">
        <f>Commodities!D41</f>
        <v>AGRBDL</v>
      </c>
      <c r="F7" s="307">
        <v>1</v>
      </c>
      <c r="G7" s="307">
        <v>100</v>
      </c>
      <c r="H7" s="307"/>
      <c r="I7" s="307"/>
      <c r="L7" s="302" t="str">
        <f>_xlfn.TEXTJOIN(",",TRUE,IF(LEFT(Regions!$C$3,1)&lt;&gt;"*",Regions!$C$3,""),IF(LEFT(Regions!$D$3,1)&lt;&gt;"*",Regions!$D$3,""))</f>
        <v>IE,National</v>
      </c>
      <c r="M7" s="302" t="str">
        <f>_xlfn.TEXTJOIN("-",TRUE,"FT",Commodities!D42)</f>
        <v>FT-AGRBIO</v>
      </c>
      <c r="N7" s="302" t="str">
        <f>"Fuel tech - "&amp;Commodities!E42</f>
        <v>Fuel tech - Biomass (AGR)</v>
      </c>
      <c r="O7" s="302" t="s">
        <v>16</v>
      </c>
      <c r="P7" s="302" t="s">
        <v>274</v>
      </c>
    </row>
    <row r="8" spans="1:18">
      <c r="B8" s="302" t="str">
        <f>_xlfn.TEXTJOIN(",",TRUE,IF(LEFT(Regions!$C$3,1)&lt;&gt;"*",Regions!$C$3,""),IF(LEFT(Regions!$D$3,1)&lt;&gt;"*",Regions!$D$3,""))</f>
        <v>IE,National</v>
      </c>
      <c r="D8" s="302" t="s">
        <v>551</v>
      </c>
      <c r="L8" s="302" t="str">
        <f>_xlfn.TEXTJOIN(",",TRUE,IF(LEFT(Regions!$C$3,1)&lt;&gt;"*",Regions!$C$3,""),IF(LEFT(Regions!$D$3,1)&lt;&gt;"*",Regions!$D$3,""))</f>
        <v>IE,National</v>
      </c>
      <c r="M8" s="302" t="str">
        <f>_xlfn.TEXTJOIN("-",TRUE,"FT",Commodities!D43)</f>
        <v>FT-AGRDST</v>
      </c>
      <c r="N8" s="302" t="str">
        <f>"Fuel tech - "&amp;Commodities!E43</f>
        <v>Fuel tech - Diesel (AGR)</v>
      </c>
      <c r="O8" s="302" t="s">
        <v>16</v>
      </c>
      <c r="P8" s="302" t="s">
        <v>274</v>
      </c>
    </row>
    <row r="9" spans="1:18">
      <c r="B9" s="302" t="str">
        <f>_xlfn.TEXTJOIN(",",TRUE,IF(LEFT(Regions!$C$3,1)&lt;&gt;"*",Regions!$C$3,""),IF(LEFT(Regions!$D$3,1)&lt;&gt;"*",Regions!$D$3,""))</f>
        <v>IE,National</v>
      </c>
      <c r="C9" s="302" t="str">
        <f>M7</f>
        <v>FT-AGRBIO</v>
      </c>
      <c r="D9" s="308" t="s">
        <v>566</v>
      </c>
      <c r="E9" s="302" t="str">
        <f>Commodities!D42</f>
        <v>AGRBIO</v>
      </c>
      <c r="F9" s="307">
        <v>1</v>
      </c>
      <c r="G9" s="307">
        <v>100</v>
      </c>
      <c r="H9" s="307"/>
      <c r="I9" s="307"/>
      <c r="L9" s="302" t="str">
        <f>_xlfn.TEXTJOIN(",",TRUE,IF(LEFT(Regions!$C$3,1)&lt;&gt;"*",Regions!$C$3,""),IF(LEFT(Regions!$D$3,1)&lt;&gt;"*",Regions!$D$3,""))</f>
        <v>IE,National</v>
      </c>
      <c r="M9" s="302" t="str">
        <f>_xlfn.TEXTJOIN("-",TRUE,"FT",Commodities!D44)</f>
        <v>FT-AGRELC</v>
      </c>
      <c r="N9" s="302" t="str">
        <f>"Fuel tech - "&amp;Commodities!E44</f>
        <v>Fuel tech - Electricity (AGR)</v>
      </c>
      <c r="O9" s="302" t="s">
        <v>16</v>
      </c>
      <c r="P9" s="302" t="s">
        <v>274</v>
      </c>
      <c r="Q9" s="302" t="s">
        <v>360</v>
      </c>
    </row>
    <row r="10" spans="1:18">
      <c r="B10" s="302" t="str">
        <f>_xlfn.TEXTJOIN(",",TRUE,IF(LEFT(Regions!$C$3,1)&lt;&gt;"*",Regions!$C$3,""),IF(LEFT(Regions!$D$3,1)&lt;&gt;"*",Regions!$D$3,""))</f>
        <v>IE,National</v>
      </c>
      <c r="D10" s="308" t="s">
        <v>567</v>
      </c>
      <c r="F10" s="307"/>
      <c r="G10" s="307"/>
      <c r="H10" s="307"/>
      <c r="I10" s="307"/>
      <c r="L10" s="302" t="str">
        <f>_xlfn.TEXTJOIN(",",TRUE,IF(LEFT(Regions!$C$3,1)&lt;&gt;"*",Regions!$C$3,""),IF(LEFT(Regions!$D$3,1)&lt;&gt;"*",Regions!$D$3,""))</f>
        <v>IE,National</v>
      </c>
      <c r="M10" s="302" t="str">
        <f>_xlfn.TEXTJOIN("-",TRUE,"FT",Commodities!D45)</f>
        <v>FT-AGRGAS</v>
      </c>
      <c r="N10" s="302" t="str">
        <f>"Fuel tech - "&amp;Commodities!E45</f>
        <v>Fuel tech - Natural Gas (AGR)</v>
      </c>
      <c r="O10" s="302" t="s">
        <v>16</v>
      </c>
      <c r="P10" s="302" t="s">
        <v>274</v>
      </c>
      <c r="Q10" s="309"/>
    </row>
    <row r="11" spans="1:18">
      <c r="B11" s="302" t="str">
        <f>_xlfn.TEXTJOIN(",",TRUE,IF(LEFT(Regions!$C$3,1)&lt;&gt;"*",Regions!$C$3,""),IF(LEFT(Regions!$D$3,1)&lt;&gt;"*",Regions!$D$3,""))</f>
        <v>IE,National</v>
      </c>
      <c r="C11" s="302" t="str">
        <f t="shared" ref="C11:C14" si="0">M8</f>
        <v>FT-AGRDST</v>
      </c>
      <c r="D11" s="302" t="s">
        <v>549</v>
      </c>
      <c r="E11" s="302" t="str">
        <f>Commodities!D43</f>
        <v>AGRDST</v>
      </c>
      <c r="F11" s="307">
        <v>1</v>
      </c>
      <c r="G11" s="307">
        <v>100</v>
      </c>
      <c r="H11" s="307"/>
      <c r="I11" s="307"/>
      <c r="L11" s="302" t="str">
        <f>_xlfn.TEXTJOIN(",",TRUE,IF(LEFT(Regions!$C$3,1)&lt;&gt;"*",Regions!$C$3,""),IF(LEFT(Regions!$D$3,1)&lt;&gt;"*",Regions!$D$3,""))</f>
        <v>IE,National</v>
      </c>
      <c r="M11" s="302" t="str">
        <f>_xlfn.TEXTJOIN("-",TRUE,"FT",Commodities!D46)</f>
        <v>FT-AGRGEO</v>
      </c>
      <c r="N11" s="302" t="str">
        <f>"Fuel tech - "&amp;Commodities!E46</f>
        <v>Fuel tech - Geothermal (AGR)</v>
      </c>
      <c r="O11" s="302" t="s">
        <v>16</v>
      </c>
      <c r="P11" s="302" t="s">
        <v>274</v>
      </c>
    </row>
    <row r="12" spans="1:18">
      <c r="B12" s="302" t="str">
        <f>_xlfn.TEXTJOIN(",",TRUE,IF(LEFT(Regions!$C$3,1)&lt;&gt;"*",Regions!$C$3,""),IF(LEFT(Regions!$D$3,1)&lt;&gt;"*",Regions!$D$3,""))</f>
        <v>IE,National</v>
      </c>
      <c r="C12" s="302" t="str">
        <f t="shared" si="0"/>
        <v>FT-AGRELC</v>
      </c>
      <c r="D12" s="302" t="s">
        <v>552</v>
      </c>
      <c r="E12" s="302" t="str">
        <f>Commodities!D44</f>
        <v>AGRELC</v>
      </c>
      <c r="F12" s="307">
        <v>1</v>
      </c>
      <c r="G12" s="307">
        <v>100</v>
      </c>
      <c r="H12" s="307"/>
      <c r="I12" s="307"/>
      <c r="L12" s="302" t="str">
        <f>_xlfn.TEXTJOIN(",",TRUE,IF(LEFT(Regions!$C$3,1)&lt;&gt;"*",Regions!$C$3,""),IF(LEFT(Regions!$D$3,1)&lt;&gt;"*",Regions!$D$3,""))</f>
        <v>IE,National</v>
      </c>
      <c r="M12" s="302" t="str">
        <f>_xlfn.TEXTJOIN("-",TRUE,"FT",Commodities!D47)</f>
        <v>FT-AGRHET</v>
      </c>
      <c r="N12" s="302" t="str">
        <f>"Fuel tech - "&amp;Commodities!E47</f>
        <v>Fuel tech - Heat (AGR)</v>
      </c>
      <c r="O12" s="302" t="s">
        <v>16</v>
      </c>
      <c r="P12" s="302" t="s">
        <v>274</v>
      </c>
      <c r="Q12" s="320" t="s">
        <v>360</v>
      </c>
    </row>
    <row r="13" spans="1:18">
      <c r="B13" s="302" t="str">
        <f>_xlfn.TEXTJOIN(",",TRUE,IF(LEFT(Regions!$C$3,1)&lt;&gt;"*",Regions!$C$3,""),IF(LEFT(Regions!$D$3,1)&lt;&gt;"*",Regions!$D$3,""))</f>
        <v>IE,National</v>
      </c>
      <c r="C13" s="302" t="str">
        <f t="shared" si="0"/>
        <v>FT-AGRGAS</v>
      </c>
      <c r="D13" s="302" t="s">
        <v>553</v>
      </c>
      <c r="E13" s="302" t="str">
        <f>Commodities!D45</f>
        <v>AGRGAS</v>
      </c>
      <c r="F13" s="307">
        <v>1</v>
      </c>
      <c r="G13" s="307">
        <v>100</v>
      </c>
      <c r="H13" s="307"/>
      <c r="I13" s="307"/>
      <c r="L13" s="302" t="str">
        <f>_xlfn.TEXTJOIN(",",TRUE,IF(LEFT(Regions!$C$3,1)&lt;&gt;"*",Regions!$C$3,""),IF(LEFT(Regions!$D$3,1)&lt;&gt;"*",Regions!$D$3,""))</f>
        <v>IE,National</v>
      </c>
      <c r="M13" s="302" t="str">
        <f>_xlfn.TEXTJOIN("-",TRUE,"FT",Commodities!D48)</f>
        <v>FT-AGRLPG</v>
      </c>
      <c r="N13" s="302" t="str">
        <f>"Fuel tech - "&amp;Commodities!E48</f>
        <v>Fuel tech - Liquefied Petroleum Gas (AGR)</v>
      </c>
      <c r="O13" s="302" t="s">
        <v>16</v>
      </c>
      <c r="P13" s="302" t="s">
        <v>274</v>
      </c>
    </row>
    <row r="14" spans="1:18">
      <c r="B14" s="302" t="str">
        <f>_xlfn.TEXTJOIN(",",TRUE,IF(LEFT(Regions!$C$3,1)&lt;&gt;"*",Regions!$C$3,""),IF(LEFT(Regions!$D$3,1)&lt;&gt;"*",Regions!$D$3,""))</f>
        <v>IE,National</v>
      </c>
      <c r="C14" s="302" t="str">
        <f t="shared" si="0"/>
        <v>FT-AGRGEO</v>
      </c>
      <c r="D14" s="302" t="s">
        <v>554</v>
      </c>
      <c r="E14" s="302" t="str">
        <f>Commodities!D46</f>
        <v>AGRGEO</v>
      </c>
      <c r="F14" s="307">
        <v>1</v>
      </c>
      <c r="G14" s="307">
        <v>100</v>
      </c>
      <c r="H14" s="307"/>
      <c r="I14" s="307"/>
      <c r="L14" s="302" t="str">
        <f>_xlfn.TEXTJOIN(",",TRUE,IF(LEFT(Regions!$C$3,1)&lt;&gt;"*",Regions!$C$3,""),IF(LEFT(Regions!$D$3,1)&lt;&gt;"*",Regions!$D$3,""))</f>
        <v>IE,National</v>
      </c>
      <c r="M14" s="302" t="str">
        <f>_xlfn.TEXTJOIN("-",TRUE,"FT",Commodities!D49)</f>
        <v>FT-AGRSOL</v>
      </c>
      <c r="N14" s="302" t="str">
        <f>"Fuel tech - "&amp;Commodities!E49</f>
        <v>Fuel tech - Solar (AGR)</v>
      </c>
      <c r="O14" s="302" t="s">
        <v>16</v>
      </c>
      <c r="P14" s="302" t="s">
        <v>274</v>
      </c>
    </row>
    <row r="15" spans="1:18">
      <c r="B15" s="302" t="str">
        <f>_xlfn.TEXTJOIN(",",TRUE,IF(LEFT(Regions!$C$3,1)&lt;&gt;"*",Regions!$C$3,""),IF(LEFT(Regions!$D$3,1)&lt;&gt;"*",Regions!$D$3,""))</f>
        <v>IE,National</v>
      </c>
      <c r="C15" s="302" t="str">
        <f t="shared" ref="C15:C19" si="1">M12</f>
        <v>FT-AGRHET</v>
      </c>
      <c r="D15" s="319" t="s">
        <v>683</v>
      </c>
      <c r="E15" s="302" t="str">
        <f>Commodities!D47</f>
        <v>AGRHET</v>
      </c>
      <c r="F15" s="307">
        <v>1</v>
      </c>
      <c r="G15" s="307">
        <v>100</v>
      </c>
      <c r="H15" s="307"/>
      <c r="I15" s="307"/>
      <c r="L15" s="302" t="str">
        <f>_xlfn.TEXTJOIN(",",TRUE,IF(LEFT(Regions!$C$3,1)&lt;&gt;"*",Regions!$C$3,""),IF(LEFT(Regions!$D$3,1)&lt;&gt;"*",Regions!$D$3,""))</f>
        <v>IE,National</v>
      </c>
      <c r="M15" s="302" t="str">
        <f>_xlfn.TEXTJOIN("-",TRUE,"FT",Commodities!D50)</f>
        <v>FT-AGRH2G</v>
      </c>
      <c r="N15" s="302" t="str">
        <f>"Fuel tech - "&amp;Commodities!E50</f>
        <v>Fuel tech - Hydrogen gaseous (AGR)</v>
      </c>
      <c r="O15" s="302" t="s">
        <v>16</v>
      </c>
      <c r="P15" s="302" t="s">
        <v>274</v>
      </c>
      <c r="Q15" s="309"/>
    </row>
    <row r="16" spans="1:18">
      <c r="B16" s="302" t="str">
        <f>_xlfn.TEXTJOIN(",",TRUE,IF(LEFT(Regions!$C$3,1)&lt;&gt;"*",Regions!$C$3,""),IF(LEFT(Regions!$D$3,1)&lt;&gt;"*",Regions!$D$3,""))</f>
        <v>IE,National</v>
      </c>
      <c r="C16" s="302" t="str">
        <f t="shared" si="1"/>
        <v>FT-AGRLPG</v>
      </c>
      <c r="D16" s="302" t="s">
        <v>555</v>
      </c>
      <c r="E16" s="302" t="str">
        <f>Commodities!D48</f>
        <v>AGRLPG</v>
      </c>
      <c r="F16" s="307">
        <v>1</v>
      </c>
      <c r="G16" s="307">
        <v>100</v>
      </c>
      <c r="H16" s="307"/>
      <c r="I16" s="307"/>
      <c r="L16" s="302" t="str">
        <f>_xlfn.TEXTJOIN(",",TRUE,IF(LEFT(Regions!$C$3,1)&lt;&gt;"*",Regions!$C$3,""),IF(LEFT(Regions!$D$3,1)&lt;&gt;"*",Regions!$D$3,""))</f>
        <v>IE,National</v>
      </c>
      <c r="M16" s="302" t="str">
        <f>_xlfn.TEXTJOIN("-",TRUE,"FT",Commodities!D51)</f>
        <v>FT-AGRH2L</v>
      </c>
      <c r="N16" s="302" t="str">
        <f>"Fuel tech - "&amp;Commodities!E51</f>
        <v>Fuel tech - Hydrogen liquid (AGR)</v>
      </c>
      <c r="O16" s="302" t="s">
        <v>16</v>
      </c>
      <c r="P16" s="302" t="s">
        <v>274</v>
      </c>
      <c r="Q16" s="309"/>
    </row>
    <row r="17" spans="2:9">
      <c r="B17" s="302" t="str">
        <f>_xlfn.TEXTJOIN(",",TRUE,IF(LEFT(Regions!$C$3,1)&lt;&gt;"*",Regions!$C$3,""),IF(LEFT(Regions!$D$3,1)&lt;&gt;"*",Regions!$D$3,""))</f>
        <v>IE,National</v>
      </c>
      <c r="C17" s="302" t="str">
        <f t="shared" si="1"/>
        <v>FT-AGRSOL</v>
      </c>
      <c r="D17" s="302" t="s">
        <v>556</v>
      </c>
      <c r="E17" s="302" t="str">
        <f>Commodities!D49</f>
        <v>AGRSOL</v>
      </c>
      <c r="F17" s="307">
        <v>1</v>
      </c>
      <c r="G17" s="307">
        <v>100</v>
      </c>
    </row>
    <row r="18" spans="2:9">
      <c r="B18" s="302" t="str">
        <f>_xlfn.TEXTJOIN(",",TRUE,IF(LEFT(Regions!$C$3,1)&lt;&gt;"*",Regions!$C$3,""),IF(LEFT(Regions!$D$3,1)&lt;&gt;"*",Regions!$D$3,""))</f>
        <v>IE,National</v>
      </c>
      <c r="C18" s="302" t="str">
        <f t="shared" si="1"/>
        <v>FT-AGRH2G</v>
      </c>
      <c r="D18" s="310" t="s">
        <v>609</v>
      </c>
      <c r="E18" s="302" t="str">
        <f>Commodities!D50</f>
        <v>AGRH2G</v>
      </c>
      <c r="F18" s="307">
        <v>1</v>
      </c>
      <c r="G18" s="307">
        <v>100</v>
      </c>
    </row>
    <row r="19" spans="2:9">
      <c r="B19" s="302" t="str">
        <f>_xlfn.TEXTJOIN(",",TRUE,IF(LEFT(Regions!$C$3,1)&lt;&gt;"*",Regions!$C$3,""),IF(LEFT(Regions!$D$3,1)&lt;&gt;"*",Regions!$D$3,""))</f>
        <v>IE,National</v>
      </c>
      <c r="C19" s="302" t="str">
        <f t="shared" si="1"/>
        <v>FT-AGRH2L</v>
      </c>
      <c r="D19" s="310" t="s">
        <v>610</v>
      </c>
      <c r="E19" s="302" t="str">
        <f>Commodities!D51</f>
        <v>AGRH2L</v>
      </c>
      <c r="F19" s="307">
        <v>1</v>
      </c>
      <c r="G19" s="307">
        <v>100</v>
      </c>
    </row>
    <row r="20" spans="2:9">
      <c r="D20" s="308"/>
      <c r="F20" s="307"/>
      <c r="G20" s="307"/>
      <c r="H20" s="307"/>
      <c r="I20" s="307"/>
    </row>
    <row r="21" spans="2:9">
      <c r="D21" s="308"/>
      <c r="F21" s="307"/>
      <c r="G21" s="307"/>
      <c r="H21" s="307"/>
      <c r="I21" s="307"/>
    </row>
    <row r="22" spans="2:9">
      <c r="D22" s="308"/>
      <c r="F22" s="307"/>
      <c r="G22" s="307"/>
      <c r="H22" s="307"/>
      <c r="I22" s="307"/>
    </row>
    <row r="23" spans="2:9">
      <c r="D23" s="308"/>
      <c r="F23" s="307"/>
      <c r="G23" s="307"/>
      <c r="H23" s="307"/>
      <c r="I23" s="307"/>
    </row>
    <row r="24" spans="2:9">
      <c r="D24" s="308"/>
      <c r="F24" s="307"/>
      <c r="G24" s="307"/>
      <c r="H24" s="307"/>
      <c r="I24" s="307"/>
    </row>
    <row r="25" spans="2:9">
      <c r="D25" s="308"/>
    </row>
    <row r="26" spans="2:9">
      <c r="D26" s="30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6"/>
  <sheetViews>
    <sheetView workbookViewId="0">
      <selection activeCell="G20" sqref="G20"/>
    </sheetView>
  </sheetViews>
  <sheetFormatPr defaultColWidth="9.140625" defaultRowHeight="15"/>
  <cols>
    <col min="1" max="1" width="10.7109375" style="198" bestFit="1" customWidth="1"/>
    <col min="2" max="2" width="12.28515625" style="198" customWidth="1"/>
    <col min="3" max="3" width="8.140625" style="198" bestFit="1" customWidth="1"/>
    <col min="4" max="4" width="8.5703125" style="198" bestFit="1" customWidth="1"/>
    <col min="5" max="5" width="8.28515625" style="198" bestFit="1" customWidth="1"/>
    <col min="6" max="6" width="5.85546875" style="198" bestFit="1" customWidth="1"/>
    <col min="7" max="16384" width="9.140625" style="198"/>
  </cols>
  <sheetData>
    <row r="1" spans="1:9" ht="18.75">
      <c r="B1" s="196" t="s">
        <v>528</v>
      </c>
      <c r="C1" s="197"/>
      <c r="D1" s="197"/>
    </row>
    <row r="3" spans="1:9">
      <c r="B3" s="199" t="s">
        <v>529</v>
      </c>
    </row>
    <row r="4" spans="1:9" ht="15.75" thickBot="1">
      <c r="A4" s="200" t="s">
        <v>681</v>
      </c>
      <c r="B4" s="200" t="s">
        <v>19</v>
      </c>
      <c r="C4" s="201" t="s">
        <v>511</v>
      </c>
      <c r="D4" s="201" t="s">
        <v>277</v>
      </c>
      <c r="E4" s="201" t="s">
        <v>279</v>
      </c>
      <c r="F4" s="201" t="s">
        <v>530</v>
      </c>
      <c r="H4" s="202"/>
      <c r="I4" s="202"/>
    </row>
    <row r="5" spans="1:9">
      <c r="A5" s="198" t="str">
        <f>_xlfn.TEXTJOIN(",",TRUE,IF(LEFT(Regions!$C$3,1)&lt;&gt;"*",Regions!$C$3,""),IF(LEFT(Regions!$D$3,1)&lt;&gt;"*",Regions!$D$3,""))</f>
        <v>IE,National</v>
      </c>
      <c r="B5" s="198" t="str">
        <f>Commodities!D55</f>
        <v>AGRCO2N</v>
      </c>
      <c r="C5" s="204">
        <v>74.099999999999994</v>
      </c>
      <c r="D5" s="205">
        <v>56.1</v>
      </c>
      <c r="E5" s="205">
        <v>63.1</v>
      </c>
      <c r="F5" s="205" t="s">
        <v>531</v>
      </c>
      <c r="H5" s="205"/>
      <c r="I5" s="205"/>
    </row>
    <row r="6" spans="1:9">
      <c r="A6" s="198" t="str">
        <f>_xlfn.TEXTJOIN(",",TRUE,IF(LEFT(Regions!$C$3,1)&lt;&gt;"*",Regions!$C$3,""),IF(LEFT(Regions!$D$3,1)&lt;&gt;"*",Regions!$D$3,""))</f>
        <v>IE,National</v>
      </c>
      <c r="B6" s="198" t="str">
        <f>Commodities!D56</f>
        <v>AGRCH4N</v>
      </c>
      <c r="C6" s="205"/>
      <c r="F6" s="205" t="s">
        <v>531</v>
      </c>
      <c r="H6" s="205"/>
      <c r="I6" s="205"/>
    </row>
    <row r="7" spans="1:9">
      <c r="A7" s="198" t="str">
        <f>_xlfn.TEXTJOIN(",",TRUE,IF(LEFT(Regions!$C$3,1)&lt;&gt;"*",Regions!$C$3,""),IF(LEFT(Regions!$D$3,1)&lt;&gt;"*",Regions!$D$3,""))</f>
        <v>IE,National</v>
      </c>
      <c r="B7" s="198" t="str">
        <f>Commodities!D57</f>
        <v>AGRSO2N</v>
      </c>
      <c r="C7" s="205"/>
      <c r="F7" s="205" t="s">
        <v>531</v>
      </c>
      <c r="H7" s="205"/>
      <c r="I7" s="205"/>
    </row>
    <row r="8" spans="1:9">
      <c r="A8" s="198" t="str">
        <f>_xlfn.TEXTJOIN(",",TRUE,IF(LEFT(Regions!$C$3,1)&lt;&gt;"*",Regions!$C$3,""),IF(LEFT(Regions!$D$3,1)&lt;&gt;"*",Regions!$D$3,""))</f>
        <v>IE,National</v>
      </c>
      <c r="B8" s="198" t="str">
        <f>Commodities!D58</f>
        <v>AGRNOXN</v>
      </c>
      <c r="C8" s="205"/>
      <c r="F8" s="205" t="s">
        <v>531</v>
      </c>
      <c r="H8" s="205"/>
      <c r="I8" s="205"/>
    </row>
    <row r="9" spans="1:9">
      <c r="A9" s="198" t="str">
        <f>_xlfn.TEXTJOIN(",",TRUE,IF(LEFT(Regions!$C$3,1)&lt;&gt;"*",Regions!$C$3,""),IF(LEFT(Regions!$D$3,1)&lt;&gt;"*",Regions!$D$3,""))</f>
        <v>IE,National</v>
      </c>
      <c r="B9" s="198" t="str">
        <f>Commodities!D59</f>
        <v>AGRPM10</v>
      </c>
      <c r="F9" s="205" t="s">
        <v>531</v>
      </c>
    </row>
    <row r="10" spans="1:9">
      <c r="A10" s="198" t="str">
        <f>_xlfn.TEXTJOIN(",",TRUE,IF(LEFT(Regions!$C$3,1)&lt;&gt;"*",Regions!$C$3,""),IF(LEFT(Regions!$D$3,1)&lt;&gt;"*",Regions!$D$3,""))</f>
        <v>IE,National</v>
      </c>
      <c r="B10" s="198" t="str">
        <f>Commodities!D60</f>
        <v>AGRPM25</v>
      </c>
      <c r="F10" s="205" t="s">
        <v>531</v>
      </c>
    </row>
    <row r="11" spans="1:9">
      <c r="C11" s="203"/>
      <c r="D11" s="204"/>
      <c r="E11" s="205"/>
      <c r="F11" s="205"/>
      <c r="G11" s="205"/>
    </row>
    <row r="16" spans="1:9">
      <c r="C16" s="2"/>
      <c r="D16" s="2"/>
      <c r="E16" s="2"/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F131"/>
  <sheetViews>
    <sheetView zoomScaleNormal="100" workbookViewId="0">
      <selection activeCell="AG9" sqref="AG9"/>
    </sheetView>
  </sheetViews>
  <sheetFormatPr defaultColWidth="9.140625" defaultRowHeight="12.75"/>
  <cols>
    <col min="1" max="1" width="9.140625" style="9"/>
    <col min="2" max="2" width="9.7109375" style="9" bestFit="1" customWidth="1"/>
    <col min="3" max="3" width="15.7109375" style="9" bestFit="1" customWidth="1"/>
    <col min="4" max="4" width="44" style="9" bestFit="1" customWidth="1"/>
    <col min="5" max="5" width="16.140625" style="9" customWidth="1"/>
    <col min="6" max="6" width="10" style="9" bestFit="1" customWidth="1"/>
    <col min="7" max="7" width="14.5703125" style="9" bestFit="1" customWidth="1"/>
    <col min="8" max="18" width="7.42578125" style="9" customWidth="1"/>
    <col min="19" max="29" width="10.42578125" style="9" customWidth="1"/>
    <col min="30" max="30" width="8.140625" style="9" bestFit="1" customWidth="1"/>
    <col min="31" max="31" width="5.28515625" style="9" bestFit="1" customWidth="1"/>
    <col min="32" max="32" width="9.140625" style="207"/>
    <col min="33" max="16384" width="9.140625" style="9"/>
  </cols>
  <sheetData>
    <row r="2" spans="2:31">
      <c r="G2" s="3" t="s">
        <v>701</v>
      </c>
    </row>
    <row r="3" spans="2:31" ht="25.5">
      <c r="B3" s="243" t="s">
        <v>681</v>
      </c>
      <c r="C3" s="243" t="s">
        <v>1</v>
      </c>
      <c r="D3" s="243" t="s">
        <v>26</v>
      </c>
      <c r="E3" s="243" t="s">
        <v>27</v>
      </c>
      <c r="F3" s="243" t="s">
        <v>3</v>
      </c>
      <c r="G3" s="243" t="s">
        <v>28</v>
      </c>
      <c r="H3" s="246" t="s">
        <v>562</v>
      </c>
      <c r="I3" s="246" t="s">
        <v>563</v>
      </c>
      <c r="J3" s="246" t="s">
        <v>598</v>
      </c>
      <c r="K3" s="246" t="s">
        <v>180</v>
      </c>
      <c r="L3" s="246" t="s">
        <v>181</v>
      </c>
      <c r="M3" s="246" t="s">
        <v>229</v>
      </c>
      <c r="N3" s="246" t="s">
        <v>230</v>
      </c>
      <c r="O3" s="246" t="s">
        <v>231</v>
      </c>
      <c r="P3" s="246" t="s">
        <v>232</v>
      </c>
      <c r="Q3" s="246" t="s">
        <v>233</v>
      </c>
      <c r="R3" s="246" t="s">
        <v>234</v>
      </c>
      <c r="S3" s="246" t="s">
        <v>564</v>
      </c>
      <c r="T3" s="246" t="s">
        <v>565</v>
      </c>
      <c r="U3" s="246" t="s">
        <v>611</v>
      </c>
      <c r="V3" s="246" t="s">
        <v>182</v>
      </c>
      <c r="W3" s="246" t="s">
        <v>183</v>
      </c>
      <c r="X3" s="246" t="s">
        <v>235</v>
      </c>
      <c r="Y3" s="246" t="s">
        <v>236</v>
      </c>
      <c r="Z3" s="246" t="s">
        <v>237</v>
      </c>
      <c r="AA3" s="246" t="s">
        <v>238</v>
      </c>
      <c r="AB3" s="246" t="s">
        <v>239</v>
      </c>
      <c r="AC3" s="246" t="s">
        <v>240</v>
      </c>
      <c r="AD3" s="246" t="s">
        <v>29</v>
      </c>
      <c r="AE3" s="246" t="s">
        <v>30</v>
      </c>
    </row>
    <row r="4" spans="2:31" ht="26.25" thickBot="1">
      <c r="B4" s="24" t="s">
        <v>682</v>
      </c>
      <c r="C4" s="24" t="s">
        <v>31</v>
      </c>
      <c r="D4" s="24" t="s">
        <v>11</v>
      </c>
      <c r="E4" s="24" t="s">
        <v>32</v>
      </c>
      <c r="F4" s="24" t="s">
        <v>14</v>
      </c>
      <c r="G4" s="24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s">
        <v>184</v>
      </c>
    </row>
    <row r="5" spans="2:31">
      <c r="B5" s="9" t="str">
        <f>_xlfn.TEXTJOIN(",",TRUE,IF(LEFT(Regions!$C$3,1)&lt;&gt;"*",Regions!$C$3,""),IF(LEFT(Regions!$D$3,1)&lt;&gt;"*",Regions!$D$3,""))</f>
        <v>IE,National</v>
      </c>
      <c r="C5" s="9" t="str">
        <f>Processes!D5</f>
        <v>ALIVCAT100</v>
      </c>
      <c r="D5" s="9" t="str">
        <f>Processes!E5</f>
        <v>Dairy Cattle rearing (Standard process)</v>
      </c>
      <c r="E5" s="9" t="str">
        <f>Commodities!D5</f>
        <v>APASCAT1</v>
      </c>
      <c r="H5" s="274">
        <f>'BY-Techs'!Q4/'BY-Techs'!$AC$4</f>
        <v>7.736943907156674E-5</v>
      </c>
      <c r="I5" s="54"/>
      <c r="J5" s="274">
        <f>H5</f>
        <v>7.736943907156674E-5</v>
      </c>
      <c r="K5" s="54"/>
      <c r="L5" s="54"/>
      <c r="M5" s="54"/>
      <c r="N5" s="54"/>
      <c r="O5" s="54"/>
      <c r="P5" s="54"/>
      <c r="Q5" s="54"/>
      <c r="R5" s="54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>
        <f>'BY-Techs'!AC4</f>
        <v>5170</v>
      </c>
      <c r="AE5" s="151">
        <v>1</v>
      </c>
    </row>
    <row r="6" spans="2:31">
      <c r="B6" s="9" t="str">
        <f>_xlfn.TEXTJOIN(",",TRUE,IF(LEFT(Regions!$C$3,1)&lt;&gt;"*",Regions!$C$3,""),IF(LEFT(Regions!$D$3,1)&lt;&gt;"*",Regions!$D$3,""))</f>
        <v>IE,National</v>
      </c>
      <c r="E6" s="9" t="str">
        <f>Commodities!D26</f>
        <v>ANRGCAT1</v>
      </c>
      <c r="H6" s="274">
        <f>('BY-Techs'!L4+'BY-Techs'!H4)/'BY-Techs'!$AC$4</f>
        <v>4.1551365209101124E-4</v>
      </c>
      <c r="I6" s="274">
        <f>('BY-Techs'!M4+'BY-Techs'!I4)/'BY-Techs'!$AC$4</f>
        <v>3.9349826562690989E-4</v>
      </c>
      <c r="J6" s="274">
        <f>('BY-Techs'!N4+'BY-Techs'!J4)/'BY-Techs'!$AC$4</f>
        <v>3.3133011458134145E-4</v>
      </c>
      <c r="K6" s="54"/>
      <c r="L6" s="54"/>
      <c r="M6" s="54"/>
      <c r="N6" s="54"/>
      <c r="O6" s="54"/>
      <c r="P6" s="54"/>
      <c r="Q6" s="54"/>
      <c r="R6" s="274">
        <f>('BY-Techs'!O4+'BY-Techs'!K4)/'BY-Techs'!$AC$4</f>
        <v>2.9185156590057318E-4</v>
      </c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</row>
    <row r="7" spans="2:31">
      <c r="B7" s="9" t="str">
        <f>_xlfn.TEXTJOIN(",",TRUE,IF(LEFT(Regions!$C$3,1)&lt;&gt;"*",Regions!$C$3,""),IF(LEFT(Regions!$D$3,1)&lt;&gt;"*",Regions!$D$3,""))</f>
        <v>IE,National</v>
      </c>
      <c r="F7" s="9" t="str">
        <f>Commodities!D9</f>
        <v>ADCAT</v>
      </c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249">
        <f>'BY-Techs'!AB4</f>
        <v>1</v>
      </c>
      <c r="T7" s="151"/>
      <c r="U7" s="151">
        <f>S7</f>
        <v>1</v>
      </c>
      <c r="V7" s="151"/>
      <c r="W7" s="151"/>
      <c r="X7" s="151"/>
      <c r="Y7" s="151"/>
      <c r="Z7" s="151"/>
      <c r="AA7" s="151"/>
      <c r="AB7" s="151"/>
      <c r="AC7" s="151"/>
      <c r="AD7" s="151"/>
      <c r="AE7" s="151"/>
    </row>
    <row r="8" spans="2:31">
      <c r="B8" s="9" t="str">
        <f>_xlfn.TEXTJOIN(",",TRUE,IF(LEFT(Regions!$C$3,1)&lt;&gt;"*",Regions!$C$3,""),IF(LEFT(Regions!$D$3,1)&lt;&gt;"*",Regions!$D$3,""))</f>
        <v>IE,National</v>
      </c>
      <c r="G8" s="9" t="s">
        <v>41</v>
      </c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59">
        <f>'BY-Techs'!AP4/'BY-Techs'!$AC$4</f>
        <v>2.481296654054415E-2</v>
      </c>
      <c r="T8" s="59">
        <f>'BY-Techs'!AQ4/'BY-Techs'!$AC$4</f>
        <v>2.5184719535783363E-2</v>
      </c>
      <c r="U8" s="59">
        <f>'BY-Techs'!AR4/'BY-Techs'!$AC$4</f>
        <v>2.5900699274661505E-2</v>
      </c>
      <c r="V8" s="59">
        <f>'BY-Techs'!AS4/'BY-Techs'!$AC$4</f>
        <v>2.6251635195770059E-2</v>
      </c>
      <c r="W8" s="59">
        <f>'BY-Techs'!AT4/'BY-Techs'!$AC$4</f>
        <v>2.6838401746512131E-2</v>
      </c>
      <c r="X8" s="59">
        <f>'BY-Techs'!AU4/'BY-Techs'!$AC$4</f>
        <v>2.7427349593436214E-2</v>
      </c>
      <c r="Y8" s="59">
        <f>'BY-Techs'!AV4/'BY-Techs'!$AC$4</f>
        <v>2.8016717000121542E-2</v>
      </c>
      <c r="Z8" s="59">
        <f>'BY-Techs'!AW4/'BY-Techs'!$AC$4</f>
        <v>2.860608440680688E-2</v>
      </c>
      <c r="AA8" s="59">
        <f>'BY-Techs'!AX4/'BY-Techs'!$AC$4</f>
        <v>2.9195451813492208E-2</v>
      </c>
      <c r="AB8" s="59">
        <f>'BY-Techs'!AY4/'BY-Techs'!$AC$4</f>
        <v>2.9784819220177543E-2</v>
      </c>
      <c r="AC8" s="59">
        <f>'BY-Techs'!AZ4/'BY-Techs'!$AC$4</f>
        <v>3.025631314552581E-2</v>
      </c>
      <c r="AD8" s="151"/>
      <c r="AE8" s="151"/>
    </row>
    <row r="9" spans="2:31">
      <c r="B9" s="9" t="str">
        <f>_xlfn.TEXTJOIN(",",TRUE,IF(LEFT(Regions!$C$3,1)&lt;&gt;"*",Regions!$C$3,""),IF(LEFT(Regions!$D$3,1)&lt;&gt;"*",Regions!$D$3,""))</f>
        <v>IE,National</v>
      </c>
      <c r="G9" s="9" t="s">
        <v>174</v>
      </c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59">
        <f>'BY-Techs'!BA4/'BY-Techs'!$AC$4</f>
        <v>5.6286240469815901E-4</v>
      </c>
      <c r="T9" s="59">
        <f>'BY-Techs'!BB4/'BY-Techs'!$AC$4</f>
        <v>5.7723244815296873E-4</v>
      </c>
      <c r="U9" s="59">
        <f>'BY-Techs'!BC4/'BY-Techs'!$AC$4</f>
        <v>5.8884156777819024E-4</v>
      </c>
      <c r="V9" s="59">
        <f>'BY-Techs'!BD4/'BY-Techs'!$AC$4</f>
        <v>5.8888976997173675E-4</v>
      </c>
      <c r="W9" s="59">
        <f>'BY-Techs'!BE4/'BY-Techs'!$AC$4</f>
        <v>5.8968637228574928E-4</v>
      </c>
      <c r="X9" s="59">
        <f>'BY-Techs'!BF4/'BY-Techs'!$AC$4</f>
        <v>5.8997859663167907E-4</v>
      </c>
      <c r="Y9" s="59">
        <f>'BY-Techs'!BG4/'BY-Techs'!$AC$4</f>
        <v>5.8994920336157897E-4</v>
      </c>
      <c r="Z9" s="59">
        <f>'BY-Techs'!BH4/'BY-Techs'!$AC$4</f>
        <v>5.897296935543834E-4</v>
      </c>
      <c r="AA9" s="59">
        <f>'BY-Techs'!BI4/'BY-Techs'!$AC$4</f>
        <v>5.8936993127950649E-4</v>
      </c>
      <c r="AB9" s="59">
        <f>'BY-Techs'!BJ4/'BY-Techs'!$AC$4</f>
        <v>5.8886880006431134E-4</v>
      </c>
      <c r="AC9" s="59">
        <f>'BY-Techs'!BK4/'BY-Techs'!$AC$4</f>
        <v>5.8839580929145939E-4</v>
      </c>
      <c r="AD9" s="151"/>
      <c r="AE9" s="151"/>
    </row>
    <row r="10" spans="2:31">
      <c r="B10" s="275" t="str">
        <f>_xlfn.TEXTJOIN(",",TRUE,IF(LEFT(Regions!$C$3,1)&lt;&gt;"*",Regions!$C$3,""),IF(LEFT(Regions!$D$3,1)&lt;&gt;"*",Regions!$D$3,""))</f>
        <v>IE,National</v>
      </c>
      <c r="C10" s="275" t="str">
        <f>Processes!D6</f>
        <v>ALIVCAT200</v>
      </c>
      <c r="D10" s="275" t="str">
        <f>Processes!E6</f>
        <v>Non-Dairy Cattle rearing (Standard process)</v>
      </c>
      <c r="E10" s="275" t="str">
        <f>Commodities!D6</f>
        <v>APASCAT2</v>
      </c>
      <c r="F10" s="275"/>
      <c r="G10" s="275"/>
      <c r="H10" s="276">
        <f>'BY-Techs'!Q5</f>
        <v>0.40425072808966278</v>
      </c>
      <c r="I10" s="276">
        <f>'BY-Techs'!R5</f>
        <v>0.40213660388300193</v>
      </c>
      <c r="J10" s="276">
        <f>'BY-Techs'!S5</f>
        <v>0.4371630811654954</v>
      </c>
      <c r="K10" s="276">
        <f>'BY-Techs'!T5</f>
        <v>0.4291683352349791</v>
      </c>
      <c r="L10" s="276">
        <f>'BY-Techs'!U5</f>
        <v>0.43551379742792717</v>
      </c>
      <c r="M10" s="276">
        <f>'BY-Techs'!V5</f>
        <v>0.43733393086417494</v>
      </c>
      <c r="N10" s="276">
        <f>'BY-Techs'!W5</f>
        <v>0.43784703361131261</v>
      </c>
      <c r="O10" s="276">
        <f>'BY-Techs'!X5</f>
        <v>0.43815565189666178</v>
      </c>
      <c r="P10" s="276">
        <f>'BY-Techs'!Y5</f>
        <v>0.44090759453285322</v>
      </c>
      <c r="Q10" s="276">
        <f>'BY-Techs'!Z5</f>
        <v>0.44156366611050774</v>
      </c>
      <c r="R10" s="276">
        <f>'BY-Techs'!AA5</f>
        <v>0.43938427476703817</v>
      </c>
      <c r="S10" s="277"/>
      <c r="T10" s="277"/>
      <c r="U10" s="277"/>
      <c r="V10" s="277"/>
      <c r="W10" s="277"/>
      <c r="X10" s="277"/>
      <c r="Y10" s="277"/>
      <c r="Z10" s="277"/>
      <c r="AA10" s="277"/>
      <c r="AB10" s="277"/>
      <c r="AC10" s="277"/>
      <c r="AD10" s="277">
        <v>1</v>
      </c>
      <c r="AE10" s="277">
        <v>1</v>
      </c>
    </row>
    <row r="11" spans="2:31">
      <c r="B11" s="275" t="str">
        <f>_xlfn.TEXTJOIN(",",TRUE,IF(LEFT(Regions!$C$3,1)&lt;&gt;"*",Regions!$C$3,""),IF(LEFT(Regions!$D$3,1)&lt;&gt;"*",Regions!$D$3,""))</f>
        <v>IE,National</v>
      </c>
      <c r="C11" s="275"/>
      <c r="D11" s="275"/>
      <c r="E11" s="275" t="str">
        <f>Commodities!D27</f>
        <v>ANRGCAT2</v>
      </c>
      <c r="F11" s="275"/>
      <c r="G11" s="275"/>
      <c r="H11" s="276">
        <f>'BY-Techs'!H5+'BY-Techs'!L5</f>
        <v>1.3869310868591036</v>
      </c>
      <c r="I11" s="276">
        <f>'BY-Techs'!I5+'BY-Techs'!M5</f>
        <v>1.3190885624614426</v>
      </c>
      <c r="J11" s="276">
        <f>'BY-Techs'!J5+'BY-Techs'!N5</f>
        <v>1.1098463677797199</v>
      </c>
      <c r="K11" s="276"/>
      <c r="L11" s="276"/>
      <c r="M11" s="276"/>
      <c r="N11" s="276"/>
      <c r="O11" s="276"/>
      <c r="P11" s="276"/>
      <c r="Q11" s="276"/>
      <c r="R11" s="276">
        <f>'BY-Techs'!K5+'BY-Techs'!O5</f>
        <v>0.97760627872554806</v>
      </c>
      <c r="S11" s="277"/>
      <c r="T11" s="277"/>
      <c r="U11" s="277"/>
      <c r="V11" s="277"/>
      <c r="W11" s="277"/>
      <c r="X11" s="277"/>
      <c r="Y11" s="277"/>
      <c r="Z11" s="277"/>
      <c r="AA11" s="277"/>
      <c r="AB11" s="277"/>
      <c r="AC11" s="277"/>
      <c r="AD11" s="277"/>
      <c r="AE11" s="277"/>
    </row>
    <row r="12" spans="2:31">
      <c r="B12" s="275" t="str">
        <f>_xlfn.TEXTJOIN(",",TRUE,IF(LEFT(Regions!$C$3,1)&lt;&gt;"*",Regions!$C$3,""),IF(LEFT(Regions!$D$3,1)&lt;&gt;"*",Regions!$D$3,""))</f>
        <v>IE,National</v>
      </c>
      <c r="C12" s="275"/>
      <c r="D12" s="275"/>
      <c r="E12" s="275"/>
      <c r="F12" s="275" t="str">
        <f>Commodities!D10</f>
        <v>ANDCAT</v>
      </c>
      <c r="G12" s="275"/>
      <c r="H12" s="275"/>
      <c r="I12" s="275"/>
      <c r="J12" s="275"/>
      <c r="K12" s="277"/>
      <c r="L12" s="277"/>
      <c r="M12" s="277"/>
      <c r="N12" s="277"/>
      <c r="O12" s="277"/>
      <c r="P12" s="277"/>
      <c r="Q12" s="277"/>
      <c r="R12" s="277"/>
      <c r="S12" s="278">
        <f>'BY-Techs'!AB5</f>
        <v>1</v>
      </c>
      <c r="T12" s="277"/>
      <c r="U12" s="277">
        <f>S12</f>
        <v>1</v>
      </c>
      <c r="V12" s="277"/>
      <c r="W12" s="277"/>
      <c r="X12" s="277"/>
      <c r="Y12" s="277"/>
      <c r="Z12" s="277"/>
      <c r="AA12" s="277"/>
      <c r="AB12" s="277"/>
      <c r="AC12" s="277"/>
      <c r="AD12" s="277"/>
      <c r="AE12" s="277"/>
    </row>
    <row r="13" spans="2:31">
      <c r="B13" s="275" t="str">
        <f>_xlfn.TEXTJOIN(",",TRUE,IF(LEFT(Regions!$C$3,1)&lt;&gt;"*",Regions!$C$3,""),IF(LEFT(Regions!$D$3,1)&lt;&gt;"*",Regions!$D$3,""))</f>
        <v>IE,National</v>
      </c>
      <c r="C13" s="275"/>
      <c r="D13" s="275"/>
      <c r="E13" s="275"/>
      <c r="F13" s="275"/>
      <c r="G13" s="275" t="s">
        <v>41</v>
      </c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9">
        <f>'BY-Techs'!AP5</f>
        <v>56.870342707195483</v>
      </c>
      <c r="T13" s="279">
        <f>'BY-Techs'!AQ5</f>
        <v>56.994063488513106</v>
      </c>
      <c r="U13" s="279">
        <f>'BY-Techs'!AR5</f>
        <v>56.206969240658935</v>
      </c>
      <c r="V13" s="279">
        <f>'BY-Techs'!AS5</f>
        <v>56.086829270758336</v>
      </c>
      <c r="W13" s="279">
        <f>'BY-Techs'!AT5</f>
        <v>56.175966191007433</v>
      </c>
      <c r="X13" s="279">
        <f>'BY-Techs'!AU5</f>
        <v>56.059284860449623</v>
      </c>
      <c r="Y13" s="279">
        <f>'BY-Techs'!AV5</f>
        <v>55.706884786919645</v>
      </c>
      <c r="Z13" s="279">
        <f>'BY-Techs'!AW5</f>
        <v>55.267920524532748</v>
      </c>
      <c r="AA13" s="279">
        <f>'BY-Techs'!AX5</f>
        <v>54.684525129512508</v>
      </c>
      <c r="AB13" s="279">
        <f>'BY-Techs'!AY5</f>
        <v>54.287606568694741</v>
      </c>
      <c r="AC13" s="279">
        <f>'BY-Techs'!AZ5</f>
        <v>54.111355076575279</v>
      </c>
      <c r="AD13" s="277"/>
      <c r="AE13" s="277"/>
    </row>
    <row r="14" spans="2:31">
      <c r="B14" s="275" t="str">
        <f>_xlfn.TEXTJOIN(",",TRUE,IF(LEFT(Regions!$C$3,1)&lt;&gt;"*",Regions!$C$3,""),IF(LEFT(Regions!$D$3,1)&lt;&gt;"*",Regions!$D$3,""))</f>
        <v>IE,National</v>
      </c>
      <c r="C14" s="275"/>
      <c r="D14" s="275"/>
      <c r="E14" s="275"/>
      <c r="F14" s="275"/>
      <c r="G14" s="275" t="s">
        <v>174</v>
      </c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80">
        <f>'BY-Techs'!BA5</f>
        <v>1.692485650076506</v>
      </c>
      <c r="T14" s="280">
        <f>'BY-Techs'!BB5</f>
        <v>1.6979379413980225</v>
      </c>
      <c r="U14" s="280">
        <f>'BY-Techs'!BC5</f>
        <v>1.7068217889720769</v>
      </c>
      <c r="V14" s="280">
        <f>'BY-Techs'!BD5</f>
        <v>1.7033439719242274</v>
      </c>
      <c r="W14" s="280">
        <f>'BY-Techs'!BE5</f>
        <v>1.7108674991515151</v>
      </c>
      <c r="X14" s="280">
        <f>'BY-Techs'!BF5</f>
        <v>1.7092748301218683</v>
      </c>
      <c r="Y14" s="280">
        <f>'BY-Techs'!BG5</f>
        <v>1.6988166739160591</v>
      </c>
      <c r="Z14" s="280">
        <f>'BY-Techs'!BH5</f>
        <v>1.6846958503143434</v>
      </c>
      <c r="AA14" s="280">
        <f>'BY-Techs'!BI5</f>
        <v>1.665703422896889</v>
      </c>
      <c r="AB14" s="280">
        <f>'BY-Techs'!BJ5</f>
        <v>1.6509160774773446</v>
      </c>
      <c r="AC14" s="280">
        <f>'BY-Techs'!BK5</f>
        <v>1.6424418833369996</v>
      </c>
      <c r="AD14" s="277"/>
      <c r="AE14" s="277"/>
    </row>
    <row r="15" spans="2:31">
      <c r="B15" s="9" t="str">
        <f>_xlfn.TEXTJOIN(",",TRUE,IF(LEFT(Regions!$C$3,1)&lt;&gt;"*",Regions!$C$3,""),IF(LEFT(Regions!$D$3,1)&lt;&gt;"*",Regions!$D$3,""))</f>
        <v>IE,National</v>
      </c>
      <c r="C15" s="9" t="str">
        <f>Processes!D7</f>
        <v>ALIVSHE100</v>
      </c>
      <c r="D15" s="9" t="str">
        <f>Processes!E7</f>
        <v>Sheep rearing (Standard process)</v>
      </c>
      <c r="E15" s="9" t="str">
        <f>Commodities!D7</f>
        <v>APASSHE</v>
      </c>
      <c r="H15" s="54">
        <f>'BY-Techs'!Q6</f>
        <v>9.6433963998652478E-2</v>
      </c>
      <c r="I15" s="54">
        <f>'BY-Techs'!R6</f>
        <v>9.213266646408623E-2</v>
      </c>
      <c r="J15" s="54">
        <f>'BY-Techs'!S6</f>
        <v>8.8874458724990349E-2</v>
      </c>
      <c r="K15" s="54">
        <f>'BY-Techs'!T6</f>
        <v>8.3968368205287733E-2</v>
      </c>
      <c r="L15" s="54">
        <f>'BY-Techs'!U6</f>
        <v>7.8431714748700809E-2</v>
      </c>
      <c r="M15" s="54">
        <f>'BY-Techs'!V6</f>
        <v>7.3050858066971952E-2</v>
      </c>
      <c r="N15" s="54">
        <f>'BY-Techs'!W6</f>
        <v>7.0129878369949883E-2</v>
      </c>
      <c r="O15" s="54">
        <f>'BY-Techs'!X6</f>
        <v>6.9405782281772174E-2</v>
      </c>
      <c r="P15" s="54">
        <f>'BY-Techs'!Y6</f>
        <v>6.9433612843895362E-2</v>
      </c>
      <c r="Q15" s="54">
        <f>'BY-Techs'!Z6</f>
        <v>6.9719208842283442E-2</v>
      </c>
      <c r="R15" s="54">
        <f>'BY-Techs'!AA6</f>
        <v>7.0013789171397153E-2</v>
      </c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1">
        <v>1</v>
      </c>
      <c r="AE15" s="151">
        <v>1</v>
      </c>
    </row>
    <row r="16" spans="2:31">
      <c r="B16" s="9" t="str">
        <f>_xlfn.TEXTJOIN(",",TRUE,IF(LEFT(Regions!$C$3,1)&lt;&gt;"*",Regions!$C$3,""),IF(LEFT(Regions!$D$3,1)&lt;&gt;"*",Regions!$D$3,""))</f>
        <v>IE,National</v>
      </c>
      <c r="E16" s="9" t="str">
        <f>Commodities!D28</f>
        <v>ANRGSHE</v>
      </c>
      <c r="H16" s="54">
        <f>'BY-Techs'!H6+'BY-Techs'!L6</f>
        <v>0.2177967315408445</v>
      </c>
      <c r="I16" s="54">
        <f>'BY-Techs'!I6+'BY-Techs'!M6</f>
        <v>0.19765613879388322</v>
      </c>
      <c r="J16" s="54">
        <f>'BY-Techs'!J6+'BY-Techs'!N6</f>
        <v>0.15985290006711156</v>
      </c>
      <c r="L16" s="151"/>
      <c r="M16" s="151"/>
      <c r="N16" s="151"/>
      <c r="O16" s="151"/>
      <c r="P16" s="151"/>
      <c r="Q16" s="151"/>
      <c r="R16" s="54">
        <f>'BY-Techs'!K6+'BY-Techs'!O6</f>
        <v>0.14080615418035286</v>
      </c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1"/>
      <c r="AE16" s="151"/>
    </row>
    <row r="17" spans="2:31">
      <c r="B17" s="9" t="str">
        <f>_xlfn.TEXTJOIN(",",TRUE,IF(LEFT(Regions!$C$3,1)&lt;&gt;"*",Regions!$C$3,""),IF(LEFT(Regions!$D$3,1)&lt;&gt;"*",Regions!$D$3,""))</f>
        <v>IE,National</v>
      </c>
      <c r="F17" s="9" t="str">
        <f>Commodities!D11</f>
        <v>ASHE</v>
      </c>
      <c r="K17" s="151"/>
      <c r="L17" s="151"/>
      <c r="M17" s="151"/>
      <c r="N17" s="151"/>
      <c r="O17" s="151"/>
      <c r="P17" s="151"/>
      <c r="Q17" s="151"/>
      <c r="R17" s="151"/>
      <c r="S17" s="248">
        <f>'BY-Techs'!AB6</f>
        <v>1</v>
      </c>
      <c r="T17" s="159"/>
      <c r="U17" s="159">
        <f>S17</f>
        <v>1</v>
      </c>
      <c r="V17" s="159"/>
      <c r="W17" s="159"/>
      <c r="X17" s="159"/>
      <c r="Y17" s="159"/>
      <c r="Z17" s="159"/>
      <c r="AA17" s="159"/>
      <c r="AB17" s="159"/>
      <c r="AC17" s="159"/>
      <c r="AD17" s="151"/>
      <c r="AE17" s="151"/>
    </row>
    <row r="18" spans="2:31">
      <c r="B18" s="9" t="str">
        <f>_xlfn.TEXTJOIN(",",TRUE,IF(LEFT(Regions!$C$3,1)&lt;&gt;"*",Regions!$C$3,""),IF(LEFT(Regions!$D$3,1)&lt;&gt;"*",Regions!$D$3,""))</f>
        <v>IE,National</v>
      </c>
      <c r="G18" s="9" t="s">
        <v>41</v>
      </c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61">
        <f>'BY-Techs'!AP6</f>
        <v>6.0716791146005242</v>
      </c>
      <c r="T18" s="161">
        <f>'BY-Techs'!AQ6</f>
        <v>5.9667773286554278</v>
      </c>
      <c r="U18" s="161">
        <f>'BY-Techs'!AR6</f>
        <v>5.8623296548004822</v>
      </c>
      <c r="V18" s="161">
        <f>'BY-Techs'!AS6</f>
        <v>5.7271170361875381</v>
      </c>
      <c r="W18" s="161">
        <f>'BY-Techs'!AT6</f>
        <v>5.5778357295577763</v>
      </c>
      <c r="X18" s="161">
        <f>'BY-Techs'!AU6</f>
        <v>5.4245726678525328</v>
      </c>
      <c r="Y18" s="161">
        <f>'BY-Techs'!AV6</f>
        <v>5.3512361164706039</v>
      </c>
      <c r="Z18" s="161">
        <f>'BY-Techs'!AW6</f>
        <v>5.3419224539472081</v>
      </c>
      <c r="AA18" s="161">
        <f>'BY-Techs'!AX6</f>
        <v>5.3521679945681795</v>
      </c>
      <c r="AB18" s="161">
        <f>'BY-Techs'!AY6</f>
        <v>5.3684467629926802</v>
      </c>
      <c r="AC18" s="161">
        <f>'BY-Techs'!AZ6</f>
        <v>5.3828528112101814</v>
      </c>
      <c r="AD18" s="151"/>
      <c r="AE18" s="151"/>
    </row>
    <row r="19" spans="2:31">
      <c r="B19" s="9" t="str">
        <f>_xlfn.TEXTJOIN(",",TRUE,IF(LEFT(Regions!$C$3,1)&lt;&gt;"*",Regions!$C$3,""),IF(LEFT(Regions!$D$3,1)&lt;&gt;"*",Regions!$D$3,""))</f>
        <v>IE,National</v>
      </c>
      <c r="G19" s="9" t="s">
        <v>174</v>
      </c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9">
        <f>'BY-Techs'!BA6</f>
        <v>0.26451495367634376</v>
      </c>
      <c r="T19" s="159">
        <f>'BY-Techs'!BB6</f>
        <v>0.25559711833513277</v>
      </c>
      <c r="U19" s="159">
        <f>'BY-Techs'!BC6</f>
        <v>0.24827508710281906</v>
      </c>
      <c r="V19" s="159">
        <f>'BY-Techs'!BD6</f>
        <v>0.2372586756697781</v>
      </c>
      <c r="W19" s="159">
        <f>'BY-Techs'!BE6</f>
        <v>0.22562947624242408</v>
      </c>
      <c r="X19" s="159">
        <f>'BY-Techs'!BF6</f>
        <v>0.21314050708580218</v>
      </c>
      <c r="Y19" s="159">
        <f>'BY-Techs'!BG6</f>
        <v>0.20726971454268278</v>
      </c>
      <c r="Z19" s="159">
        <f>'BY-Techs'!BH6</f>
        <v>0.20661610314041776</v>
      </c>
      <c r="AA19" s="159">
        <f>'BY-Techs'!BI6</f>
        <v>0.20746083189437797</v>
      </c>
      <c r="AB19" s="159">
        <f>'BY-Techs'!BJ6</f>
        <v>0.2086940148576085</v>
      </c>
      <c r="AC19" s="159">
        <f>'BY-Techs'!BK6</f>
        <v>0.20974015020509029</v>
      </c>
      <c r="AD19" s="151"/>
      <c r="AE19" s="151"/>
    </row>
    <row r="20" spans="2:31">
      <c r="B20" s="275" t="str">
        <f>_xlfn.TEXTJOIN(",",TRUE,IF(LEFT(Regions!$C$3,1)&lt;&gt;"*",Regions!$C$3,""),IF(LEFT(Regions!$D$3,1)&lt;&gt;"*",Regions!$D$3,""))</f>
        <v>IE,National</v>
      </c>
      <c r="C20" s="275" t="str">
        <f>Processes!D8</f>
        <v>ALIVPIG100</v>
      </c>
      <c r="D20" s="275" t="str">
        <f>Processes!E8</f>
        <v>Pigs rearing (Standard process)</v>
      </c>
      <c r="E20" s="275" t="str">
        <f>Commodities!D29</f>
        <v>ANRGPIG</v>
      </c>
      <c r="F20" s="275"/>
      <c r="G20" s="275"/>
      <c r="H20" s="276">
        <f>'BY-Techs'!H7+'BY-Techs'!L7</f>
        <v>0.21058904060216871</v>
      </c>
      <c r="I20" s="276">
        <f>'BY-Techs'!I7+'BY-Techs'!M7</f>
        <v>0.20982598248413467</v>
      </c>
      <c r="J20" s="276">
        <f>'BY-Techs'!J7+'BY-Techs'!N7</f>
        <v>0.16700153757425432</v>
      </c>
      <c r="K20" s="277"/>
      <c r="L20" s="277"/>
      <c r="M20" s="277"/>
      <c r="N20" s="277"/>
      <c r="O20" s="277"/>
      <c r="P20" s="277"/>
      <c r="Q20" s="277"/>
      <c r="R20" s="276">
        <f>'BY-Techs'!K7+'BY-Techs'!O7</f>
        <v>0.14710301932691949</v>
      </c>
      <c r="S20" s="280"/>
      <c r="T20" s="280"/>
      <c r="U20" s="280"/>
      <c r="V20" s="280"/>
      <c r="W20" s="280"/>
      <c r="X20" s="280"/>
      <c r="Y20" s="280"/>
      <c r="Z20" s="280"/>
      <c r="AA20" s="280"/>
      <c r="AB20" s="280"/>
      <c r="AC20" s="280"/>
      <c r="AD20" s="277">
        <v>1</v>
      </c>
      <c r="AE20" s="277">
        <v>1</v>
      </c>
    </row>
    <row r="21" spans="2:31">
      <c r="B21" s="275" t="str">
        <f>_xlfn.TEXTJOIN(",",TRUE,IF(LEFT(Regions!$C$3,1)&lt;&gt;"*",Regions!$C$3,""),IF(LEFT(Regions!$D$3,1)&lt;&gt;"*",Regions!$D$3,""))</f>
        <v>IE,National</v>
      </c>
      <c r="C21" s="275"/>
      <c r="D21" s="275"/>
      <c r="E21" s="275"/>
      <c r="F21" s="275" t="str">
        <f>Commodities!D12</f>
        <v>APIG</v>
      </c>
      <c r="G21" s="275"/>
      <c r="H21" s="275"/>
      <c r="I21" s="275"/>
      <c r="J21" s="275"/>
      <c r="K21" s="277"/>
      <c r="L21" s="277"/>
      <c r="M21" s="277"/>
      <c r="N21" s="277"/>
      <c r="O21" s="277"/>
      <c r="P21" s="277"/>
      <c r="Q21" s="277"/>
      <c r="R21" s="277"/>
      <c r="S21" s="281">
        <f>'BY-Techs'!AB7</f>
        <v>1</v>
      </c>
      <c r="T21" s="280"/>
      <c r="U21" s="280">
        <f>S21</f>
        <v>1</v>
      </c>
      <c r="V21" s="280"/>
      <c r="W21" s="280"/>
      <c r="X21" s="280"/>
      <c r="Y21" s="280"/>
      <c r="Z21" s="280"/>
      <c r="AA21" s="280"/>
      <c r="AB21" s="280"/>
      <c r="AC21" s="280"/>
      <c r="AD21" s="277"/>
      <c r="AE21" s="277"/>
    </row>
    <row r="22" spans="2:31">
      <c r="B22" s="275" t="str">
        <f>_xlfn.TEXTJOIN(",",TRUE,IF(LEFT(Regions!$C$3,1)&lt;&gt;"*",Regions!$C$3,""),IF(LEFT(Regions!$D$3,1)&lt;&gt;"*",Regions!$D$3,""))</f>
        <v>IE,National</v>
      </c>
      <c r="C22" s="275"/>
      <c r="D22" s="275"/>
      <c r="E22" s="275"/>
      <c r="F22" s="275"/>
      <c r="G22" s="275" t="s">
        <v>41</v>
      </c>
      <c r="H22" s="277"/>
      <c r="I22" s="277"/>
      <c r="J22" s="277"/>
      <c r="K22" s="277"/>
      <c r="L22" s="277"/>
      <c r="M22" s="277"/>
      <c r="N22" s="277"/>
      <c r="O22" s="277"/>
      <c r="P22" s="277"/>
      <c r="Q22" s="277"/>
      <c r="R22" s="277"/>
      <c r="S22" s="279">
        <f>'BY-Techs'!AP7</f>
        <v>12.188264005266937</v>
      </c>
      <c r="T22" s="279">
        <f>'BY-Techs'!AQ7</f>
        <v>12.212391232642741</v>
      </c>
      <c r="U22" s="279">
        <f>'BY-Techs'!AR7</f>
        <v>13.732389243482375</v>
      </c>
      <c r="V22" s="279">
        <f>'BY-Techs'!AS7</f>
        <v>13.474376013592586</v>
      </c>
      <c r="W22" s="279">
        <f>'BY-Techs'!AT7</f>
        <v>13.51314228327106</v>
      </c>
      <c r="X22" s="279">
        <f>'BY-Techs'!AU7</f>
        <v>13.504765384888604</v>
      </c>
      <c r="Y22" s="279">
        <f>'BY-Techs'!AV7</f>
        <v>13.484216479023413</v>
      </c>
      <c r="Z22" s="279">
        <f>'BY-Techs'!AW7</f>
        <v>13.470382007146782</v>
      </c>
      <c r="AA22" s="279">
        <f>'BY-Techs'!AX7</f>
        <v>13.46051035750034</v>
      </c>
      <c r="AB22" s="279">
        <f>'BY-Techs'!AY7</f>
        <v>13.452264963878855</v>
      </c>
      <c r="AC22" s="279">
        <f>'BY-Techs'!AZ7</f>
        <v>13.446425524597933</v>
      </c>
      <c r="AD22" s="277"/>
      <c r="AE22" s="277"/>
    </row>
    <row r="23" spans="2:31">
      <c r="B23" s="275" t="str">
        <f>_xlfn.TEXTJOIN(",",TRUE,IF(LEFT(Regions!$C$3,1)&lt;&gt;"*",Regions!$C$3,""),IF(LEFT(Regions!$D$3,1)&lt;&gt;"*",Regions!$D$3,""))</f>
        <v>IE,National</v>
      </c>
      <c r="C23" s="275"/>
      <c r="D23" s="275"/>
      <c r="E23" s="275"/>
      <c r="F23" s="275"/>
      <c r="G23" s="275" t="s">
        <v>174</v>
      </c>
      <c r="H23" s="277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6">
        <f>'BY-Techs'!BA7</f>
        <v>6.1074649812309589E-2</v>
      </c>
      <c r="T23" s="276">
        <f>'BY-Techs'!BB7</f>
        <v>6.1168221599046321E-2</v>
      </c>
      <c r="U23" s="276">
        <f>'BY-Techs'!BC7</f>
        <v>7.9690189565984393E-2</v>
      </c>
      <c r="V23" s="276">
        <f>'BY-Techs'!BD7</f>
        <v>7.9047551692843568E-2</v>
      </c>
      <c r="W23" s="276">
        <f>'BY-Techs'!BE7</f>
        <v>7.9090268946856584E-2</v>
      </c>
      <c r="X23" s="276">
        <f>'BY-Techs'!BF7</f>
        <v>7.8670087860636936E-2</v>
      </c>
      <c r="Y23" s="276">
        <f>'BY-Techs'!BG7</f>
        <v>7.8109193365825016E-2</v>
      </c>
      <c r="Z23" s="276">
        <f>'BY-Techs'!BH7</f>
        <v>7.7540556625645629E-2</v>
      </c>
      <c r="AA23" s="276">
        <f>'BY-Techs'!BI7</f>
        <v>7.696983435368146E-2</v>
      </c>
      <c r="AB23" s="276">
        <f>'BY-Techs'!BJ7</f>
        <v>7.6372117571969628E-2</v>
      </c>
      <c r="AC23" s="276">
        <f>'BY-Techs'!BK7</f>
        <v>7.5882603890788755E-2</v>
      </c>
      <c r="AD23" s="277"/>
      <c r="AE23" s="277"/>
    </row>
    <row r="24" spans="2:31">
      <c r="B24" s="9" t="str">
        <f>_xlfn.TEXTJOIN(",",TRUE,IF(LEFT(Regions!$C$3,1)&lt;&gt;"*",Regions!$C$3,""),IF(LEFT(Regions!$D$3,1)&lt;&gt;"*",Regions!$D$3,""))</f>
        <v>IE,National</v>
      </c>
      <c r="C24" s="9" t="str">
        <f>Processes!D9</f>
        <v>ALIVPOU100</v>
      </c>
      <c r="D24" s="9" t="str">
        <f>Processes!E9</f>
        <v>Poultry rearing (Standard process)</v>
      </c>
      <c r="E24" s="9" t="str">
        <f>Commodities!D30</f>
        <v>ANRGPOU</v>
      </c>
      <c r="H24" s="54">
        <f>'BY-Techs'!H8+'BY-Techs'!L8</f>
        <v>2.1932987182430419E-2</v>
      </c>
      <c r="I24" s="54">
        <f>'BY-Techs'!I8+'BY-Techs'!M8</f>
        <v>2.1546097156632242E-2</v>
      </c>
      <c r="J24" s="54">
        <f>'BY-Techs'!J8+'BY-Techs'!N8</f>
        <v>1.5543027910017772E-2</v>
      </c>
      <c r="L24" s="151"/>
      <c r="M24" s="151"/>
      <c r="N24" s="151"/>
      <c r="O24" s="151"/>
      <c r="P24" s="151"/>
      <c r="Q24" s="151"/>
      <c r="R24" s="54">
        <f>'BY-Techs'!K8+'BY-Techs'!O8</f>
        <v>1.3691049605034769E-2</v>
      </c>
      <c r="S24" s="151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1">
        <v>1</v>
      </c>
      <c r="AE24" s="151">
        <v>1</v>
      </c>
    </row>
    <row r="25" spans="2:31">
      <c r="B25" s="9" t="str">
        <f>_xlfn.TEXTJOIN(",",TRUE,IF(LEFT(Regions!$C$3,1)&lt;&gt;"*",Regions!$C$3,""),IF(LEFT(Regions!$D$3,1)&lt;&gt;"*",Regions!$D$3,""))</f>
        <v>IE,National</v>
      </c>
      <c r="F25" s="9" t="str">
        <f>Commodities!D13</f>
        <v>APOU</v>
      </c>
      <c r="K25" s="151"/>
      <c r="L25" s="151"/>
      <c r="M25" s="151"/>
      <c r="N25" s="151"/>
      <c r="O25" s="151"/>
      <c r="P25" s="151"/>
      <c r="Q25" s="151"/>
      <c r="R25" s="151"/>
      <c r="S25" s="248">
        <f>'BY-Techs'!AB8</f>
        <v>1</v>
      </c>
      <c r="T25" s="159"/>
      <c r="U25" s="159">
        <f>S25</f>
        <v>1</v>
      </c>
      <c r="V25" s="159"/>
      <c r="W25" s="159"/>
      <c r="X25" s="159"/>
      <c r="Y25" s="159"/>
      <c r="Z25" s="159"/>
      <c r="AA25" s="159"/>
      <c r="AB25" s="159"/>
      <c r="AC25" s="159"/>
      <c r="AD25" s="151"/>
      <c r="AE25" s="151"/>
    </row>
    <row r="26" spans="2:31">
      <c r="B26" s="9" t="str">
        <f>_xlfn.TEXTJOIN(",",TRUE,IF(LEFT(Regions!$C$3,1)&lt;&gt;"*",Regions!$C$3,""),IF(LEFT(Regions!$D$3,1)&lt;&gt;"*",Regions!$D$3,""))</f>
        <v>IE,National</v>
      </c>
      <c r="G26" s="9" t="s">
        <v>41</v>
      </c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61">
        <f>'BY-Techs'!AP8</f>
        <v>0.34609151828957607</v>
      </c>
      <c r="T26" s="161">
        <f>'BY-Techs'!AQ8</f>
        <v>0.35899833607974685</v>
      </c>
      <c r="U26" s="161">
        <f>'BY-Techs'!AR8</f>
        <v>0.34879788316081906</v>
      </c>
      <c r="V26" s="161">
        <f>'BY-Techs'!AS8</f>
        <v>0.34879788316081906</v>
      </c>
      <c r="W26" s="161">
        <f>'BY-Techs'!AT8</f>
        <v>0.34879788316081906</v>
      </c>
      <c r="X26" s="161">
        <f>'BY-Techs'!AU8</f>
        <v>0.34879788316081906</v>
      </c>
      <c r="Y26" s="161">
        <f>'BY-Techs'!AV8</f>
        <v>0.348797883160819</v>
      </c>
      <c r="Z26" s="161">
        <f>'BY-Techs'!AW8</f>
        <v>0.34879788316081928</v>
      </c>
      <c r="AA26" s="161">
        <f>'BY-Techs'!AX8</f>
        <v>0.34879788316082355</v>
      </c>
      <c r="AB26" s="161">
        <f>'BY-Techs'!AY8</f>
        <v>0.34879788316077037</v>
      </c>
      <c r="AC26" s="161">
        <f>'BY-Techs'!AZ8</f>
        <v>0.34879788316115712</v>
      </c>
      <c r="AD26" s="151"/>
      <c r="AE26" s="151"/>
    </row>
    <row r="27" spans="2:31">
      <c r="B27" s="9" t="str">
        <f>_xlfn.TEXTJOIN(",",TRUE,IF(LEFT(Regions!$C$3,1)&lt;&gt;"*",Regions!$C$3,""),IF(LEFT(Regions!$D$3,1)&lt;&gt;"*",Regions!$D$3,""))</f>
        <v>IE,National</v>
      </c>
      <c r="G27" s="9" t="s">
        <v>174</v>
      </c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54">
        <f>'BY-Techs'!BA8</f>
        <v>3.8954050674384615E-2</v>
      </c>
      <c r="T27" s="54">
        <f>'BY-Techs'!BB8</f>
        <v>3.765629688244175E-2</v>
      </c>
      <c r="U27" s="54">
        <f>'BY-Techs'!BC8</f>
        <v>3.3855942827902677E-2</v>
      </c>
      <c r="V27" s="54">
        <f>'BY-Techs'!BD8</f>
        <v>3.3881141766975049E-2</v>
      </c>
      <c r="W27" s="54">
        <f>'BY-Techs'!BE8</f>
        <v>3.429758615879324E-2</v>
      </c>
      <c r="X27" s="54">
        <f>'BY-Techs'!BF8</f>
        <v>3.4450353967616441E-2</v>
      </c>
      <c r="Y27" s="54">
        <f>'BY-Techs'!BG8</f>
        <v>3.4434987878069492E-2</v>
      </c>
      <c r="Z27" s="54">
        <f>'BY-Techs'!BH8</f>
        <v>3.4320233468563457E-2</v>
      </c>
      <c r="AA27" s="54">
        <f>'BY-Techs'!BI8</f>
        <v>3.4132158466615173E-2</v>
      </c>
      <c r="AB27" s="54">
        <f>'BY-Techs'!BJ8</f>
        <v>3.3870179207371079E-2</v>
      </c>
      <c r="AC27" s="54">
        <f>'BY-Techs'!BK8</f>
        <v>3.3622911089715185E-2</v>
      </c>
      <c r="AD27" s="151"/>
      <c r="AE27" s="151"/>
    </row>
    <row r="28" spans="2:31">
      <c r="B28" s="275" t="str">
        <f>_xlfn.TEXTJOIN(",",TRUE,IF(LEFT(Regions!$C$3,1)&lt;&gt;"*",Regions!$C$3,""),IF(LEFT(Regions!$D$3,1)&lt;&gt;"*",Regions!$D$3,""))</f>
        <v>IE,National</v>
      </c>
      <c r="C28" s="275" t="str">
        <f>Processes!D10</f>
        <v>ALIVOTH100</v>
      </c>
      <c r="D28" s="275" t="str">
        <f>Processes!E10</f>
        <v>Other animals rearing (base year) (Standard process)</v>
      </c>
      <c r="E28" s="275" t="str">
        <f>Commodities!D8</f>
        <v>APASOTH</v>
      </c>
      <c r="F28" s="275"/>
      <c r="G28" s="275"/>
      <c r="H28" s="276">
        <f>'BY-Techs'!Q9</f>
        <v>3.6795064377682409E-2</v>
      </c>
      <c r="I28" s="276">
        <f>'BY-Techs'!R9</f>
        <v>3.2497311344654563E-2</v>
      </c>
      <c r="J28" s="276">
        <f>'BY-Techs'!S9</f>
        <v>2.8294615552444231E-2</v>
      </c>
      <c r="K28" s="276">
        <f>'BY-Techs'!T9</f>
        <v>2.8678730491206127E-2</v>
      </c>
      <c r="L28" s="276">
        <f>'BY-Techs'!U9</f>
        <v>2.9047801179487364E-2</v>
      </c>
      <c r="M28" s="276">
        <f>'BY-Techs'!V9</f>
        <v>2.9096293315467814E-2</v>
      </c>
      <c r="N28" s="276">
        <f>'BY-Techs'!W9</f>
        <v>2.9016077130685415E-2</v>
      </c>
      <c r="O28" s="276">
        <f>'BY-Techs'!X9</f>
        <v>2.8863608473136189E-2</v>
      </c>
      <c r="P28" s="276">
        <f>'BY-Techs'!Y9</f>
        <v>2.8696002579890505E-2</v>
      </c>
      <c r="Q28" s="276">
        <f>'BY-Techs'!Z9</f>
        <v>2.8512861111480891E-2</v>
      </c>
      <c r="R28" s="276">
        <f>'BY-Techs'!AA9</f>
        <v>2.8359860110922518E-2</v>
      </c>
      <c r="S28" s="280"/>
      <c r="T28" s="280"/>
      <c r="U28" s="280"/>
      <c r="V28" s="280"/>
      <c r="W28" s="280"/>
      <c r="X28" s="280"/>
      <c r="Y28" s="280"/>
      <c r="Z28" s="280"/>
      <c r="AA28" s="280"/>
      <c r="AB28" s="280"/>
      <c r="AC28" s="280"/>
      <c r="AD28" s="277">
        <v>1</v>
      </c>
      <c r="AE28" s="277">
        <v>1</v>
      </c>
    </row>
    <row r="29" spans="2:31">
      <c r="B29" s="275" t="str">
        <f>_xlfn.TEXTJOIN(",",TRUE,IF(LEFT(Regions!$C$3,1)&lt;&gt;"*",Regions!$C$3,""),IF(LEFT(Regions!$D$3,1)&lt;&gt;"*",Regions!$D$3,""))</f>
        <v>IE,National</v>
      </c>
      <c r="C29" s="275"/>
      <c r="D29" s="275"/>
      <c r="E29" s="275" t="str">
        <f>Commodities!D31</f>
        <v>ANRGOTH</v>
      </c>
      <c r="F29" s="275"/>
      <c r="G29" s="275"/>
      <c r="H29" s="276">
        <f>'BY-Techs'!H9+'BY-Techs'!L9</f>
        <v>1.510095146086281</v>
      </c>
      <c r="I29" s="276">
        <f>'BY-Techs'!I9+'BY-Techs'!M9</f>
        <v>1.284404730976513</v>
      </c>
      <c r="J29" s="276">
        <f>'BY-Techs'!J9+'BY-Techs'!N9</f>
        <v>0.89664703891792041</v>
      </c>
      <c r="K29" s="276"/>
      <c r="L29" s="276"/>
      <c r="M29" s="276"/>
      <c r="N29" s="276"/>
      <c r="O29" s="276"/>
      <c r="P29" s="276"/>
      <c r="Q29" s="276"/>
      <c r="R29" s="276">
        <f>'BY-Techs'!K9+'BY-Techs'!O9</f>
        <v>0.7898100137953592</v>
      </c>
      <c r="S29" s="280"/>
      <c r="T29" s="280"/>
      <c r="U29" s="280"/>
      <c r="V29" s="280"/>
      <c r="W29" s="280"/>
      <c r="X29" s="280"/>
      <c r="Y29" s="280"/>
      <c r="Z29" s="280"/>
      <c r="AA29" s="280"/>
      <c r="AB29" s="280"/>
      <c r="AC29" s="280"/>
      <c r="AD29" s="277"/>
      <c r="AE29" s="277"/>
    </row>
    <row r="30" spans="2:31">
      <c r="B30" s="275" t="str">
        <f>_xlfn.TEXTJOIN(",",TRUE,IF(LEFT(Regions!$C$3,1)&lt;&gt;"*",Regions!$C$3,""),IF(LEFT(Regions!$D$3,1)&lt;&gt;"*",Regions!$D$3,""))</f>
        <v>IE,National</v>
      </c>
      <c r="C30" s="275"/>
      <c r="D30" s="275"/>
      <c r="E30" s="275"/>
      <c r="F30" s="275" t="str">
        <f>Commodities!D14</f>
        <v>AOTH</v>
      </c>
      <c r="G30" s="275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81">
        <f>'BY-Techs'!AB9</f>
        <v>1</v>
      </c>
      <c r="T30" s="280"/>
      <c r="U30" s="280">
        <f>S30</f>
        <v>1</v>
      </c>
      <c r="V30" s="280"/>
      <c r="W30" s="280"/>
      <c r="X30" s="280"/>
      <c r="Y30" s="280"/>
      <c r="Z30" s="280"/>
      <c r="AA30" s="280"/>
      <c r="AB30" s="280"/>
      <c r="AC30" s="280"/>
      <c r="AD30" s="277"/>
      <c r="AE30" s="277"/>
    </row>
    <row r="31" spans="2:31">
      <c r="B31" s="275" t="str">
        <f>_xlfn.TEXTJOIN(",",TRUE,IF(LEFT(Regions!$C$3,1)&lt;&gt;"*",Regions!$C$3,""),IF(LEFT(Regions!$D$3,1)&lt;&gt;"*",Regions!$D$3,""))</f>
        <v>IE,National</v>
      </c>
      <c r="C31" s="275"/>
      <c r="D31" s="275"/>
      <c r="E31" s="275"/>
      <c r="F31" s="275"/>
      <c r="G31" s="275" t="s">
        <v>41</v>
      </c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9">
        <f>'BY-Techs'!AP9</f>
        <v>17.725278969957085</v>
      </c>
      <c r="T31" s="279">
        <f>'BY-Techs'!AQ9</f>
        <v>17.818990242387592</v>
      </c>
      <c r="U31" s="279">
        <f>'BY-Techs'!AR9</f>
        <v>17.517435897435902</v>
      </c>
      <c r="V31" s="279">
        <f>'BY-Techs'!AS9</f>
        <v>17.517435897435902</v>
      </c>
      <c r="W31" s="279">
        <f>'BY-Techs'!AT9</f>
        <v>17.517435897435902</v>
      </c>
      <c r="X31" s="279">
        <f>'BY-Techs'!AU9</f>
        <v>17.517435897435902</v>
      </c>
      <c r="Y31" s="279">
        <f>'BY-Techs'!AV9</f>
        <v>17.517435897435902</v>
      </c>
      <c r="Z31" s="279">
        <f>'BY-Techs'!AW9</f>
        <v>17.517435897435902</v>
      </c>
      <c r="AA31" s="279">
        <f>'BY-Techs'!AX9</f>
        <v>17.517435897435902</v>
      </c>
      <c r="AB31" s="279">
        <f>'BY-Techs'!AY9</f>
        <v>17.517435897435902</v>
      </c>
      <c r="AC31" s="279">
        <f>'BY-Techs'!AZ9</f>
        <v>17.517435897435902</v>
      </c>
      <c r="AD31" s="277"/>
      <c r="AE31" s="277"/>
    </row>
    <row r="32" spans="2:31">
      <c r="B32" s="282" t="str">
        <f>_xlfn.TEXTJOIN(",",TRUE,IF(LEFT(Regions!$C$3,1)&lt;&gt;"*",Regions!$C$3,""),IF(LEFT(Regions!$D$3,1)&lt;&gt;"*",Regions!$D$3,""))</f>
        <v>IE,National</v>
      </c>
      <c r="C32" s="282"/>
      <c r="D32" s="282"/>
      <c r="E32" s="282"/>
      <c r="F32" s="282"/>
      <c r="G32" s="282" t="s">
        <v>174</v>
      </c>
      <c r="H32" s="283"/>
      <c r="I32" s="283"/>
      <c r="J32" s="283"/>
      <c r="K32" s="283"/>
      <c r="L32" s="283"/>
      <c r="M32" s="283"/>
      <c r="N32" s="283"/>
      <c r="O32" s="283"/>
      <c r="P32" s="283"/>
      <c r="Q32" s="283"/>
      <c r="R32" s="283"/>
      <c r="S32" s="284">
        <f>'BY-Techs'!BA9</f>
        <v>2.3288649548156828</v>
      </c>
      <c r="T32" s="284">
        <f>'BY-Techs'!BB9</f>
        <v>2.3557618346633413</v>
      </c>
      <c r="U32" s="284">
        <f>'BY-Techs'!BC9</f>
        <v>2.3371015160721269</v>
      </c>
      <c r="V32" s="284">
        <f>'BY-Techs'!BD9</f>
        <v>2.3381885443554831</v>
      </c>
      <c r="W32" s="284">
        <f>'BY-Techs'!BE9</f>
        <v>2.3561530638557464</v>
      </c>
      <c r="X32" s="284">
        <f>'BY-Techs'!BF9</f>
        <v>2.3627431400688872</v>
      </c>
      <c r="Y32" s="284">
        <f>'BY-Techs'!BG9</f>
        <v>2.3620802798629819</v>
      </c>
      <c r="Z32" s="284">
        <f>'BY-Techs'!BH9</f>
        <v>2.3571300203137708</v>
      </c>
      <c r="AA32" s="284">
        <f>'BY-Techs'!BI9</f>
        <v>2.3490168673781091</v>
      </c>
      <c r="AB32" s="284">
        <f>'BY-Techs'!BJ9</f>
        <v>2.3377156430040351</v>
      </c>
      <c r="AC32" s="284">
        <f>'BY-Techs'!BK9</f>
        <v>2.3270490257812688</v>
      </c>
      <c r="AD32" s="283"/>
      <c r="AE32" s="283"/>
    </row>
    <row r="33" spans="2:32">
      <c r="B33" s="9" t="str">
        <f>_xlfn.TEXTJOIN(",",TRUE,IF(LEFT(Regions!$C$3,1)&lt;&gt;"*",Regions!$C$3,""),IF(LEFT(Regions!$D$3,1)&lt;&gt;"*",Regions!$D$3,""))</f>
        <v>IE,National</v>
      </c>
      <c r="C33" s="9" t="str">
        <f>Processes!D11</f>
        <v>APASCAT100</v>
      </c>
      <c r="D33" s="9" t="str">
        <f>Processes!E11</f>
        <v>Dairy Cattle pasture system (Standard process)</v>
      </c>
      <c r="E33" s="9" t="str">
        <f>Commodities!$D$21</f>
        <v>AGRLAND</v>
      </c>
      <c r="H33" s="249">
        <f>'BY-Techs'!Q10</f>
        <v>1</v>
      </c>
      <c r="I33" s="151"/>
      <c r="J33" s="151">
        <f>H33</f>
        <v>1</v>
      </c>
      <c r="K33" s="151"/>
      <c r="L33" s="151"/>
      <c r="M33" s="151"/>
      <c r="N33" s="151"/>
      <c r="O33" s="151"/>
      <c r="P33" s="151"/>
      <c r="Q33" s="151"/>
      <c r="R33" s="151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151">
        <v>1</v>
      </c>
      <c r="AE33" s="151">
        <v>1</v>
      </c>
    </row>
    <row r="34" spans="2:32">
      <c r="B34" s="9" t="str">
        <f>_xlfn.TEXTJOIN(",",TRUE,IF(LEFT(Regions!$C$3,1)&lt;&gt;"*",Regions!$C$3,""),IF(LEFT(Regions!$D$3,1)&lt;&gt;"*",Regions!$D$3,""))</f>
        <v>IE,National</v>
      </c>
      <c r="F34" s="9" t="str">
        <f>Commodities!D5</f>
        <v>APASCAT1</v>
      </c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248">
        <f>'BY-Techs'!AD10</f>
        <v>1</v>
      </c>
      <c r="T34" s="54"/>
      <c r="U34" s="54">
        <f>S34</f>
        <v>1</v>
      </c>
      <c r="V34" s="54"/>
      <c r="W34" s="54"/>
      <c r="X34" s="54"/>
      <c r="Y34" s="54"/>
      <c r="Z34" s="54"/>
      <c r="AA34" s="54"/>
      <c r="AB34" s="54"/>
      <c r="AC34" s="54"/>
      <c r="AD34" s="151"/>
      <c r="AE34" s="151"/>
    </row>
    <row r="35" spans="2:32">
      <c r="B35" s="9" t="str">
        <f>_xlfn.TEXTJOIN(",",TRUE,IF(LEFT(Regions!$C$3,1)&lt;&gt;"*",Regions!$C$3,""),IF(LEFT(Regions!$D$3,1)&lt;&gt;"*",Regions!$D$3,""))</f>
        <v>IE,National</v>
      </c>
      <c r="G35" s="9" t="s">
        <v>174</v>
      </c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59">
        <f>'BY-Techs'!BA10</f>
        <v>2.119772921087375</v>
      </c>
      <c r="T35" s="59">
        <f>'BY-Techs'!BB10</f>
        <v>2.0563274049491937</v>
      </c>
      <c r="U35" s="59">
        <f>'BY-Techs'!BC10</f>
        <v>1.7683233865218331</v>
      </c>
      <c r="V35" s="59">
        <f>'BY-Techs'!BD10</f>
        <v>2.1474895321379881</v>
      </c>
      <c r="W35" s="59">
        <f>'BY-Techs'!BE10</f>
        <v>2.3640889305285695</v>
      </c>
      <c r="X35" s="59">
        <f>'BY-Techs'!BF10</f>
        <v>2.5547126117524654</v>
      </c>
      <c r="Y35" s="59">
        <f>'BY-Techs'!BG10</f>
        <v>2.6415401353812968</v>
      </c>
      <c r="Z35" s="59">
        <f>'BY-Techs'!BH10</f>
        <v>2.6813137946464018</v>
      </c>
      <c r="AA35" s="59">
        <f>'BY-Techs'!BI10</f>
        <v>2.6363421332728016</v>
      </c>
      <c r="AB35" s="59">
        <f>'BY-Techs'!BJ10</f>
        <v>2.5984725052820887</v>
      </c>
      <c r="AC35" s="59">
        <f>'BY-Techs'!BK10</f>
        <v>2.5848660561459988</v>
      </c>
      <c r="AD35" s="151"/>
      <c r="AE35" s="151"/>
    </row>
    <row r="36" spans="2:32">
      <c r="B36" s="285" t="str">
        <f>_xlfn.TEXTJOIN(",",TRUE,IF(LEFT(Regions!$C$3,1)&lt;&gt;"*",Regions!$C$3,""),IF(LEFT(Regions!$D$3,1)&lt;&gt;"*",Regions!$D$3,""))</f>
        <v>IE,National</v>
      </c>
      <c r="C36" s="285" t="str">
        <f>Processes!D12</f>
        <v>APASCAT200</v>
      </c>
      <c r="D36" s="285" t="str">
        <f>Processes!E12</f>
        <v>Non-Dairy Cattle pasture system (Standard process)</v>
      </c>
      <c r="E36" s="285" t="str">
        <f>Commodities!$D$21</f>
        <v>AGRLAND</v>
      </c>
      <c r="F36" s="285"/>
      <c r="G36" s="285"/>
      <c r="H36" s="286">
        <f>'BY-Techs'!Q11</f>
        <v>1</v>
      </c>
      <c r="I36" s="287"/>
      <c r="J36" s="287">
        <f>H36</f>
        <v>1</v>
      </c>
      <c r="K36" s="287"/>
      <c r="L36" s="287"/>
      <c r="M36" s="287"/>
      <c r="N36" s="287"/>
      <c r="O36" s="287"/>
      <c r="P36" s="287"/>
      <c r="Q36" s="287"/>
      <c r="R36" s="287"/>
      <c r="S36" s="287"/>
      <c r="T36" s="288"/>
      <c r="U36" s="288"/>
      <c r="V36" s="288"/>
      <c r="W36" s="288"/>
      <c r="X36" s="288"/>
      <c r="Y36" s="288"/>
      <c r="Z36" s="288"/>
      <c r="AA36" s="288"/>
      <c r="AB36" s="288"/>
      <c r="AC36" s="288"/>
      <c r="AD36" s="287">
        <v>1</v>
      </c>
      <c r="AE36" s="287">
        <v>1</v>
      </c>
    </row>
    <row r="37" spans="2:32">
      <c r="B37" s="285" t="str">
        <f>_xlfn.TEXTJOIN(",",TRUE,IF(LEFT(Regions!$C$3,1)&lt;&gt;"*",Regions!$C$3,""),IF(LEFT(Regions!$D$3,1)&lt;&gt;"*",Regions!$D$3,""))</f>
        <v>IE,National</v>
      </c>
      <c r="C37" s="285"/>
      <c r="D37" s="285"/>
      <c r="E37" s="285"/>
      <c r="F37" s="285" t="str">
        <f>Commodities!D6</f>
        <v>APASCAT2</v>
      </c>
      <c r="G37" s="285"/>
      <c r="H37" s="287"/>
      <c r="I37" s="287"/>
      <c r="J37" s="287"/>
      <c r="K37" s="287"/>
      <c r="L37" s="287"/>
      <c r="M37" s="287"/>
      <c r="N37" s="287"/>
      <c r="O37" s="287"/>
      <c r="P37" s="287"/>
      <c r="Q37" s="287"/>
      <c r="R37" s="287"/>
      <c r="S37" s="289">
        <f>'BY-Techs'!AD11</f>
        <v>1</v>
      </c>
      <c r="T37" s="288"/>
      <c r="U37" s="288">
        <f>S37</f>
        <v>1</v>
      </c>
      <c r="V37" s="288"/>
      <c r="W37" s="288"/>
      <c r="X37" s="288"/>
      <c r="Y37" s="288"/>
      <c r="Z37" s="288"/>
      <c r="AA37" s="288"/>
      <c r="AB37" s="288"/>
      <c r="AC37" s="288"/>
      <c r="AD37" s="287"/>
      <c r="AE37" s="287"/>
    </row>
    <row r="38" spans="2:32">
      <c r="B38" s="285" t="str">
        <f>_xlfn.TEXTJOIN(",",TRUE,IF(LEFT(Regions!$C$3,1)&lt;&gt;"*",Regions!$C$3,""),IF(LEFT(Regions!$D$3,1)&lt;&gt;"*",Regions!$D$3,""))</f>
        <v>IE,National</v>
      </c>
      <c r="C38" s="285"/>
      <c r="D38" s="285"/>
      <c r="E38" s="285"/>
      <c r="F38" s="285"/>
      <c r="G38" s="285" t="s">
        <v>174</v>
      </c>
      <c r="H38" s="287"/>
      <c r="I38" s="287"/>
      <c r="J38" s="287"/>
      <c r="K38" s="287"/>
      <c r="L38" s="287"/>
      <c r="M38" s="287"/>
      <c r="N38" s="287"/>
      <c r="O38" s="287"/>
      <c r="P38" s="287"/>
      <c r="Q38" s="287"/>
      <c r="R38" s="287"/>
      <c r="S38" s="290">
        <f>'BY-Techs'!BA11</f>
        <v>2.1197729210873755</v>
      </c>
      <c r="T38" s="290">
        <f>'BY-Techs'!BB11</f>
        <v>2.0563274049491942</v>
      </c>
      <c r="U38" s="290">
        <f>'BY-Techs'!BC11</f>
        <v>1.7683233865218324</v>
      </c>
      <c r="V38" s="290">
        <f>'BY-Techs'!BD11</f>
        <v>2.1474895321379881</v>
      </c>
      <c r="W38" s="290">
        <f>'BY-Techs'!BE11</f>
        <v>2.3640889305285695</v>
      </c>
      <c r="X38" s="290">
        <f>'BY-Techs'!BF11</f>
        <v>2.5547126117524654</v>
      </c>
      <c r="Y38" s="290">
        <f>'BY-Techs'!BG11</f>
        <v>2.6415401353812973</v>
      </c>
      <c r="Z38" s="290">
        <f>'BY-Techs'!BH11</f>
        <v>2.6813137946464018</v>
      </c>
      <c r="AA38" s="290">
        <f>'BY-Techs'!BI11</f>
        <v>2.6363421332728025</v>
      </c>
      <c r="AB38" s="290">
        <f>'BY-Techs'!BJ11</f>
        <v>2.5984725052820887</v>
      </c>
      <c r="AC38" s="290">
        <f>'BY-Techs'!BK11</f>
        <v>2.5848660561459984</v>
      </c>
      <c r="AD38" s="287"/>
      <c r="AE38" s="287"/>
    </row>
    <row r="39" spans="2:32">
      <c r="B39" s="9" t="str">
        <f>_xlfn.TEXTJOIN(",",TRUE,IF(LEFT(Regions!$C$3,1)&lt;&gt;"*",Regions!$C$3,""),IF(LEFT(Regions!$D$3,1)&lt;&gt;"*",Regions!$D$3,""))</f>
        <v>IE,National</v>
      </c>
      <c r="C39" s="9" t="str">
        <f>Processes!D13</f>
        <v>APASSHE100</v>
      </c>
      <c r="D39" s="9" t="str">
        <f>Processes!E13</f>
        <v>Sheep pasture system (Standard process)</v>
      </c>
      <c r="E39" s="9" t="str">
        <f>Commodities!$D$21</f>
        <v>AGRLAND</v>
      </c>
      <c r="H39" s="249">
        <f>'BY-Techs'!Q12</f>
        <v>1</v>
      </c>
      <c r="I39" s="151"/>
      <c r="J39" s="151">
        <f>H39</f>
        <v>1</v>
      </c>
      <c r="K39" s="151"/>
      <c r="L39" s="151"/>
      <c r="M39" s="151"/>
      <c r="N39" s="151"/>
      <c r="O39" s="151"/>
      <c r="P39" s="151"/>
      <c r="Q39" s="151"/>
      <c r="R39" s="151"/>
      <c r="S39" s="151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151">
        <v>1</v>
      </c>
      <c r="AE39" s="151">
        <v>1</v>
      </c>
    </row>
    <row r="40" spans="2:32">
      <c r="B40" s="9" t="str">
        <f>_xlfn.TEXTJOIN(",",TRUE,IF(LEFT(Regions!$C$3,1)&lt;&gt;"*",Regions!$C$3,""),IF(LEFT(Regions!$D$3,1)&lt;&gt;"*",Regions!$D$3,""))</f>
        <v>IE,National</v>
      </c>
      <c r="F40" s="9" t="str">
        <f>Commodities!D7</f>
        <v>APASSHE</v>
      </c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248">
        <f>'BY-Techs'!AD12</f>
        <v>1</v>
      </c>
      <c r="T40" s="54"/>
      <c r="U40" s="159">
        <f>S40</f>
        <v>1</v>
      </c>
      <c r="V40" s="54"/>
      <c r="W40" s="54"/>
      <c r="X40" s="54"/>
      <c r="Y40" s="54"/>
      <c r="Z40" s="54"/>
      <c r="AA40" s="54"/>
      <c r="AB40" s="54"/>
      <c r="AC40" s="54"/>
      <c r="AD40" s="151"/>
      <c r="AE40" s="151"/>
    </row>
    <row r="41" spans="2:32">
      <c r="B41" s="9" t="str">
        <f>_xlfn.TEXTJOIN(",",TRUE,IF(LEFT(Regions!$C$3,1)&lt;&gt;"*",Regions!$C$3,""),IF(LEFT(Regions!$D$3,1)&lt;&gt;"*",Regions!$D$3,""))</f>
        <v>IE,National</v>
      </c>
      <c r="G41" s="9" t="s">
        <v>174</v>
      </c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59">
        <f>'BY-Techs'!BA12</f>
        <v>2.119772921087375</v>
      </c>
      <c r="T41" s="59">
        <f>'BY-Techs'!BB12</f>
        <v>2.0563274049491937</v>
      </c>
      <c r="U41" s="59">
        <f>'BY-Techs'!BC12</f>
        <v>1.7683233865218329</v>
      </c>
      <c r="V41" s="59">
        <f>'BY-Techs'!BD12</f>
        <v>2.1474895321379881</v>
      </c>
      <c r="W41" s="59">
        <f>'BY-Techs'!BE12</f>
        <v>2.3640889305285695</v>
      </c>
      <c r="X41" s="59">
        <f>'BY-Techs'!BF12</f>
        <v>2.554712611752465</v>
      </c>
      <c r="Y41" s="59">
        <f>'BY-Techs'!BG12</f>
        <v>2.6415401353812973</v>
      </c>
      <c r="Z41" s="59">
        <f>'BY-Techs'!BH12</f>
        <v>2.6813137946464018</v>
      </c>
      <c r="AA41" s="59">
        <f>'BY-Techs'!BI12</f>
        <v>2.6363421332728025</v>
      </c>
      <c r="AB41" s="59">
        <f>'BY-Techs'!BJ12</f>
        <v>2.5984725052820892</v>
      </c>
      <c r="AC41" s="59">
        <f>'BY-Techs'!BK12</f>
        <v>2.584866056145998</v>
      </c>
      <c r="AD41" s="151"/>
      <c r="AE41" s="151"/>
    </row>
    <row r="42" spans="2:32">
      <c r="B42" s="285" t="str">
        <f>_xlfn.TEXTJOIN(",",TRUE,IF(LEFT(Regions!$C$3,1)&lt;&gt;"*",Regions!$C$3,""),IF(LEFT(Regions!$D$3,1)&lt;&gt;"*",Regions!$D$3,""))</f>
        <v>IE,National</v>
      </c>
      <c r="C42" s="285" t="str">
        <f>Processes!D14</f>
        <v>APASOTH100</v>
      </c>
      <c r="D42" s="285" t="str">
        <f>Processes!E14</f>
        <v>Other animals pasture system (Standard process)</v>
      </c>
      <c r="E42" s="285" t="str">
        <f>Commodities!$D$21</f>
        <v>AGRLAND</v>
      </c>
      <c r="F42" s="285"/>
      <c r="G42" s="285"/>
      <c r="H42" s="286">
        <f>'BY-Techs'!Q13</f>
        <v>1</v>
      </c>
      <c r="I42" s="287"/>
      <c r="J42" s="287">
        <f>H42</f>
        <v>1</v>
      </c>
      <c r="K42" s="287"/>
      <c r="L42" s="287"/>
      <c r="M42" s="287"/>
      <c r="N42" s="287"/>
      <c r="O42" s="287"/>
      <c r="P42" s="287"/>
      <c r="Q42" s="287"/>
      <c r="R42" s="287"/>
      <c r="S42" s="287"/>
      <c r="T42" s="288"/>
      <c r="U42" s="288"/>
      <c r="V42" s="288"/>
      <c r="W42" s="288"/>
      <c r="X42" s="288"/>
      <c r="Y42" s="288"/>
      <c r="Z42" s="288"/>
      <c r="AA42" s="288"/>
      <c r="AB42" s="288"/>
      <c r="AC42" s="288"/>
      <c r="AD42" s="287">
        <v>1</v>
      </c>
      <c r="AE42" s="287">
        <v>1</v>
      </c>
    </row>
    <row r="43" spans="2:32">
      <c r="B43" s="285" t="str">
        <f>_xlfn.TEXTJOIN(",",TRUE,IF(LEFT(Regions!$C$3,1)&lt;&gt;"*",Regions!$C$3,""),IF(LEFT(Regions!$D$3,1)&lt;&gt;"*",Regions!$D$3,""))</f>
        <v>IE,National</v>
      </c>
      <c r="C43" s="285"/>
      <c r="D43" s="285"/>
      <c r="E43" s="285"/>
      <c r="F43" s="285" t="str">
        <f>Commodities!D8</f>
        <v>APASOTH</v>
      </c>
      <c r="G43" s="285"/>
      <c r="H43" s="287"/>
      <c r="I43" s="287"/>
      <c r="J43" s="287"/>
      <c r="K43" s="287"/>
      <c r="L43" s="287"/>
      <c r="M43" s="287"/>
      <c r="N43" s="287"/>
      <c r="O43" s="287"/>
      <c r="P43" s="287"/>
      <c r="Q43" s="287"/>
      <c r="R43" s="287"/>
      <c r="S43" s="289">
        <f>'BY-Techs'!AD13</f>
        <v>1</v>
      </c>
      <c r="T43" s="288"/>
      <c r="U43" s="288">
        <f>S43</f>
        <v>1</v>
      </c>
      <c r="V43" s="288"/>
      <c r="W43" s="288"/>
      <c r="X43" s="288"/>
      <c r="Y43" s="288"/>
      <c r="Z43" s="288"/>
      <c r="AA43" s="288"/>
      <c r="AB43" s="288"/>
      <c r="AC43" s="288"/>
      <c r="AD43" s="287"/>
      <c r="AE43" s="287"/>
    </row>
    <row r="44" spans="2:32">
      <c r="B44" s="291" t="str">
        <f>_xlfn.TEXTJOIN(",",TRUE,IF(LEFT(Regions!$C$3,1)&lt;&gt;"*",Regions!$C$3,""),IF(LEFT(Regions!$D$3,1)&lt;&gt;"*",Regions!$D$3,""))</f>
        <v>IE,National</v>
      </c>
      <c r="C44" s="291"/>
      <c r="D44" s="291"/>
      <c r="E44" s="291"/>
      <c r="F44" s="291"/>
      <c r="G44" s="291" t="s">
        <v>174</v>
      </c>
      <c r="H44" s="292"/>
      <c r="I44" s="292"/>
      <c r="J44" s="292"/>
      <c r="K44" s="292"/>
      <c r="L44" s="292"/>
      <c r="M44" s="292"/>
      <c r="N44" s="292"/>
      <c r="O44" s="292"/>
      <c r="P44" s="292"/>
      <c r="Q44" s="292"/>
      <c r="R44" s="292"/>
      <c r="S44" s="293">
        <f>'BY-Techs'!BA13</f>
        <v>2.119772921087375</v>
      </c>
      <c r="T44" s="293">
        <f>'BY-Techs'!BB13</f>
        <v>2.0563274049491937</v>
      </c>
      <c r="U44" s="293">
        <f>'BY-Techs'!BC13</f>
        <v>1.7683233865218331</v>
      </c>
      <c r="V44" s="293">
        <f>'BY-Techs'!BD13</f>
        <v>2.1474895321379881</v>
      </c>
      <c r="W44" s="293">
        <f>'BY-Techs'!BE13</f>
        <v>2.3640889305285695</v>
      </c>
      <c r="X44" s="293">
        <f>'BY-Techs'!BF13</f>
        <v>2.554712611752465</v>
      </c>
      <c r="Y44" s="293">
        <f>'BY-Techs'!BG13</f>
        <v>2.6415401353812973</v>
      </c>
      <c r="Z44" s="293">
        <f>'BY-Techs'!BH13</f>
        <v>2.6813137946464014</v>
      </c>
      <c r="AA44" s="293">
        <f>'BY-Techs'!BI13</f>
        <v>2.6363421332728025</v>
      </c>
      <c r="AB44" s="293">
        <f>'BY-Techs'!BJ13</f>
        <v>2.5984725052820892</v>
      </c>
      <c r="AC44" s="293">
        <f>'BY-Techs'!BK13</f>
        <v>2.584866056145998</v>
      </c>
      <c r="AD44" s="292"/>
      <c r="AE44" s="292"/>
    </row>
    <row r="45" spans="2:32">
      <c r="B45" s="294" t="str">
        <f>_xlfn.TEXTJOIN(",",TRUE,IF(LEFT(Regions!$C$3,1)&lt;&gt;"*",Regions!$C$3,""),IF(LEFT(Regions!$D$3,1)&lt;&gt;"*",Regions!$D$3,""))</f>
        <v>IE,National</v>
      </c>
      <c r="C45" s="294" t="str">
        <f>Processes!D38</f>
        <v>AGRLANDPOT</v>
      </c>
      <c r="D45" s="294" t="str">
        <f>Processes!E38</f>
        <v>Agriculture land potential</v>
      </c>
      <c r="E45" s="294"/>
      <c r="F45" s="294" t="s">
        <v>40</v>
      </c>
      <c r="G45" s="294"/>
      <c r="H45" s="295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6"/>
      <c r="T45" s="296"/>
      <c r="U45" s="296"/>
      <c r="V45" s="296"/>
      <c r="W45" s="296"/>
      <c r="X45" s="296"/>
      <c r="Y45" s="296"/>
      <c r="Z45" s="296"/>
      <c r="AA45" s="296"/>
      <c r="AB45" s="296"/>
      <c r="AC45" s="296"/>
      <c r="AD45" s="295"/>
      <c r="AE45" s="295"/>
      <c r="AF45" s="9"/>
    </row>
    <row r="46" spans="2:32">
      <c r="Q46" s="151"/>
      <c r="R46" s="151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1"/>
      <c r="AE46" s="151"/>
      <c r="AF46" s="9"/>
    </row>
    <row r="47" spans="2:32">
      <c r="Q47" s="151"/>
      <c r="R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  <c r="AF47" s="9"/>
    </row>
    <row r="48" spans="2:32">
      <c r="Q48" s="151"/>
      <c r="R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E48" s="151"/>
      <c r="AF48" s="9"/>
    </row>
    <row r="49" spans="12:32">
      <c r="Q49" s="151"/>
      <c r="R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9"/>
    </row>
    <row r="50" spans="12:32"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  <c r="AE50" s="151"/>
      <c r="AF50" s="9"/>
    </row>
    <row r="51" spans="12:32">
      <c r="AF51" s="9"/>
    </row>
    <row r="52" spans="12:32">
      <c r="AF52" s="9"/>
    </row>
    <row r="53" spans="12:32">
      <c r="AF53" s="9"/>
    </row>
    <row r="54" spans="12:32">
      <c r="AF54" s="9"/>
    </row>
    <row r="55" spans="12:32">
      <c r="AF55" s="9"/>
    </row>
    <row r="56" spans="12:32">
      <c r="AF56" s="9"/>
    </row>
    <row r="57" spans="12:32">
      <c r="AF57" s="9"/>
    </row>
    <row r="59" spans="12:32">
      <c r="AF59" s="9"/>
    </row>
    <row r="60" spans="12:32" ht="15">
      <c r="L60" s="137"/>
      <c r="M60" s="137"/>
      <c r="N60" s="137"/>
      <c r="O60" s="64"/>
      <c r="P60" s="64"/>
      <c r="Q60" s="64"/>
      <c r="R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F60" s="9"/>
    </row>
    <row r="61" spans="12:32">
      <c r="AF61" s="9"/>
    </row>
    <row r="62" spans="12:32">
      <c r="AF62" s="9"/>
    </row>
    <row r="63" spans="12:32">
      <c r="AF63" s="9"/>
    </row>
    <row r="64" spans="12:32">
      <c r="AF64" s="9"/>
    </row>
    <row r="65" spans="8:32">
      <c r="AF65" s="9"/>
    </row>
    <row r="66" spans="8:32">
      <c r="AF66" s="9"/>
    </row>
    <row r="67" spans="8:32">
      <c r="AF67" s="9"/>
    </row>
    <row r="68" spans="8:32">
      <c r="AF68" s="9"/>
    </row>
    <row r="69" spans="8:32">
      <c r="AF69" s="9"/>
    </row>
    <row r="70" spans="8:32">
      <c r="AF70" s="9"/>
    </row>
    <row r="71" spans="8:32">
      <c r="AF71" s="9"/>
    </row>
    <row r="72" spans="8:32">
      <c r="AF72" s="9"/>
    </row>
    <row r="73" spans="8:32">
      <c r="AF73" s="9"/>
    </row>
    <row r="74" spans="8:32"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  <c r="S74" s="248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151"/>
      <c r="AE74" s="151"/>
      <c r="AF74" s="9"/>
    </row>
    <row r="75" spans="8:32">
      <c r="AF75" s="9"/>
    </row>
    <row r="76" spans="8:32">
      <c r="AF76" s="9"/>
    </row>
    <row r="77" spans="8:32">
      <c r="AF77" s="9"/>
    </row>
    <row r="78" spans="8:32">
      <c r="AF78" s="9"/>
    </row>
    <row r="79" spans="8:32">
      <c r="AF79" s="9"/>
    </row>
    <row r="80" spans="8:32">
      <c r="AF80" s="9"/>
    </row>
    <row r="81" spans="11:32">
      <c r="AF81" s="9"/>
    </row>
    <row r="82" spans="11:32" ht="15">
      <c r="K82" s="64"/>
      <c r="L82" s="64"/>
      <c r="M82" s="64"/>
      <c r="N82" s="64"/>
      <c r="O82" s="64"/>
      <c r="P82" s="64"/>
      <c r="Q82" s="64"/>
      <c r="R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F82" s="9"/>
    </row>
    <row r="83" spans="11:32">
      <c r="AF83" s="9"/>
    </row>
    <row r="84" spans="11:32">
      <c r="AF84" s="9"/>
    </row>
    <row r="85" spans="11:32">
      <c r="AF85" s="9"/>
    </row>
    <row r="86" spans="11:32">
      <c r="AF86" s="9"/>
    </row>
    <row r="87" spans="11:32">
      <c r="AF87" s="9"/>
    </row>
    <row r="88" spans="11:32">
      <c r="AF88" s="9"/>
    </row>
    <row r="89" spans="11:32">
      <c r="K89" s="207"/>
      <c r="L89" s="207"/>
      <c r="M89" s="207"/>
      <c r="N89" s="207"/>
      <c r="O89" s="207"/>
      <c r="P89" s="207"/>
      <c r="Q89" s="207"/>
      <c r="R89" s="207"/>
      <c r="S89" s="207"/>
      <c r="T89" s="207"/>
      <c r="U89" s="207"/>
      <c r="V89" s="207"/>
      <c r="W89" s="207"/>
      <c r="X89" s="207"/>
      <c r="Y89" s="207"/>
      <c r="Z89" s="207"/>
      <c r="AA89" s="207"/>
      <c r="AB89" s="207"/>
      <c r="AC89" s="207"/>
      <c r="AD89" s="207"/>
      <c r="AF89" s="9"/>
    </row>
    <row r="90" spans="11:32">
      <c r="K90" s="207"/>
      <c r="L90" s="207"/>
      <c r="M90" s="207"/>
      <c r="N90" s="207"/>
      <c r="O90" s="207"/>
      <c r="P90" s="207"/>
      <c r="Q90" s="207"/>
      <c r="R90" s="207"/>
      <c r="S90" s="207"/>
      <c r="T90" s="207"/>
      <c r="U90" s="207"/>
      <c r="V90" s="207"/>
      <c r="W90" s="207"/>
      <c r="X90" s="207"/>
      <c r="Y90" s="207"/>
      <c r="Z90" s="207"/>
      <c r="AA90" s="207"/>
      <c r="AB90" s="207"/>
      <c r="AC90" s="207"/>
      <c r="AD90" s="207"/>
      <c r="AF90" s="9"/>
    </row>
    <row r="91" spans="11:32">
      <c r="K91" s="207"/>
      <c r="L91" s="207"/>
      <c r="M91" s="207"/>
      <c r="N91" s="207"/>
      <c r="O91" s="207"/>
      <c r="P91" s="207"/>
      <c r="Q91" s="207"/>
      <c r="R91" s="207"/>
      <c r="S91" s="207"/>
      <c r="T91" s="207"/>
      <c r="U91" s="207"/>
      <c r="V91" s="207"/>
      <c r="W91" s="207"/>
      <c r="X91" s="207"/>
      <c r="Y91" s="207"/>
      <c r="Z91" s="207"/>
      <c r="AA91" s="207"/>
      <c r="AB91" s="207"/>
      <c r="AC91" s="207"/>
      <c r="AD91" s="207"/>
      <c r="AF91" s="9"/>
    </row>
    <row r="92" spans="11:32">
      <c r="K92" s="207"/>
      <c r="L92" s="207"/>
      <c r="M92" s="207"/>
      <c r="N92" s="207"/>
      <c r="O92" s="207"/>
      <c r="P92" s="207"/>
      <c r="Q92" s="207"/>
      <c r="R92" s="207"/>
      <c r="S92" s="207"/>
      <c r="T92" s="207"/>
      <c r="U92" s="207"/>
      <c r="V92" s="207"/>
      <c r="W92" s="207"/>
      <c r="X92" s="207"/>
      <c r="Y92" s="207"/>
      <c r="Z92" s="207"/>
      <c r="AA92" s="207"/>
      <c r="AB92" s="207"/>
      <c r="AC92" s="207"/>
      <c r="AD92" s="207"/>
      <c r="AF92" s="9"/>
    </row>
    <row r="93" spans="11:32">
      <c r="K93" s="207"/>
      <c r="L93" s="207"/>
      <c r="M93" s="207"/>
      <c r="N93" s="207"/>
      <c r="O93" s="207"/>
      <c r="P93" s="207"/>
      <c r="Q93" s="207"/>
      <c r="R93" s="207"/>
      <c r="S93" s="207"/>
      <c r="T93" s="207"/>
      <c r="U93" s="207"/>
      <c r="V93" s="207"/>
      <c r="W93" s="207"/>
      <c r="X93" s="207"/>
      <c r="Y93" s="207"/>
      <c r="Z93" s="207"/>
      <c r="AA93" s="207"/>
      <c r="AB93" s="207"/>
      <c r="AC93" s="207"/>
      <c r="AD93" s="207"/>
      <c r="AF93" s="9"/>
    </row>
    <row r="94" spans="11:32">
      <c r="K94" s="207"/>
      <c r="L94" s="207"/>
      <c r="M94" s="207"/>
      <c r="N94" s="207"/>
      <c r="O94" s="207"/>
      <c r="P94" s="207"/>
      <c r="Q94" s="207"/>
      <c r="R94" s="207"/>
      <c r="S94" s="207"/>
      <c r="T94" s="207"/>
      <c r="U94" s="207"/>
      <c r="V94" s="207"/>
      <c r="W94" s="207"/>
      <c r="X94" s="207"/>
      <c r="Y94" s="207"/>
      <c r="Z94" s="207"/>
      <c r="AA94" s="207"/>
      <c r="AB94" s="207"/>
      <c r="AC94" s="207"/>
      <c r="AD94" s="207"/>
      <c r="AF94" s="9"/>
    </row>
    <row r="95" spans="11:32">
      <c r="AF95" s="9"/>
    </row>
    <row r="96" spans="11:32">
      <c r="AF96" s="9"/>
    </row>
    <row r="97" spans="32:32">
      <c r="AF97" s="9"/>
    </row>
    <row r="102" spans="32:32">
      <c r="AF102" s="9"/>
    </row>
    <row r="103" spans="32:32">
      <c r="AF103" s="9"/>
    </row>
    <row r="104" spans="32:32">
      <c r="AF104" s="9"/>
    </row>
    <row r="105" spans="32:32">
      <c r="AF105" s="9"/>
    </row>
    <row r="106" spans="32:32">
      <c r="AF106" s="9"/>
    </row>
    <row r="107" spans="32:32">
      <c r="AF107" s="9"/>
    </row>
    <row r="108" spans="32:32">
      <c r="AF108" s="9"/>
    </row>
    <row r="109" spans="32:32">
      <c r="AF109" s="9"/>
    </row>
    <row r="110" spans="32:32">
      <c r="AF110" s="9"/>
    </row>
    <row r="114" spans="3:32">
      <c r="AF114" s="9"/>
    </row>
    <row r="115" spans="3:32">
      <c r="AF115" s="9"/>
    </row>
    <row r="117" spans="3:32">
      <c r="AF117" s="9"/>
    </row>
    <row r="118" spans="3:32">
      <c r="C118" s="9" t="s">
        <v>119</v>
      </c>
      <c r="D118" s="9" t="s">
        <v>120</v>
      </c>
      <c r="E118" s="9" t="s">
        <v>121</v>
      </c>
      <c r="F118" s="9" t="s">
        <v>122</v>
      </c>
      <c r="AF118" s="9"/>
    </row>
    <row r="119" spans="3:32">
      <c r="C119" s="9" t="s">
        <v>123</v>
      </c>
      <c r="D119" s="9" t="s">
        <v>124</v>
      </c>
      <c r="E119" s="9" t="s">
        <v>125</v>
      </c>
      <c r="F119" s="9" t="s">
        <v>16</v>
      </c>
      <c r="AF119" s="9"/>
    </row>
    <row r="120" spans="3:32">
      <c r="D120" s="9" t="s">
        <v>126</v>
      </c>
      <c r="E120" s="9" t="s">
        <v>127</v>
      </c>
      <c r="F120" s="9" t="s">
        <v>16</v>
      </c>
      <c r="AF120" s="9"/>
    </row>
    <row r="121" spans="3:32">
      <c r="C121" s="9" t="s">
        <v>128</v>
      </c>
      <c r="D121" s="9" t="s">
        <v>129</v>
      </c>
      <c r="E121" s="9" t="s">
        <v>130</v>
      </c>
      <c r="F121" s="9" t="s">
        <v>77</v>
      </c>
      <c r="AF121" s="9"/>
    </row>
    <row r="122" spans="3:32">
      <c r="D122" s="9" t="s">
        <v>131</v>
      </c>
      <c r="E122" s="9" t="s">
        <v>132</v>
      </c>
      <c r="F122" s="9" t="s">
        <v>77</v>
      </c>
      <c r="AF122" s="9"/>
    </row>
    <row r="123" spans="3:32">
      <c r="D123" s="9" t="s">
        <v>133</v>
      </c>
      <c r="E123" s="9" t="s">
        <v>134</v>
      </c>
      <c r="F123" s="9" t="s">
        <v>77</v>
      </c>
      <c r="AF123" s="9"/>
    </row>
    <row r="124" spans="3:32">
      <c r="D124" s="9" t="s">
        <v>135</v>
      </c>
      <c r="E124" s="9" t="s">
        <v>136</v>
      </c>
      <c r="F124" s="9" t="s">
        <v>77</v>
      </c>
      <c r="AF124" s="9"/>
    </row>
    <row r="125" spans="3:32">
      <c r="D125" s="9" t="s">
        <v>137</v>
      </c>
      <c r="E125" s="9" t="s">
        <v>138</v>
      </c>
      <c r="F125" s="9" t="s">
        <v>77</v>
      </c>
      <c r="AF125" s="9"/>
    </row>
    <row r="126" spans="3:32">
      <c r="C126" s="9" t="s">
        <v>119</v>
      </c>
      <c r="D126" s="9" t="s">
        <v>139</v>
      </c>
      <c r="E126" s="9" t="s">
        <v>140</v>
      </c>
      <c r="F126" s="9" t="s">
        <v>141</v>
      </c>
      <c r="AF126" s="9"/>
    </row>
    <row r="127" spans="3:32">
      <c r="D127" s="9" t="s">
        <v>142</v>
      </c>
      <c r="E127" s="9" t="s">
        <v>143</v>
      </c>
      <c r="F127" s="9" t="s">
        <v>141</v>
      </c>
      <c r="AF127" s="9"/>
    </row>
    <row r="128" spans="3:32">
      <c r="D128" s="9" t="s">
        <v>144</v>
      </c>
      <c r="E128" s="9" t="s">
        <v>145</v>
      </c>
      <c r="F128" s="9" t="s">
        <v>141</v>
      </c>
      <c r="AF128" s="9"/>
    </row>
    <row r="129" spans="3:32">
      <c r="D129" s="9" t="s">
        <v>146</v>
      </c>
      <c r="E129" s="9" t="s">
        <v>147</v>
      </c>
      <c r="F129" s="9" t="s">
        <v>141</v>
      </c>
      <c r="AF129" s="9"/>
    </row>
    <row r="130" spans="3:32">
      <c r="D130" s="9" t="s">
        <v>148</v>
      </c>
      <c r="E130" s="9" t="s">
        <v>149</v>
      </c>
      <c r="F130" s="9" t="s">
        <v>141</v>
      </c>
      <c r="AF130" s="9"/>
    </row>
    <row r="131" spans="3:32">
      <c r="C131" s="9" t="s">
        <v>150</v>
      </c>
      <c r="D131" s="9" t="s">
        <v>151</v>
      </c>
      <c r="E131" s="9" t="s">
        <v>152</v>
      </c>
      <c r="F131" s="9" t="s">
        <v>141</v>
      </c>
      <c r="AF131" s="9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B2:AQ90"/>
  <sheetViews>
    <sheetView zoomScaleNormal="100" workbookViewId="0">
      <selection activeCell="D19" sqref="D19"/>
    </sheetView>
  </sheetViews>
  <sheetFormatPr defaultColWidth="9.140625" defaultRowHeight="12.75"/>
  <cols>
    <col min="1" max="1" width="9.140625" style="2"/>
    <col min="2" max="2" width="9.7109375" style="2" bestFit="1" customWidth="1"/>
    <col min="3" max="3" width="15.85546875" style="2" bestFit="1" customWidth="1"/>
    <col min="4" max="4" width="47.140625" style="2" bestFit="1" customWidth="1"/>
    <col min="5" max="5" width="14.5703125" style="2" bestFit="1" customWidth="1"/>
    <col min="6" max="6" width="10" style="2" bestFit="1" customWidth="1"/>
    <col min="7" max="7" width="14.5703125" style="2" bestFit="1" customWidth="1"/>
    <col min="8" max="16" width="8.28515625" style="2" customWidth="1"/>
    <col min="17" max="25" width="10.42578125" style="2" customWidth="1"/>
    <col min="26" max="26" width="8.140625" style="2" bestFit="1" customWidth="1"/>
    <col min="27" max="27" width="5.28515625" style="2" bestFit="1" customWidth="1"/>
    <col min="28" max="28" width="5" style="2" bestFit="1" customWidth="1"/>
    <col min="29" max="31" width="6.85546875" style="2" customWidth="1"/>
    <col min="32" max="33" width="11.42578125" style="2" customWidth="1"/>
    <col min="34" max="34" width="11" style="2" customWidth="1"/>
    <col min="35" max="37" width="10.28515625" style="2" customWidth="1"/>
    <col min="38" max="38" width="4" style="2" bestFit="1" customWidth="1"/>
    <col min="39" max="39" width="9" style="2" bestFit="1" customWidth="1"/>
    <col min="40" max="41" width="9.140625" style="2"/>
    <col min="43" max="43" width="9.7109375" style="2" customWidth="1"/>
    <col min="44" max="16384" width="9.140625" style="2"/>
  </cols>
  <sheetData>
    <row r="2" spans="2:43">
      <c r="G2" s="3" t="s">
        <v>701</v>
      </c>
    </row>
    <row r="3" spans="2:43" ht="25.5">
      <c r="B3" s="23" t="s">
        <v>681</v>
      </c>
      <c r="C3" s="23" t="s">
        <v>1</v>
      </c>
      <c r="D3" s="23" t="s">
        <v>26</v>
      </c>
      <c r="E3" s="23" t="s">
        <v>27</v>
      </c>
      <c r="F3" s="23" t="s">
        <v>3</v>
      </c>
      <c r="G3" s="23" t="s">
        <v>28</v>
      </c>
      <c r="H3" s="4" t="s">
        <v>598</v>
      </c>
      <c r="I3" s="4" t="s">
        <v>180</v>
      </c>
      <c r="J3" s="4" t="s">
        <v>181</v>
      </c>
      <c r="K3" s="4" t="s">
        <v>229</v>
      </c>
      <c r="L3" s="4" t="s">
        <v>230</v>
      </c>
      <c r="M3" s="4" t="s">
        <v>231</v>
      </c>
      <c r="N3" s="4" t="s">
        <v>232</v>
      </c>
      <c r="O3" s="4" t="s">
        <v>233</v>
      </c>
      <c r="P3" s="4" t="s">
        <v>234</v>
      </c>
      <c r="Q3" s="4" t="s">
        <v>611</v>
      </c>
      <c r="R3" s="4" t="s">
        <v>182</v>
      </c>
      <c r="S3" s="4" t="s">
        <v>183</v>
      </c>
      <c r="T3" s="4" t="s">
        <v>235</v>
      </c>
      <c r="U3" s="4" t="s">
        <v>236</v>
      </c>
      <c r="V3" s="4" t="s">
        <v>237</v>
      </c>
      <c r="W3" s="4" t="s">
        <v>238</v>
      </c>
      <c r="X3" s="4" t="s">
        <v>239</v>
      </c>
      <c r="Y3" s="4" t="s">
        <v>240</v>
      </c>
      <c r="Z3" s="4" t="s">
        <v>29</v>
      </c>
      <c r="AA3" s="4" t="s">
        <v>30</v>
      </c>
      <c r="AB3" s="4" t="s">
        <v>17</v>
      </c>
      <c r="AC3" s="4" t="s">
        <v>612</v>
      </c>
      <c r="AD3" s="4" t="s">
        <v>362</v>
      </c>
      <c r="AE3" s="4" t="s">
        <v>363</v>
      </c>
      <c r="AF3" s="4" t="s">
        <v>613</v>
      </c>
      <c r="AG3" s="4" t="s">
        <v>364</v>
      </c>
      <c r="AH3" s="4" t="s">
        <v>614</v>
      </c>
      <c r="AI3" s="4" t="s">
        <v>615</v>
      </c>
      <c r="AJ3" s="4" t="s">
        <v>365</v>
      </c>
      <c r="AK3" s="4" t="s">
        <v>367</v>
      </c>
      <c r="AL3" s="4" t="s">
        <v>267</v>
      </c>
      <c r="AM3" s="4" t="s">
        <v>616</v>
      </c>
      <c r="AN3" s="4" t="s">
        <v>366</v>
      </c>
      <c r="AO3" s="4" t="s">
        <v>368</v>
      </c>
      <c r="AQ3" s="4" t="s">
        <v>361</v>
      </c>
    </row>
    <row r="4" spans="2:43" ht="39" thickBot="1">
      <c r="B4" s="24" t="s">
        <v>682</v>
      </c>
      <c r="C4" s="24" t="s">
        <v>31</v>
      </c>
      <c r="D4" s="24" t="s">
        <v>11</v>
      </c>
      <c r="E4" s="24" t="s">
        <v>32</v>
      </c>
      <c r="F4" s="24" t="s">
        <v>14</v>
      </c>
      <c r="G4" s="24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184</v>
      </c>
      <c r="AB4" s="5"/>
      <c r="AC4" s="5"/>
      <c r="AD4" s="5"/>
      <c r="AE4" s="5"/>
      <c r="AF4" s="5" t="s">
        <v>34</v>
      </c>
      <c r="AG4" s="5"/>
      <c r="AH4" s="5" t="s">
        <v>36</v>
      </c>
      <c r="AI4" s="5" t="s">
        <v>35</v>
      </c>
      <c r="AJ4" s="5"/>
      <c r="AK4" s="5"/>
      <c r="AL4" s="5"/>
      <c r="AM4" s="5" t="s">
        <v>38</v>
      </c>
      <c r="AN4" s="5" t="s">
        <v>38</v>
      </c>
      <c r="AO4" s="5"/>
      <c r="AQ4" s="5"/>
    </row>
    <row r="5" spans="2:43">
      <c r="B5" s="9" t="str">
        <f>_xlfn.TEXTJOIN(",",TRUE,IF(LEFT(Regions!$C$3,1)&lt;&gt;"*",Regions!$C$3,""),IF(LEFT(Regions!$D$3,1)&lt;&gt;"*",Regions!$D$3,""))</f>
        <v>IE,National</v>
      </c>
      <c r="C5" s="9" t="str">
        <f>Processes!D21</f>
        <v>ALIVCAT101</v>
      </c>
      <c r="D5" s="9" t="str">
        <f>Processes!E21</f>
        <v>Dairy Cattle rearing (Extended Grazing)</v>
      </c>
      <c r="E5" s="9" t="str">
        <f>Commodities!$D$5</f>
        <v>APASCAT1</v>
      </c>
      <c r="F5" s="9"/>
      <c r="G5" s="9"/>
      <c r="H5" s="115">
        <f>'New-Techs'!S4/'New-Techs'!AC4</f>
        <v>8.4981593560866031E-5</v>
      </c>
      <c r="I5" s="7"/>
      <c r="J5" s="7"/>
      <c r="K5" s="7"/>
      <c r="L5" s="7"/>
      <c r="M5" s="7"/>
      <c r="N5" s="7"/>
      <c r="O5" s="7"/>
      <c r="P5" s="7"/>
      <c r="Q5" s="6"/>
      <c r="R5" s="6"/>
      <c r="S5" s="6"/>
      <c r="T5" s="6"/>
      <c r="U5" s="6"/>
      <c r="V5" s="6"/>
      <c r="W5" s="6"/>
      <c r="X5" s="6"/>
      <c r="Y5" s="6"/>
      <c r="Z5" s="15">
        <f>'New-Techs'!AC4</f>
        <v>5170</v>
      </c>
      <c r="AA5" s="15">
        <f>'New-Techs'!K4</f>
        <v>1</v>
      </c>
      <c r="AB5" s="6">
        <f>'New-Techs'!L4</f>
        <v>2020</v>
      </c>
      <c r="AC5" s="6"/>
      <c r="AD5" s="6"/>
      <c r="AE5" s="6"/>
      <c r="AF5" s="6">
        <v>0.01</v>
      </c>
      <c r="AG5" s="6"/>
      <c r="AH5" s="6"/>
      <c r="AI5" s="6"/>
      <c r="AJ5" s="6"/>
      <c r="AK5" s="6"/>
      <c r="AL5" s="6">
        <v>1</v>
      </c>
      <c r="AM5" s="6"/>
      <c r="AN5" s="6"/>
      <c r="AO5" s="6">
        <v>0.09</v>
      </c>
      <c r="AQ5" s="6"/>
    </row>
    <row r="6" spans="2:43">
      <c r="B6" s="9" t="str">
        <f>_xlfn.TEXTJOIN(",",TRUE,IF(LEFT(Regions!$C$3,1)&lt;&gt;"*",Regions!$C$3,""),IF(LEFT(Regions!$D$3,1)&lt;&gt;"*",Regions!$D$3,""))</f>
        <v>IE,National</v>
      </c>
      <c r="C6" s="9"/>
      <c r="D6" s="9"/>
      <c r="E6" s="9" t="str">
        <f>Commodities!D33</f>
        <v>ANRGCAT11</v>
      </c>
      <c r="F6" s="9"/>
      <c r="G6" s="9"/>
      <c r="H6" s="115">
        <f>SUM('New-Techs'!N4,'New-Techs'!P4)/'New-Techs'!$AC$4</f>
        <v>3.3133011458134145E-4</v>
      </c>
      <c r="J6" s="7"/>
      <c r="K6" s="7"/>
      <c r="L6" s="7"/>
      <c r="M6" s="7"/>
      <c r="N6" s="7"/>
      <c r="O6" s="7"/>
      <c r="P6" s="115">
        <f>SUM('New-Techs'!O4,'New-Techs'!Q4)/'New-Techs'!$AC$4</f>
        <v>2.9185156590057318E-4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Q6" s="6"/>
    </row>
    <row r="7" spans="2:43">
      <c r="B7" s="9" t="str">
        <f>_xlfn.TEXTJOIN(",",TRUE,IF(LEFT(Regions!$C$3,1)&lt;&gt;"*",Regions!$C$3,""),IF(LEFT(Regions!$D$3,1)&lt;&gt;"*",Regions!$D$3,""))</f>
        <v>IE,National</v>
      </c>
      <c r="C7" s="9"/>
      <c r="D7" s="9"/>
      <c r="E7" s="9"/>
      <c r="F7" s="9" t="str">
        <f>Commodities!$D$9</f>
        <v>ADCAT</v>
      </c>
      <c r="G7" s="9"/>
      <c r="H7" s="6"/>
      <c r="I7" s="6"/>
      <c r="J7" s="6"/>
      <c r="K7" s="6"/>
      <c r="L7" s="6"/>
      <c r="M7" s="6"/>
      <c r="N7" s="6"/>
      <c r="O7" s="6"/>
      <c r="P7" s="6"/>
      <c r="Q7" s="127">
        <v>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Q7" s="6"/>
    </row>
    <row r="8" spans="2:43">
      <c r="B8" s="9" t="str">
        <f>_xlfn.TEXTJOIN(",",TRUE,IF(LEFT(Regions!$C$3,1)&lt;&gt;"*",Regions!$C$3,""),IF(LEFT(Regions!$D$3,1)&lt;&gt;"*",Regions!$D$3,""))</f>
        <v>IE,National</v>
      </c>
      <c r="C8" s="9"/>
      <c r="D8" s="9"/>
      <c r="E8" s="9"/>
      <c r="F8" s="9"/>
      <c r="G8" s="9" t="s">
        <v>41</v>
      </c>
      <c r="H8" s="6"/>
      <c r="I8" s="6"/>
      <c r="J8" s="6"/>
      <c r="K8" s="6"/>
      <c r="L8" s="6"/>
      <c r="M8" s="6"/>
      <c r="N8" s="6"/>
      <c r="O8" s="6"/>
      <c r="P8" s="6"/>
      <c r="Q8" s="65">
        <f>'New-Techs'!AF4/'New-Techs'!$AC$4</f>
        <v>2.5864438295676979E-2</v>
      </c>
      <c r="R8" s="65">
        <f>'New-Techs'!AG4/'New-Techs'!$AC$4</f>
        <v>2.6214882906495981E-2</v>
      </c>
      <c r="S8" s="65">
        <f>'New-Techs'!AH4/'New-Techs'!$AC$4</f>
        <v>2.6800827984067011E-2</v>
      </c>
      <c r="T8" s="65">
        <f>'New-Techs'!AI4/'New-Techs'!$AC$4</f>
        <v>2.7388951304005402E-2</v>
      </c>
      <c r="U8" s="65">
        <f>'New-Techs'!AJ4/'New-Techs'!$AC$4</f>
        <v>2.7977493596321373E-2</v>
      </c>
      <c r="V8" s="65">
        <f>'New-Techs'!AK4/'New-Techs'!$AC$4</f>
        <v>2.8566035888637351E-2</v>
      </c>
      <c r="W8" s="65">
        <f>'New-Techs'!AL4/'New-Techs'!$AC$4</f>
        <v>2.9154578180953322E-2</v>
      </c>
      <c r="X8" s="65">
        <f>'New-Techs'!AM4/'New-Techs'!$AC$4</f>
        <v>2.9743120473269297E-2</v>
      </c>
      <c r="Y8" s="65">
        <f>'New-Techs'!AN4/'New-Techs'!$AC$4</f>
        <v>3.0213954307122072E-2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Q8" s="6"/>
    </row>
    <row r="9" spans="2:43">
      <c r="B9" s="9" t="str">
        <f>_xlfn.TEXTJOIN(",",TRUE,IF(LEFT(Regions!$C$3,1)&lt;&gt;"*",Regions!$C$3,""),IF(LEFT(Regions!$D$3,1)&lt;&gt;"*",Regions!$D$3,""))</f>
        <v>IE,National</v>
      </c>
      <c r="C9" s="9"/>
      <c r="D9" s="9"/>
      <c r="E9" s="9"/>
      <c r="F9" s="9"/>
      <c r="G9" s="9" t="s">
        <v>174</v>
      </c>
      <c r="H9" s="6"/>
      <c r="I9" s="6"/>
      <c r="J9" s="6"/>
      <c r="K9" s="6"/>
      <c r="L9" s="6"/>
      <c r="M9" s="6"/>
      <c r="N9" s="6"/>
      <c r="O9" s="6"/>
      <c r="P9" s="6"/>
      <c r="Q9" s="115">
        <f>'New-Techs'!AO4/'New-Techs'!$AC$4</f>
        <v>5.880171895833008E-4</v>
      </c>
      <c r="R9" s="115">
        <f>'New-Techs'!AP4/'New-Techs'!$AC$4</f>
        <v>5.8806532429377643E-4</v>
      </c>
      <c r="S9" s="115">
        <f>'New-Techs'!AQ4/'New-Techs'!$AC$4</f>
        <v>5.888608113645493E-4</v>
      </c>
      <c r="T9" s="115">
        <f>'New-Techs'!AR4/'New-Techs'!$AC$4</f>
        <v>5.8915262659639479E-4</v>
      </c>
      <c r="U9" s="115">
        <f>'New-Techs'!AS4/'New-Techs'!$AC$4</f>
        <v>5.8912327447687275E-4</v>
      </c>
      <c r="V9" s="115">
        <f>'New-Techs'!AT4/'New-Techs'!$AC$4</f>
        <v>5.8890407198340731E-4</v>
      </c>
      <c r="W9" s="115">
        <f>'New-Techs'!AU4/'New-Techs'!$AC$4</f>
        <v>5.8854481337571518E-4</v>
      </c>
      <c r="X9" s="115">
        <f>'New-Techs'!AV4/'New-Techs'!$AC$4</f>
        <v>5.8804438374422132E-4</v>
      </c>
      <c r="Y9" s="115">
        <f>'New-Techs'!AW4/'New-Techs'!$AC$4</f>
        <v>5.8757205515845134E-4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Q9" s="6"/>
    </row>
    <row r="10" spans="2:43">
      <c r="B10" s="275" t="str">
        <f>_xlfn.TEXTJOIN(",",TRUE,IF(LEFT(Regions!$C$3,1)&lt;&gt;"*",Regions!$C$3,""),IF(LEFT(Regions!$D$3,1)&lt;&gt;"*",Regions!$D$3,""))</f>
        <v>IE,National</v>
      </c>
      <c r="C10" s="275" t="str">
        <f>Processes!D22</f>
        <v>ALIVCAT102</v>
      </c>
      <c r="D10" s="275" t="str">
        <f>Processes!E22</f>
        <v>Dairy Cattle rearing (Dietary Oil)</v>
      </c>
      <c r="E10" s="275" t="str">
        <f>Commodities!$D$5</f>
        <v>APASCAT1</v>
      </c>
      <c r="F10" s="275"/>
      <c r="G10" s="275"/>
      <c r="H10" s="130">
        <f>'New-Techs'!S5/'New-Techs'!$AC$5</f>
        <v>7.1365489433447226E-5</v>
      </c>
      <c r="I10" s="17"/>
      <c r="J10" s="17"/>
      <c r="K10" s="17"/>
      <c r="L10" s="17"/>
      <c r="M10" s="17"/>
      <c r="N10" s="17"/>
      <c r="O10" s="17"/>
      <c r="P10" s="17"/>
      <c r="Q10" s="18"/>
      <c r="R10" s="18"/>
      <c r="S10" s="18"/>
      <c r="T10" s="18"/>
      <c r="U10" s="18"/>
      <c r="V10" s="18"/>
      <c r="W10" s="18"/>
      <c r="X10" s="18"/>
      <c r="Y10" s="18"/>
      <c r="Z10" s="19">
        <f>'New-Techs'!AC5</f>
        <v>5604.95</v>
      </c>
      <c r="AA10" s="18">
        <f>'New-Techs'!K5</f>
        <v>1</v>
      </c>
      <c r="AB10" s="18">
        <f>'New-Techs'!L5</f>
        <v>2020</v>
      </c>
      <c r="AC10" s="18"/>
      <c r="AD10" s="18"/>
      <c r="AE10" s="18"/>
      <c r="AF10" s="18">
        <f>'New-Techs'!H5</f>
        <v>283</v>
      </c>
      <c r="AG10" s="18"/>
      <c r="AH10" s="18"/>
      <c r="AI10" s="18"/>
      <c r="AJ10" s="18"/>
      <c r="AK10" s="18"/>
      <c r="AL10" s="18">
        <v>1</v>
      </c>
      <c r="AM10" s="18"/>
      <c r="AN10" s="18"/>
      <c r="AO10" s="18">
        <v>0.09</v>
      </c>
      <c r="AQ10" s="18"/>
    </row>
    <row r="11" spans="2:43">
      <c r="B11" s="275" t="str">
        <f>_xlfn.TEXTJOIN(",",TRUE,IF(LEFT(Regions!$C$3,1)&lt;&gt;"*",Regions!$C$3,""),IF(LEFT(Regions!$D$3,1)&lt;&gt;"*",Regions!$D$3,""))</f>
        <v>IE,National</v>
      </c>
      <c r="C11" s="275"/>
      <c r="D11" s="275"/>
      <c r="E11" s="275" t="str">
        <f>Commodities!D34</f>
        <v>ANRGCAT12</v>
      </c>
      <c r="F11" s="275"/>
      <c r="G11" s="275"/>
      <c r="H11" s="130">
        <f>SUM('New-Techs'!N5,'New-Techs'!P5)/'New-Techs'!$AC$5</f>
        <v>3.0561855010045321E-4</v>
      </c>
      <c r="I11" s="18"/>
      <c r="J11" s="18"/>
      <c r="K11" s="18"/>
      <c r="L11" s="18"/>
      <c r="M11" s="18"/>
      <c r="N11" s="18"/>
      <c r="O11" s="18"/>
      <c r="P11" s="130">
        <f>SUM('New-Techs'!O5,'New-Techs'!Q5)/'New-Techs'!$AC$5</f>
        <v>2.6920357821318E-4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Q11" s="18"/>
    </row>
    <row r="12" spans="2:43">
      <c r="B12" s="275" t="str">
        <f>_xlfn.TEXTJOIN(",",TRUE,IF(LEFT(Regions!$C$3,1)&lt;&gt;"*",Regions!$C$3,""),IF(LEFT(Regions!$D$3,1)&lt;&gt;"*",Regions!$D$3,""))</f>
        <v>IE,National</v>
      </c>
      <c r="C12" s="275"/>
      <c r="D12" s="275"/>
      <c r="E12" s="275"/>
      <c r="F12" s="275" t="str">
        <f>Commodities!$D$9</f>
        <v>ADCAT</v>
      </c>
      <c r="G12" s="275"/>
      <c r="H12" s="18"/>
      <c r="I12" s="18"/>
      <c r="J12" s="18"/>
      <c r="K12" s="18"/>
      <c r="L12" s="18"/>
      <c r="M12" s="18"/>
      <c r="N12" s="18"/>
      <c r="O12" s="18"/>
      <c r="P12" s="18"/>
      <c r="Q12" s="128">
        <v>1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Q12" s="18"/>
    </row>
    <row r="13" spans="2:43">
      <c r="B13" s="275" t="str">
        <f>_xlfn.TEXTJOIN(",",TRUE,IF(LEFT(Regions!$C$3,1)&lt;&gt;"*",Regions!$C$3,""),IF(LEFT(Regions!$D$3,1)&lt;&gt;"*",Regions!$D$3,""))</f>
        <v>IE,National</v>
      </c>
      <c r="C13" s="275"/>
      <c r="D13" s="275"/>
      <c r="E13" s="275"/>
      <c r="F13" s="275"/>
      <c r="G13" s="275" t="s">
        <v>41</v>
      </c>
      <c r="H13" s="18"/>
      <c r="I13" s="18"/>
      <c r="J13" s="18"/>
      <c r="K13" s="18"/>
      <c r="L13" s="18"/>
      <c r="M13" s="18"/>
      <c r="N13" s="18"/>
      <c r="O13" s="18"/>
      <c r="P13" s="18"/>
      <c r="Q13" s="129">
        <f>'New-Techs'!AF5/'New-Techs'!$AC$5</f>
        <v>1.8252554269172782E-2</v>
      </c>
      <c r="R13" s="129">
        <f>'New-Techs'!AG5/'New-Techs'!$AC$5</f>
        <v>1.8499863304234337E-2</v>
      </c>
      <c r="S13" s="129">
        <f>'New-Techs'!AH5/'New-Techs'!$AC$5</f>
        <v>1.8913365202278938E-2</v>
      </c>
      <c r="T13" s="129">
        <f>'New-Techs'!AI5/'New-Techs'!$AC$5</f>
        <v>1.9328404287660344E-2</v>
      </c>
      <c r="U13" s="129">
        <f>'New-Techs'!AJ5/'New-Techs'!$AC$5</f>
        <v>1.9743739042175235E-2</v>
      </c>
      <c r="V13" s="129">
        <f>'New-Techs'!AK5/'New-Techs'!$AC$5</f>
        <v>2.0159073796690134E-2</v>
      </c>
      <c r="W13" s="129">
        <f>'New-Techs'!AL5/'New-Techs'!$AC$5</f>
        <v>2.0574408551205025E-2</v>
      </c>
      <c r="X13" s="129">
        <f>'New-Techs'!AM5/'New-Techs'!$AC$5</f>
        <v>2.0989743305719923E-2</v>
      </c>
      <c r="Y13" s="129">
        <f>'New-Techs'!AN5/'New-Techs'!$AC$5</f>
        <v>2.1322011109331841E-2</v>
      </c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Q13" s="18"/>
    </row>
    <row r="14" spans="2:43">
      <c r="B14" s="275" t="str">
        <f>_xlfn.TEXTJOIN(",",TRUE,IF(LEFT(Regions!$C$3,1)&lt;&gt;"*",Regions!$C$3,""),IF(LEFT(Regions!$D$3,1)&lt;&gt;"*",Regions!$D$3,""))</f>
        <v>IE,National</v>
      </c>
      <c r="C14" s="275"/>
      <c r="D14" s="275"/>
      <c r="E14" s="275"/>
      <c r="F14" s="275"/>
      <c r="G14" s="275" t="s">
        <v>174</v>
      </c>
      <c r="H14" s="18"/>
      <c r="I14" s="18"/>
      <c r="J14" s="18"/>
      <c r="K14" s="18"/>
      <c r="L14" s="18"/>
      <c r="M14" s="18"/>
      <c r="N14" s="18"/>
      <c r="O14" s="18"/>
      <c r="P14" s="18"/>
      <c r="Q14" s="130">
        <f>'New-Techs'!AO5/'New-Techs'!$AC$5</f>
        <v>5.4314684438099242E-4</v>
      </c>
      <c r="R14" s="130">
        <f>'New-Techs'!AP5/'New-Techs'!$AC$5</f>
        <v>5.4319130603375221E-4</v>
      </c>
      <c r="S14" s="130">
        <f>'New-Techs'!AQ5/'New-Techs'!$AC$5</f>
        <v>5.439260911725036E-4</v>
      </c>
      <c r="T14" s="130">
        <f>'New-Techs'!AR5/'New-Techs'!$AC$5</f>
        <v>5.4419563860262459E-4</v>
      </c>
      <c r="U14" s="130">
        <f>'New-Techs'!AS5/'New-Techs'!$AC$5</f>
        <v>5.4416852628111996E-4</v>
      </c>
      <c r="V14" s="130">
        <f>'New-Techs'!AT5/'New-Techs'!$AC$5</f>
        <v>5.4396605066524457E-4</v>
      </c>
      <c r="W14" s="130">
        <f>'New-Techs'!AU5/'New-Techs'!$AC$5</f>
        <v>5.4363420632031487E-4</v>
      </c>
      <c r="X14" s="130">
        <f>'New-Techs'!AV5/'New-Techs'!$AC$5</f>
        <v>5.4317196341314186E-4</v>
      </c>
      <c r="Y14" s="130">
        <f>'New-Techs'!AW5/'New-Techs'!$AC$5</f>
        <v>5.4273567722046496E-4</v>
      </c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Q14" s="18"/>
    </row>
    <row r="15" spans="2:43">
      <c r="B15" s="9" t="str">
        <f>_xlfn.TEXTJOIN(",",TRUE,IF(LEFT(Regions!$C$3,1)&lt;&gt;"*",Regions!$C$3,""),IF(LEFT(Regions!$D$3,1)&lt;&gt;"*",Regions!$D$3,""))</f>
        <v>IE,National</v>
      </c>
      <c r="C15" s="9" t="str">
        <f>Processes!D23</f>
        <v>ALIVCAT103</v>
      </c>
      <c r="D15" s="9" t="str">
        <f>Processes!E23</f>
        <v>Dairy Cattle rearing (Manure Digester)</v>
      </c>
      <c r="E15" s="9" t="str">
        <f>Commodities!$D$5</f>
        <v>APASCAT1</v>
      </c>
      <c r="F15" s="9"/>
      <c r="G15" s="9"/>
      <c r="H15" s="115">
        <f>'New-Techs'!S6/'New-Techs'!$AC$6</f>
        <v>7.736943907156674E-5</v>
      </c>
      <c r="I15" s="7"/>
      <c r="J15" s="7"/>
      <c r="K15" s="7"/>
      <c r="L15" s="7"/>
      <c r="M15" s="7"/>
      <c r="N15" s="7"/>
      <c r="O15" s="7"/>
      <c r="P15" s="7"/>
      <c r="Q15" s="16"/>
      <c r="R15" s="16"/>
      <c r="S15" s="16"/>
      <c r="T15" s="16"/>
      <c r="U15" s="16"/>
      <c r="V15" s="16"/>
      <c r="W15" s="16"/>
      <c r="X15" s="16"/>
      <c r="Y15" s="16"/>
      <c r="Z15" s="15">
        <f>'New-Techs'!AC6</f>
        <v>5170</v>
      </c>
      <c r="AA15" s="6">
        <f>'New-Techs'!K6</f>
        <v>1</v>
      </c>
      <c r="AB15" s="6">
        <f>'New-Techs'!L6</f>
        <v>2020</v>
      </c>
      <c r="AC15" s="6"/>
      <c r="AD15" s="6"/>
      <c r="AE15" s="6"/>
      <c r="AF15" s="6"/>
      <c r="AG15" s="6"/>
      <c r="AH15" s="6"/>
      <c r="AI15" s="6"/>
      <c r="AJ15" s="6"/>
      <c r="AK15" s="6"/>
      <c r="AL15" s="6">
        <v>1</v>
      </c>
      <c r="AM15" s="6"/>
      <c r="AN15" s="6"/>
      <c r="AO15" s="6">
        <v>0.09</v>
      </c>
      <c r="AQ15" s="6"/>
    </row>
    <row r="16" spans="2:43">
      <c r="B16" s="9" t="str">
        <f>_xlfn.TEXTJOIN(",",TRUE,IF(LEFT(Regions!$C$3,1)&lt;&gt;"*",Regions!$C$3,""),IF(LEFT(Regions!$D$3,1)&lt;&gt;"*",Regions!$D$3,""))</f>
        <v>IE,National</v>
      </c>
      <c r="C16" s="9"/>
      <c r="D16" s="9"/>
      <c r="E16" s="9" t="str">
        <f>Commodities!D35</f>
        <v>ANRGCAT13</v>
      </c>
      <c r="F16" s="9"/>
      <c r="G16" s="9"/>
      <c r="H16" s="115">
        <f>SUM('New-Techs'!N6,'New-Techs'!P6)/'New-Techs'!$AC$6</f>
        <v>3.3133011458134145E-4</v>
      </c>
      <c r="J16" s="6"/>
      <c r="K16" s="6"/>
      <c r="L16" s="6"/>
      <c r="M16" s="6"/>
      <c r="N16" s="6"/>
      <c r="O16" s="6"/>
      <c r="P16" s="115">
        <f>SUM('New-Techs'!O6,'New-Techs'!Q6)/'New-Techs'!$AC$6</f>
        <v>2.9185156590057318E-4</v>
      </c>
      <c r="Q16" s="16"/>
      <c r="R16" s="16"/>
      <c r="S16" s="16"/>
      <c r="T16" s="16"/>
      <c r="U16" s="16"/>
      <c r="V16" s="16"/>
      <c r="W16" s="16"/>
      <c r="X16" s="16"/>
      <c r="Y16" s="1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Q16" s="6"/>
    </row>
    <row r="17" spans="2:43">
      <c r="B17" s="9" t="str">
        <f>_xlfn.TEXTJOIN(",",TRUE,IF(LEFT(Regions!$C$3,1)&lt;&gt;"*",Regions!$C$3,""),IF(LEFT(Regions!$D$3,1)&lt;&gt;"*",Regions!$D$3,""))</f>
        <v>IE,National</v>
      </c>
      <c r="C17" s="9"/>
      <c r="D17" s="9"/>
      <c r="E17" s="9"/>
      <c r="F17" s="9" t="str">
        <f>Commodities!$D$9</f>
        <v>ADCAT</v>
      </c>
      <c r="G17" s="9"/>
      <c r="H17" s="6"/>
      <c r="I17" s="6"/>
      <c r="J17" s="6"/>
      <c r="K17" s="6"/>
      <c r="L17" s="6"/>
      <c r="M17" s="6"/>
      <c r="N17" s="6"/>
      <c r="O17" s="6"/>
      <c r="P17" s="6"/>
      <c r="Q17" s="67">
        <v>1</v>
      </c>
      <c r="R17" s="16"/>
      <c r="S17" s="16"/>
      <c r="T17" s="16"/>
      <c r="U17" s="16"/>
      <c r="V17" s="16"/>
      <c r="W17" s="16"/>
      <c r="X17" s="16"/>
      <c r="Y17" s="1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Q17" s="6"/>
    </row>
    <row r="18" spans="2:43">
      <c r="B18" s="9" t="str">
        <f>_xlfn.TEXTJOIN(",",TRUE,IF(LEFT(Regions!$C$3,1)&lt;&gt;"*",Regions!$C$3,""),IF(LEFT(Regions!$D$3,1)&lt;&gt;"*",Regions!$D$3,""))</f>
        <v>IE,National</v>
      </c>
      <c r="C18" s="9"/>
      <c r="D18" s="9"/>
      <c r="E18" s="9"/>
      <c r="F18" s="9" t="str">
        <f>Commodities!$D$23</f>
        <v>ACATMAN</v>
      </c>
      <c r="G18" s="9"/>
      <c r="H18" s="6"/>
      <c r="I18" s="6"/>
      <c r="J18" s="6"/>
      <c r="K18" s="6"/>
      <c r="L18" s="6"/>
      <c r="M18" s="6"/>
      <c r="N18" s="6"/>
      <c r="O18" s="6"/>
      <c r="P18" s="6"/>
      <c r="Q18" s="168">
        <f>'New-Techs'!AE6/'New-Techs'!$AC$6</f>
        <v>1.1331761896173197E-3</v>
      </c>
      <c r="R18" s="16"/>
      <c r="S18" s="16"/>
      <c r="T18" s="16"/>
      <c r="U18" s="16"/>
      <c r="V18" s="16"/>
      <c r="W18" s="16"/>
      <c r="X18" s="16"/>
      <c r="Y18" s="1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Q18" s="6"/>
    </row>
    <row r="19" spans="2:43">
      <c r="B19" s="9" t="str">
        <f>_xlfn.TEXTJOIN(",",TRUE,IF(LEFT(Regions!$C$3,1)&lt;&gt;"*",Regions!$C$3,""),IF(LEFT(Regions!$D$3,1)&lt;&gt;"*",Regions!$D$3,""))</f>
        <v>IE,National</v>
      </c>
      <c r="C19" s="9"/>
      <c r="D19" s="9"/>
      <c r="E19" s="9"/>
      <c r="F19" s="9"/>
      <c r="G19" s="9" t="s">
        <v>41</v>
      </c>
      <c r="H19" s="6"/>
      <c r="I19" s="6"/>
      <c r="J19" s="6"/>
      <c r="K19" s="6"/>
      <c r="L19" s="6"/>
      <c r="M19" s="6"/>
      <c r="N19" s="6"/>
      <c r="O19" s="6"/>
      <c r="P19" s="6"/>
      <c r="Q19" s="7">
        <f>'New-Techs'!AF6/'New-Techs'!$AC$6</f>
        <v>2.4741210421240525E-2</v>
      </c>
      <c r="R19" s="7">
        <f>'New-Techs'!AG6/'New-Techs'!$AC$6</f>
        <v>2.5031345817758899E-2</v>
      </c>
      <c r="S19" s="7">
        <f>'New-Techs'!AH6/'New-Techs'!$AC$6</f>
        <v>2.5514904811956191E-2</v>
      </c>
      <c r="T19" s="7">
        <f>'New-Techs'!AI6/'New-Techs'!$AC$6</f>
        <v>2.5998463806153484E-2</v>
      </c>
      <c r="U19" s="7">
        <f>'New-Techs'!AJ6/'New-Techs'!$AC$6</f>
        <v>2.6482022800350776E-2</v>
      </c>
      <c r="V19" s="7">
        <f>'New-Techs'!AK6/'New-Techs'!$AC$6</f>
        <v>2.6965581794548069E-2</v>
      </c>
      <c r="W19" s="7">
        <f>'New-Techs'!AL6/'New-Techs'!$AC$6</f>
        <v>2.7449140788745361E-2</v>
      </c>
      <c r="X19" s="7">
        <f>'New-Techs'!AM6/'New-Techs'!$AC$6</f>
        <v>2.7932699782942657E-2</v>
      </c>
      <c r="Y19" s="7">
        <f>'New-Techs'!AN6/'New-Techs'!$AC$6</f>
        <v>2.8319546978300487E-2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Q19" s="6"/>
    </row>
    <row r="20" spans="2:43">
      <c r="B20" s="9" t="str">
        <f>_xlfn.TEXTJOIN(",",TRUE,IF(LEFT(Regions!$C$3,1)&lt;&gt;"*",Regions!$C$3,""),IF(LEFT(Regions!$D$3,1)&lt;&gt;"*",Regions!$D$3,""))</f>
        <v>IE,National</v>
      </c>
      <c r="C20" s="9"/>
      <c r="D20" s="9"/>
      <c r="E20" s="9"/>
      <c r="F20" s="9"/>
      <c r="G20" s="9" t="s">
        <v>174</v>
      </c>
      <c r="H20" s="6"/>
      <c r="I20" s="6"/>
      <c r="J20" s="6"/>
      <c r="K20" s="6"/>
      <c r="L20" s="6"/>
      <c r="M20" s="6"/>
      <c r="N20" s="6"/>
      <c r="O20" s="6"/>
      <c r="P20" s="6"/>
      <c r="Q20" s="65">
        <f>'New-Techs'!AO6/'New-Techs'!$AC$6</f>
        <v>5.8884156777819024E-4</v>
      </c>
      <c r="R20" s="65">
        <f>'New-Techs'!AP6/'New-Techs'!$AC$6</f>
        <v>5.8888976997173675E-4</v>
      </c>
      <c r="S20" s="65">
        <f>'New-Techs'!AQ6/'New-Techs'!$AC$6</f>
        <v>5.8968637228574928E-4</v>
      </c>
      <c r="T20" s="65">
        <f>'New-Techs'!AR6/'New-Techs'!$AC$6</f>
        <v>5.8997859663167907E-4</v>
      </c>
      <c r="U20" s="65">
        <f>'New-Techs'!AS6/'New-Techs'!$AC$6</f>
        <v>5.8994920336157897E-4</v>
      </c>
      <c r="V20" s="65">
        <f>'New-Techs'!AT6/'New-Techs'!$AC$6</f>
        <v>5.897296935543834E-4</v>
      </c>
      <c r="W20" s="65">
        <f>'New-Techs'!AU6/'New-Techs'!$AC$6</f>
        <v>5.8936993127950649E-4</v>
      </c>
      <c r="X20" s="65">
        <f>'New-Techs'!AV6/'New-Techs'!$AC$6</f>
        <v>5.8886880006431134E-4</v>
      </c>
      <c r="Y20" s="65">
        <f>'New-Techs'!AW6/'New-Techs'!$AC$6</f>
        <v>5.8839580929145939E-4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Q20" s="6"/>
    </row>
    <row r="21" spans="2:43">
      <c r="B21" s="275" t="str">
        <f>_xlfn.TEXTJOIN(",",TRUE,IF(LEFT(Regions!$C$3,1)&lt;&gt;"*",Regions!$C$3,""),IF(LEFT(Regions!$D$3,1)&lt;&gt;"*",Regions!$D$3,""))</f>
        <v>IE,National</v>
      </c>
      <c r="C21" s="275" t="str">
        <f>Processes!D24</f>
        <v>ALIVCAT104</v>
      </c>
      <c r="D21" s="275" t="str">
        <f>Processes!E24</f>
        <v>Dairy Cattle rearing (Manure Digester + Dietary Oil)</v>
      </c>
      <c r="E21" s="275" t="str">
        <f>Commodities!$D$5</f>
        <v>APASCAT1</v>
      </c>
      <c r="F21" s="275"/>
      <c r="G21" s="275"/>
      <c r="H21" s="130">
        <f>'New-Techs'!S7/'New-Techs'!$AC$7</f>
        <v>7.1365489433447226E-5</v>
      </c>
      <c r="I21" s="17"/>
      <c r="J21" s="17"/>
      <c r="K21" s="17"/>
      <c r="L21" s="17"/>
      <c r="M21" s="17"/>
      <c r="N21" s="17"/>
      <c r="O21" s="17"/>
      <c r="P21" s="17"/>
      <c r="Q21" s="21"/>
      <c r="R21" s="21"/>
      <c r="S21" s="21"/>
      <c r="T21" s="21"/>
      <c r="U21" s="21"/>
      <c r="V21" s="21"/>
      <c r="W21" s="21"/>
      <c r="X21" s="21"/>
      <c r="Y21" s="21"/>
      <c r="Z21" s="19">
        <f>'New-Techs'!AC7</f>
        <v>5604.95</v>
      </c>
      <c r="AA21" s="18">
        <f>'New-Techs'!K7</f>
        <v>1</v>
      </c>
      <c r="AB21" s="18">
        <f>'New-Techs'!L7</f>
        <v>2020</v>
      </c>
      <c r="AC21" s="18"/>
      <c r="AD21" s="18"/>
      <c r="AE21" s="18"/>
      <c r="AF21" s="20">
        <f>'New-Techs'!H7</f>
        <v>283</v>
      </c>
      <c r="AG21" s="18"/>
      <c r="AH21" s="18"/>
      <c r="AI21" s="18"/>
      <c r="AJ21" s="18"/>
      <c r="AK21" s="18"/>
      <c r="AL21" s="18">
        <v>1</v>
      </c>
      <c r="AM21" s="18"/>
      <c r="AN21" s="18"/>
      <c r="AO21" s="18">
        <v>0.09</v>
      </c>
      <c r="AQ21" s="6"/>
    </row>
    <row r="22" spans="2:43">
      <c r="B22" s="275" t="str">
        <f>_xlfn.TEXTJOIN(",",TRUE,IF(LEFT(Regions!$C$3,1)&lt;&gt;"*",Regions!$C$3,""),IF(LEFT(Regions!$D$3,1)&lt;&gt;"*",Regions!$D$3,""))</f>
        <v>IE,National</v>
      </c>
      <c r="C22" s="275"/>
      <c r="D22" s="275"/>
      <c r="E22" s="275" t="str">
        <f>Commodities!D36</f>
        <v>ANRGCAT14</v>
      </c>
      <c r="F22" s="275"/>
      <c r="G22" s="275"/>
      <c r="H22" s="130">
        <f>SUM('New-Techs'!N7,'New-Techs'!P7)/'New-Techs'!$AC$7</f>
        <v>3.0561855010045321E-4</v>
      </c>
      <c r="I22" s="18"/>
      <c r="J22" s="18"/>
      <c r="K22" s="18"/>
      <c r="L22" s="18"/>
      <c r="M22" s="18"/>
      <c r="N22" s="18"/>
      <c r="O22" s="18"/>
      <c r="P22" s="130">
        <f>SUM('New-Techs'!O7,'New-Techs'!Q7)/'New-Techs'!$AC$7</f>
        <v>2.6920357821318E-4</v>
      </c>
      <c r="Q22" s="21"/>
      <c r="R22" s="21"/>
      <c r="S22" s="21"/>
      <c r="T22" s="21"/>
      <c r="U22" s="21"/>
      <c r="V22" s="21"/>
      <c r="W22" s="21"/>
      <c r="X22" s="21"/>
      <c r="Y22" s="21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Q22" s="6"/>
    </row>
    <row r="23" spans="2:43">
      <c r="B23" s="275" t="str">
        <f>_xlfn.TEXTJOIN(",",TRUE,IF(LEFT(Regions!$C$3,1)&lt;&gt;"*",Regions!$C$3,""),IF(LEFT(Regions!$D$3,1)&lt;&gt;"*",Regions!$D$3,""))</f>
        <v>IE,National</v>
      </c>
      <c r="C23" s="275"/>
      <c r="D23" s="275"/>
      <c r="E23" s="275"/>
      <c r="F23" s="275" t="str">
        <f>Commodities!$D$9</f>
        <v>ADCAT</v>
      </c>
      <c r="G23" s="275"/>
      <c r="H23" s="18"/>
      <c r="I23" s="18"/>
      <c r="J23" s="18"/>
      <c r="K23" s="18"/>
      <c r="L23" s="18"/>
      <c r="M23" s="18"/>
      <c r="N23" s="18"/>
      <c r="O23" s="18"/>
      <c r="P23" s="18"/>
      <c r="Q23" s="68">
        <v>1</v>
      </c>
      <c r="R23" s="21"/>
      <c r="S23" s="21"/>
      <c r="T23" s="21"/>
      <c r="U23" s="21"/>
      <c r="V23" s="21"/>
      <c r="W23" s="21"/>
      <c r="X23" s="21"/>
      <c r="Y23" s="21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Q23" s="6"/>
    </row>
    <row r="24" spans="2:43">
      <c r="B24" s="275" t="str">
        <f>_xlfn.TEXTJOIN(",",TRUE,IF(LEFT(Regions!$C$3,1)&lt;&gt;"*",Regions!$C$3,""),IF(LEFT(Regions!$D$3,1)&lt;&gt;"*",Regions!$D$3,""))</f>
        <v>IE,National</v>
      </c>
      <c r="C24" s="275"/>
      <c r="D24" s="275"/>
      <c r="E24" s="275"/>
      <c r="F24" s="275" t="str">
        <f>Commodities!$D$23</f>
        <v>ACATMAN</v>
      </c>
      <c r="G24" s="275"/>
      <c r="H24" s="18"/>
      <c r="I24" s="18"/>
      <c r="J24" s="18"/>
      <c r="K24" s="18"/>
      <c r="L24" s="18"/>
      <c r="M24" s="18"/>
      <c r="N24" s="18"/>
      <c r="O24" s="18"/>
      <c r="P24" s="18"/>
      <c r="Q24" s="174">
        <f>'New-Techs'!AE7/'New-Techs'!$AC$7</f>
        <v>1.0452405285188171E-3</v>
      </c>
      <c r="R24" s="21"/>
      <c r="S24" s="21"/>
      <c r="T24" s="21"/>
      <c r="U24" s="21"/>
      <c r="V24" s="21"/>
      <c r="W24" s="21"/>
      <c r="X24" s="21"/>
      <c r="Y24" s="21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Q24" s="6"/>
    </row>
    <row r="25" spans="2:43">
      <c r="B25" s="275" t="str">
        <f>_xlfn.TEXTJOIN(",",TRUE,IF(LEFT(Regions!$C$3,1)&lt;&gt;"*",Regions!$C$3,""),IF(LEFT(Regions!$D$3,1)&lt;&gt;"*",Regions!$D$3,""))</f>
        <v>IE,National</v>
      </c>
      <c r="C25" s="275"/>
      <c r="D25" s="275"/>
      <c r="E25" s="275"/>
      <c r="F25" s="275"/>
      <c r="G25" s="275" t="s">
        <v>41</v>
      </c>
      <c r="H25" s="18"/>
      <c r="I25" s="18"/>
      <c r="J25" s="18"/>
      <c r="K25" s="18"/>
      <c r="L25" s="18"/>
      <c r="M25" s="18"/>
      <c r="N25" s="18"/>
      <c r="O25" s="18"/>
      <c r="P25" s="18"/>
      <c r="Q25" s="131">
        <f>'New-Techs'!AF7/'New-Techs'!$AC$7</f>
        <v>1.7435447634439116E-2</v>
      </c>
      <c r="R25" s="131">
        <f>'New-Techs'!AG7/'New-Techs'!$AC$7</f>
        <v>1.7639909761665941E-2</v>
      </c>
      <c r="S25" s="131">
        <f>'New-Techs'!AH7/'New-Techs'!$AC$7</f>
        <v>1.7980679973710653E-2</v>
      </c>
      <c r="T25" s="131">
        <f>'New-Techs'!AI7/'New-Techs'!$AC$7</f>
        <v>1.8321450185755365E-2</v>
      </c>
      <c r="U25" s="131">
        <f>'New-Techs'!AJ7/'New-Techs'!$AC$7</f>
        <v>1.8662220397800074E-2</v>
      </c>
      <c r="V25" s="131">
        <f>'New-Techs'!AK7/'New-Techs'!$AC$7</f>
        <v>1.9002990609844783E-2</v>
      </c>
      <c r="W25" s="131">
        <f>'New-Techs'!AL7/'New-Techs'!$AC$7</f>
        <v>1.9343760821889495E-2</v>
      </c>
      <c r="X25" s="131">
        <f>'New-Techs'!AM7/'New-Techs'!$AC$7</f>
        <v>1.9684531033934208E-2</v>
      </c>
      <c r="Y25" s="131">
        <f>'New-Techs'!AN7/'New-Techs'!$AC$7</f>
        <v>1.9957147203569975E-2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Q25" s="6"/>
    </row>
    <row r="26" spans="2:43">
      <c r="B26" s="275" t="str">
        <f>_xlfn.TEXTJOIN(",",TRUE,IF(LEFT(Regions!$C$3,1)&lt;&gt;"*",Regions!$C$3,""),IF(LEFT(Regions!$D$3,1)&lt;&gt;"*",Regions!$D$3,""))</f>
        <v>IE,National</v>
      </c>
      <c r="C26" s="275"/>
      <c r="D26" s="275"/>
      <c r="E26" s="275"/>
      <c r="F26" s="275"/>
      <c r="G26" s="275" t="s">
        <v>174</v>
      </c>
      <c r="H26" s="18"/>
      <c r="I26" s="18"/>
      <c r="J26" s="18"/>
      <c r="K26" s="18"/>
      <c r="L26" s="18"/>
      <c r="M26" s="18"/>
      <c r="N26" s="18"/>
      <c r="O26" s="18"/>
      <c r="P26" s="18"/>
      <c r="Q26" s="129">
        <f>'New-Techs'!AO7/'New-Techs'!$AC$7</f>
        <v>5.4314684438099242E-4</v>
      </c>
      <c r="R26" s="129">
        <f>'New-Techs'!AP7/'New-Techs'!$AC$7</f>
        <v>5.4319130603375221E-4</v>
      </c>
      <c r="S26" s="129">
        <f>'New-Techs'!AQ7/'New-Techs'!$AC$7</f>
        <v>5.439260911725036E-4</v>
      </c>
      <c r="T26" s="129">
        <f>'New-Techs'!AR7/'New-Techs'!$AC$7</f>
        <v>5.4419563860262459E-4</v>
      </c>
      <c r="U26" s="129">
        <f>'New-Techs'!AS7/'New-Techs'!$AC$7</f>
        <v>5.4416852628111996E-4</v>
      </c>
      <c r="V26" s="129">
        <f>'New-Techs'!AT7/'New-Techs'!$AC$7</f>
        <v>5.4396605066524457E-4</v>
      </c>
      <c r="W26" s="129">
        <f>'New-Techs'!AU7/'New-Techs'!$AC$7</f>
        <v>5.4363420632031487E-4</v>
      </c>
      <c r="X26" s="129">
        <f>'New-Techs'!AV7/'New-Techs'!$AC$7</f>
        <v>5.4317196341314186E-4</v>
      </c>
      <c r="Y26" s="129">
        <f>'New-Techs'!AW7/'New-Techs'!$AC$7</f>
        <v>5.4273567722046496E-4</v>
      </c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Q26" s="6"/>
    </row>
    <row r="27" spans="2:43">
      <c r="B27" s="9" t="str">
        <f>_xlfn.TEXTJOIN(",",TRUE,IF(LEFT(Regions!$C$3,1)&lt;&gt;"*",Regions!$C$3,""),IF(LEFT(Regions!$D$3,1)&lt;&gt;"*",Regions!$D$3,""))</f>
        <v>IE,National</v>
      </c>
      <c r="C27" s="9" t="str">
        <f>Processes!D25</f>
        <v>ALIVCAT203</v>
      </c>
      <c r="D27" s="9" t="str">
        <f>Processes!E25</f>
        <v>Non-Cattle rearing (Manure Digester)</v>
      </c>
      <c r="E27" s="9" t="str">
        <f>Commodities!$D$6</f>
        <v>APASCAT2</v>
      </c>
      <c r="F27" s="9"/>
      <c r="G27" s="9"/>
      <c r="H27" s="7">
        <f>'New-Techs'!S8</f>
        <v>0.4371630811654954</v>
      </c>
      <c r="I27" s="138">
        <f>'New-Techs'!T8</f>
        <v>0.4291683352349791</v>
      </c>
      <c r="J27" s="7">
        <f>'New-Techs'!U8</f>
        <v>0.43551379742792717</v>
      </c>
      <c r="K27" s="7">
        <f>'New-Techs'!V8</f>
        <v>0.43733393086417494</v>
      </c>
      <c r="L27" s="7">
        <f>'New-Techs'!W8</f>
        <v>0.43784703361131261</v>
      </c>
      <c r="M27" s="7">
        <f>'New-Techs'!X8</f>
        <v>0.43815565189666178</v>
      </c>
      <c r="N27" s="7">
        <f>'New-Techs'!Y8</f>
        <v>0.44090759453285322</v>
      </c>
      <c r="O27" s="7">
        <f>'New-Techs'!Z8</f>
        <v>0.44156366611050774</v>
      </c>
      <c r="P27" s="7">
        <f>'New-Techs'!AA8</f>
        <v>0.43938427476703817</v>
      </c>
      <c r="Q27" s="16"/>
      <c r="R27" s="16"/>
      <c r="S27" s="16"/>
      <c r="T27" s="16"/>
      <c r="U27" s="16"/>
      <c r="V27" s="16"/>
      <c r="W27" s="16"/>
      <c r="X27" s="16"/>
      <c r="Y27" s="16"/>
      <c r="Z27" s="6">
        <v>1</v>
      </c>
      <c r="AA27" s="6">
        <f>'New-Techs'!K8</f>
        <v>1</v>
      </c>
      <c r="AB27" s="6">
        <f>'New-Techs'!L8</f>
        <v>2020</v>
      </c>
      <c r="AC27" s="6"/>
      <c r="AD27" s="6"/>
      <c r="AE27" s="6"/>
      <c r="AF27" s="6"/>
      <c r="AG27" s="6"/>
      <c r="AH27" s="6"/>
      <c r="AI27" s="6"/>
      <c r="AJ27" s="6"/>
      <c r="AK27" s="6"/>
      <c r="AL27" s="6">
        <v>1</v>
      </c>
      <c r="AM27" s="6"/>
      <c r="AN27" s="6"/>
      <c r="AO27" s="6">
        <v>0.09</v>
      </c>
      <c r="AQ27" s="18"/>
    </row>
    <row r="28" spans="2:43">
      <c r="B28" s="9" t="str">
        <f>_xlfn.TEXTJOIN(",",TRUE,IF(LEFT(Regions!$C$3,1)&lt;&gt;"*",Regions!$C$3,""),IF(LEFT(Regions!$D$3,1)&lt;&gt;"*",Regions!$D$3,""))</f>
        <v>IE,National</v>
      </c>
      <c r="C28" s="9"/>
      <c r="D28" s="9"/>
      <c r="E28" s="9" t="str">
        <f>Commodities!D37</f>
        <v>ANRGCAT23</v>
      </c>
      <c r="F28" s="9"/>
      <c r="G28" s="9"/>
      <c r="H28" s="7">
        <f>SUM('New-Techs'!N8,'New-Techs'!P8)</f>
        <v>1.1098463677797199</v>
      </c>
      <c r="I28" s="7"/>
      <c r="J28" s="7"/>
      <c r="K28" s="7"/>
      <c r="L28" s="7"/>
      <c r="M28" s="7"/>
      <c r="N28" s="7"/>
      <c r="O28" s="7"/>
      <c r="P28" s="7">
        <f>SUM('New-Techs'!O8,'New-Techs'!Q8)</f>
        <v>0.97760627872554806</v>
      </c>
      <c r="Q28" s="16"/>
      <c r="R28" s="16"/>
      <c r="S28" s="16"/>
      <c r="T28" s="16"/>
      <c r="U28" s="16"/>
      <c r="V28" s="16"/>
      <c r="W28" s="16"/>
      <c r="X28" s="16"/>
      <c r="Y28" s="1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Q28" s="18"/>
    </row>
    <row r="29" spans="2:43">
      <c r="B29" s="9" t="str">
        <f>_xlfn.TEXTJOIN(",",TRUE,IF(LEFT(Regions!$C$3,1)&lt;&gt;"*",Regions!$C$3,""),IF(LEFT(Regions!$D$3,1)&lt;&gt;"*",Regions!$D$3,""))</f>
        <v>IE,National</v>
      </c>
      <c r="C29" s="9"/>
      <c r="D29" s="9"/>
      <c r="E29" s="9"/>
      <c r="F29" s="9" t="str">
        <f>Commodities!$D$10</f>
        <v>ANDCAT</v>
      </c>
      <c r="G29" s="9"/>
      <c r="H29" s="6"/>
      <c r="I29" s="6"/>
      <c r="J29" s="6"/>
      <c r="K29" s="6"/>
      <c r="L29" s="6"/>
      <c r="M29" s="6"/>
      <c r="N29" s="6"/>
      <c r="O29" s="6"/>
      <c r="P29" s="6"/>
      <c r="Q29" s="72">
        <v>1</v>
      </c>
      <c r="R29" s="16"/>
      <c r="S29" s="16"/>
      <c r="T29" s="16"/>
      <c r="U29" s="16"/>
      <c r="V29" s="16"/>
      <c r="W29" s="16"/>
      <c r="X29" s="16"/>
      <c r="Y29" s="1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Q29" s="18"/>
    </row>
    <row r="30" spans="2:43">
      <c r="B30" s="9" t="str">
        <f>_xlfn.TEXTJOIN(",",TRUE,IF(LEFT(Regions!$C$3,1)&lt;&gt;"*",Regions!$C$3,""),IF(LEFT(Regions!$D$3,1)&lt;&gt;"*",Regions!$D$3,""))</f>
        <v>IE,National</v>
      </c>
      <c r="C30" s="9"/>
      <c r="D30" s="9"/>
      <c r="E30" s="9"/>
      <c r="F30" s="9" t="str">
        <f>Commodities!$D$23</f>
        <v>ACATMAN</v>
      </c>
      <c r="G30" s="9"/>
      <c r="H30" s="6"/>
      <c r="I30" s="6"/>
      <c r="J30" s="6"/>
      <c r="K30" s="6"/>
      <c r="L30" s="6"/>
      <c r="M30" s="6"/>
      <c r="N30" s="6"/>
      <c r="O30" s="6"/>
      <c r="P30" s="6"/>
      <c r="Q30" s="176">
        <f>'New-Techs'!AE8</f>
        <v>5.858520900321543</v>
      </c>
      <c r="R30" s="15"/>
      <c r="S30" s="15"/>
      <c r="T30" s="15"/>
      <c r="U30" s="15"/>
      <c r="V30" s="15"/>
      <c r="W30" s="15"/>
      <c r="X30" s="15"/>
      <c r="Y30" s="15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Q30" s="18"/>
    </row>
    <row r="31" spans="2:43">
      <c r="B31" s="9" t="str">
        <f>_xlfn.TEXTJOIN(",",TRUE,IF(LEFT(Regions!$C$3,1)&lt;&gt;"*",Regions!$C$3,""),IF(LEFT(Regions!$D$3,1)&lt;&gt;"*",Regions!$D$3,""))</f>
        <v>IE,National</v>
      </c>
      <c r="C31" s="9"/>
      <c r="D31" s="9"/>
      <c r="E31" s="9"/>
      <c r="F31" s="9"/>
      <c r="G31" s="9" t="s">
        <v>41</v>
      </c>
      <c r="H31" s="6"/>
      <c r="I31" s="6"/>
      <c r="J31" s="6"/>
      <c r="K31" s="6"/>
      <c r="L31" s="6"/>
      <c r="M31" s="6"/>
      <c r="N31" s="6"/>
      <c r="O31" s="6"/>
      <c r="P31" s="6"/>
      <c r="Q31" s="7">
        <f>'New-Techs'!AF8</f>
        <v>61.226456353243037</v>
      </c>
      <c r="R31" s="7">
        <f>'New-Techs'!AG8</f>
        <v>61.125997417739697</v>
      </c>
      <c r="S31" s="7">
        <f>'New-Techs'!AH8</f>
        <v>61.19508164418761</v>
      </c>
      <c r="T31" s="7">
        <f>'New-Techs'!AI8</f>
        <v>61.092422293095908</v>
      </c>
      <c r="U31" s="7">
        <f>'New-Techs'!AJ8</f>
        <v>60.789767421858059</v>
      </c>
      <c r="V31" s="7">
        <f>'New-Techs'!AK8</f>
        <v>60.415016283711921</v>
      </c>
      <c r="W31" s="7">
        <f>'New-Techs'!AL8</f>
        <v>59.918471379891457</v>
      </c>
      <c r="X31" s="7">
        <f>'New-Techs'!AM8</f>
        <v>59.58206158621725</v>
      </c>
      <c r="Y31" s="7">
        <f>'New-Techs'!AN8</f>
        <v>59.433250174707496</v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Q31" s="18"/>
    </row>
    <row r="32" spans="2:43">
      <c r="B32" s="9" t="str">
        <f>_xlfn.TEXTJOIN(",",TRUE,IF(LEFT(Regions!$C$3,1)&lt;&gt;"*",Regions!$C$3,""),IF(LEFT(Regions!$D$3,1)&lt;&gt;"*",Regions!$D$3,""))</f>
        <v>IE,National</v>
      </c>
      <c r="C32" s="9"/>
      <c r="D32" s="9"/>
      <c r="E32" s="9"/>
      <c r="F32" s="9"/>
      <c r="G32" s="9" t="s">
        <v>174</v>
      </c>
      <c r="H32" s="7"/>
      <c r="I32" s="6"/>
      <c r="J32" s="6"/>
      <c r="K32" s="6"/>
      <c r="L32" s="6"/>
      <c r="M32" s="6"/>
      <c r="N32" s="6"/>
      <c r="O32" s="6"/>
      <c r="P32" s="7"/>
      <c r="Q32" s="16">
        <f>'New-Techs'!AO8</f>
        <v>1.7068217889720769</v>
      </c>
      <c r="R32" s="16">
        <f>'New-Techs'!AP8</f>
        <v>1.7033439719242274</v>
      </c>
      <c r="S32" s="16">
        <f>'New-Techs'!AQ8</f>
        <v>1.7108674991515151</v>
      </c>
      <c r="T32" s="16">
        <f>'New-Techs'!AR8</f>
        <v>1.7092748301218683</v>
      </c>
      <c r="U32" s="16">
        <f>'New-Techs'!AS8</f>
        <v>1.6988166739160591</v>
      </c>
      <c r="V32" s="16">
        <f>'New-Techs'!AT8</f>
        <v>1.6846958503143434</v>
      </c>
      <c r="W32" s="16">
        <f>'New-Techs'!AU8</f>
        <v>1.665703422896889</v>
      </c>
      <c r="X32" s="16">
        <f>'New-Techs'!AV8</f>
        <v>1.6509160774773446</v>
      </c>
      <c r="Y32" s="16">
        <f>'New-Techs'!AW8</f>
        <v>1.6424418833369996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Q32" s="18"/>
    </row>
    <row r="33" spans="2:43">
      <c r="B33" s="275" t="str">
        <f>_xlfn.TEXTJOIN(",",TRUE,IF(LEFT(Regions!$C$3,1)&lt;&gt;"*",Regions!$C$3,""),IF(LEFT(Regions!$D$3,1)&lt;&gt;"*",Regions!$D$3,""))</f>
        <v>IE,National</v>
      </c>
      <c r="C33" s="275" t="str">
        <f>Processes!D26</f>
        <v>ALIVPIG103</v>
      </c>
      <c r="D33" s="275" t="str">
        <f>Processes!E26</f>
        <v>Pigs rearing (Manure Digester)</v>
      </c>
      <c r="E33" s="275" t="str">
        <f>Commodities!D38</f>
        <v>ANRGPIG3</v>
      </c>
      <c r="F33" s="275"/>
      <c r="G33" s="275"/>
      <c r="H33" s="17">
        <f>SUM('New-Techs'!N9,'New-Techs'!P9)</f>
        <v>0.16700153757425432</v>
      </c>
      <c r="I33" s="17"/>
      <c r="J33" s="17"/>
      <c r="K33" s="17"/>
      <c r="L33" s="17"/>
      <c r="M33" s="17"/>
      <c r="N33" s="17"/>
      <c r="O33" s="17"/>
      <c r="P33" s="17">
        <f>SUM('New-Techs'!O9,'New-Techs'!Q9)</f>
        <v>0.14710301932691949</v>
      </c>
      <c r="Q33" s="21"/>
      <c r="R33" s="21"/>
      <c r="S33" s="21"/>
      <c r="T33" s="21"/>
      <c r="U33" s="21"/>
      <c r="V33" s="21"/>
      <c r="W33" s="21"/>
      <c r="X33" s="21"/>
      <c r="Y33" s="21"/>
      <c r="Z33" s="18">
        <v>1</v>
      </c>
      <c r="AA33" s="18">
        <f>'New-Techs'!K9</f>
        <v>1</v>
      </c>
      <c r="AB33" s="18">
        <f>'New-Techs'!L9</f>
        <v>2020</v>
      </c>
      <c r="AC33" s="18"/>
      <c r="AD33" s="18"/>
      <c r="AE33" s="18"/>
      <c r="AF33" s="20"/>
      <c r="AG33" s="18"/>
      <c r="AH33" s="18"/>
      <c r="AI33" s="18"/>
      <c r="AJ33" s="18"/>
      <c r="AK33" s="18"/>
      <c r="AL33" s="18">
        <v>1</v>
      </c>
      <c r="AM33" s="18"/>
      <c r="AN33" s="18"/>
      <c r="AO33" s="18">
        <v>0.09</v>
      </c>
      <c r="AQ33" s="6"/>
    </row>
    <row r="34" spans="2:43">
      <c r="B34" s="275" t="str">
        <f>_xlfn.TEXTJOIN(",",TRUE,IF(LEFT(Regions!$C$3,1)&lt;&gt;"*",Regions!$C$3,""),IF(LEFT(Regions!$D$3,1)&lt;&gt;"*",Regions!$D$3,""))</f>
        <v>IE,National</v>
      </c>
      <c r="C34" s="275"/>
      <c r="D34" s="275"/>
      <c r="E34" s="275"/>
      <c r="F34" s="275" t="str">
        <f>Commodities!$D$12</f>
        <v>APIG</v>
      </c>
      <c r="G34" s="275"/>
      <c r="H34" s="18"/>
      <c r="I34" s="18"/>
      <c r="J34" s="18"/>
      <c r="K34" s="18"/>
      <c r="L34" s="18"/>
      <c r="M34" s="18"/>
      <c r="N34" s="18"/>
      <c r="O34" s="18"/>
      <c r="P34" s="18"/>
      <c r="Q34" s="145">
        <v>1</v>
      </c>
      <c r="R34" s="21"/>
      <c r="S34" s="21"/>
      <c r="T34" s="21"/>
      <c r="U34" s="21"/>
      <c r="V34" s="21"/>
      <c r="W34" s="21"/>
      <c r="X34" s="21"/>
      <c r="Y34" s="21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Q34" s="6"/>
    </row>
    <row r="35" spans="2:43">
      <c r="B35" s="275" t="str">
        <f>_xlfn.TEXTJOIN(",",TRUE,IF(LEFT(Regions!$C$3,1)&lt;&gt;"*",Regions!$C$3,""),IF(LEFT(Regions!$D$3,1)&lt;&gt;"*",Regions!$D$3,""))</f>
        <v>IE,National</v>
      </c>
      <c r="C35" s="275"/>
      <c r="D35" s="275"/>
      <c r="E35" s="275"/>
      <c r="F35" s="275" t="str">
        <f>Commodities!$D$24</f>
        <v>APIGMAN</v>
      </c>
      <c r="G35" s="275"/>
      <c r="H35" s="18"/>
      <c r="I35" s="18"/>
      <c r="J35" s="18"/>
      <c r="K35" s="18"/>
      <c r="L35" s="18"/>
      <c r="M35" s="18"/>
      <c r="N35" s="18"/>
      <c r="O35" s="18"/>
      <c r="P35" s="18"/>
      <c r="Q35" s="175">
        <f>'New-Techs'!AE9</f>
        <v>1.4210526315789476</v>
      </c>
      <c r="R35" s="19"/>
      <c r="S35" s="19"/>
      <c r="T35" s="19"/>
      <c r="U35" s="19"/>
      <c r="V35" s="19"/>
      <c r="W35" s="19"/>
      <c r="X35" s="19"/>
      <c r="Y35" s="19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Q35" s="6"/>
    </row>
    <row r="36" spans="2:43">
      <c r="B36" s="275" t="str">
        <f>_xlfn.TEXTJOIN(",",TRUE,IF(LEFT(Regions!$C$3,1)&lt;&gt;"*",Regions!$C$3,""),IF(LEFT(Regions!$D$3,1)&lt;&gt;"*",Regions!$D$3,""))</f>
        <v>IE,National</v>
      </c>
      <c r="C36" s="275"/>
      <c r="D36" s="275"/>
      <c r="E36" s="275"/>
      <c r="F36" s="275"/>
      <c r="G36" s="275" t="s">
        <v>41</v>
      </c>
      <c r="H36" s="18"/>
      <c r="I36" s="18"/>
      <c r="J36" s="18"/>
      <c r="K36" s="18"/>
      <c r="L36" s="18"/>
      <c r="M36" s="18"/>
      <c r="N36" s="18"/>
      <c r="O36" s="18"/>
      <c r="P36" s="18"/>
      <c r="Q36" s="17">
        <f>'New-Techs'!AF9</f>
        <v>4.6471625043711215</v>
      </c>
      <c r="R36" s="17">
        <f>'New-Techs'!AG9</f>
        <v>4.6491232444679351</v>
      </c>
      <c r="S36" s="17">
        <f>'New-Techs'!AH9</f>
        <v>4.6298568122175903</v>
      </c>
      <c r="T36" s="17">
        <f>'New-Techs'!AI9</f>
        <v>4.6110440810307267</v>
      </c>
      <c r="U36" s="17">
        <f>'New-Techs'!AJ9</f>
        <v>4.5954500858397171</v>
      </c>
      <c r="V36" s="17">
        <f>'New-Techs'!AK9</f>
        <v>4.5825391761573488</v>
      </c>
      <c r="W36" s="17">
        <f>'New-Techs'!AL9</f>
        <v>4.5717967730868034</v>
      </c>
      <c r="X36" s="17">
        <f>'New-Techs'!AM9</f>
        <v>4.5626709172561313</v>
      </c>
      <c r="Y36" s="17">
        <f>'New-Techs'!AN9</f>
        <v>4.556263929507895</v>
      </c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Q36" s="6"/>
    </row>
    <row r="37" spans="2:43">
      <c r="B37" s="275" t="str">
        <f>_xlfn.TEXTJOIN(",",TRUE,IF(LEFT(Regions!$C$3,1)&lt;&gt;"*",Regions!$C$3,""),IF(LEFT(Regions!$D$3,1)&lt;&gt;"*",Regions!$D$3,""))</f>
        <v>IE,National</v>
      </c>
      <c r="C37" s="275"/>
      <c r="D37" s="275"/>
      <c r="E37" s="275"/>
      <c r="F37" s="275"/>
      <c r="G37" s="275" t="s">
        <v>174</v>
      </c>
      <c r="H37" s="18"/>
      <c r="I37" s="18"/>
      <c r="J37" s="18"/>
      <c r="K37" s="18"/>
      <c r="L37" s="18"/>
      <c r="M37" s="18"/>
      <c r="N37" s="18"/>
      <c r="O37" s="18"/>
      <c r="P37" s="18"/>
      <c r="Q37" s="17">
        <f>'New-Techs'!AO9</f>
        <v>7.9690189565984393E-2</v>
      </c>
      <c r="R37" s="17">
        <f>'New-Techs'!AP9</f>
        <v>7.9047551692843568E-2</v>
      </c>
      <c r="S37" s="17">
        <f>'New-Techs'!AQ9</f>
        <v>7.9090268946856584E-2</v>
      </c>
      <c r="T37" s="17">
        <f>'New-Techs'!AR9</f>
        <v>7.8670087860636936E-2</v>
      </c>
      <c r="U37" s="17">
        <f>'New-Techs'!AS9</f>
        <v>7.8109193365825016E-2</v>
      </c>
      <c r="V37" s="17">
        <f>'New-Techs'!AT9</f>
        <v>7.7540556625645629E-2</v>
      </c>
      <c r="W37" s="17">
        <f>'New-Techs'!AU9</f>
        <v>7.696983435368146E-2</v>
      </c>
      <c r="X37" s="17">
        <f>'New-Techs'!AV9</f>
        <v>7.6372117571969628E-2</v>
      </c>
      <c r="Y37" s="17">
        <f>'New-Techs'!AW9</f>
        <v>7.5882603890788755E-2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Q37" s="6"/>
    </row>
    <row r="38" spans="2:43">
      <c r="B38" s="9" t="str">
        <f>_xlfn.TEXTJOIN(",",TRUE,IF(LEFT(Regions!$C$3,1)&lt;&gt;"*",Regions!$C$3,""),IF(LEFT(Regions!$D$3,1)&lt;&gt;"*",Regions!$D$3,""))</f>
        <v>IE,National</v>
      </c>
      <c r="C38" s="9" t="str">
        <f>Processes!D27</f>
        <v>ALIVPOU103</v>
      </c>
      <c r="D38" s="9" t="str">
        <f>Processes!E27</f>
        <v>Poultry rearing (Manure Digester)</v>
      </c>
      <c r="E38" s="9" t="str">
        <f>Commodities!D39</f>
        <v>ANRGPOU3</v>
      </c>
      <c r="F38" s="9"/>
      <c r="G38" s="9"/>
      <c r="H38" s="7">
        <f>SUM('New-Techs'!N10,'New-Techs'!P10)</f>
        <v>1.5543027910017772E-2</v>
      </c>
      <c r="I38" s="6"/>
      <c r="J38" s="6"/>
      <c r="K38" s="6"/>
      <c r="L38" s="6"/>
      <c r="M38" s="6"/>
      <c r="N38" s="6"/>
      <c r="O38" s="6"/>
      <c r="P38" s="7">
        <f>SUM('New-Techs'!O10,'New-Techs'!Q10)</f>
        <v>1.3691049605034769E-2</v>
      </c>
      <c r="Q38" s="16"/>
      <c r="R38" s="16"/>
      <c r="S38" s="16"/>
      <c r="T38" s="16"/>
      <c r="U38" s="16"/>
      <c r="V38" s="16"/>
      <c r="W38" s="16"/>
      <c r="X38" s="16"/>
      <c r="Y38" s="16"/>
      <c r="Z38" s="6">
        <v>1</v>
      </c>
      <c r="AA38" s="6">
        <f>'New-Techs'!K10</f>
        <v>1</v>
      </c>
      <c r="AB38" s="6">
        <f>'New-Techs'!L10</f>
        <v>2020</v>
      </c>
      <c r="AC38" s="6"/>
      <c r="AD38" s="6"/>
      <c r="AE38" s="6"/>
      <c r="AF38" s="8"/>
      <c r="AG38" s="6"/>
      <c r="AH38" s="6"/>
      <c r="AI38" s="6"/>
      <c r="AJ38" s="6"/>
      <c r="AK38" s="6"/>
      <c r="AL38" s="6">
        <v>1</v>
      </c>
      <c r="AM38" s="6"/>
      <c r="AN38" s="6"/>
      <c r="AO38" s="6">
        <v>0.09</v>
      </c>
      <c r="AQ38" s="18"/>
    </row>
    <row r="39" spans="2:43">
      <c r="B39" s="9" t="str">
        <f>_xlfn.TEXTJOIN(",",TRUE,IF(LEFT(Regions!$C$3,1)&lt;&gt;"*",Regions!$C$3,""),IF(LEFT(Regions!$D$3,1)&lt;&gt;"*",Regions!$D$3,""))</f>
        <v>IE,National</v>
      </c>
      <c r="C39" s="9"/>
      <c r="D39" s="9"/>
      <c r="E39" s="9"/>
      <c r="F39" s="9" t="str">
        <f>Commodities!$D$13</f>
        <v>APOU</v>
      </c>
      <c r="G39" s="9"/>
      <c r="H39" s="6"/>
      <c r="I39" s="6"/>
      <c r="J39" s="6"/>
      <c r="K39" s="6"/>
      <c r="L39" s="6"/>
      <c r="M39" s="6"/>
      <c r="N39" s="6"/>
      <c r="O39" s="6"/>
      <c r="P39" s="6"/>
      <c r="Q39" s="67">
        <v>1</v>
      </c>
      <c r="R39" s="16"/>
      <c r="S39" s="16"/>
      <c r="T39" s="16"/>
      <c r="U39" s="16"/>
      <c r="V39" s="16"/>
      <c r="W39" s="16"/>
      <c r="X39" s="16"/>
      <c r="Y39" s="1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Q39" s="18"/>
    </row>
    <row r="40" spans="2:43">
      <c r="B40" s="9" t="str">
        <f>_xlfn.TEXTJOIN(",",TRUE,IF(LEFT(Regions!$C$3,1)&lt;&gt;"*",Regions!$C$3,""),IF(LEFT(Regions!$D$3,1)&lt;&gt;"*",Regions!$D$3,""))</f>
        <v>IE,National</v>
      </c>
      <c r="C40" s="9"/>
      <c r="D40" s="9"/>
      <c r="E40" s="9"/>
      <c r="F40" s="9" t="str">
        <f>Commodities!$D$25</f>
        <v>APOUMAN</v>
      </c>
      <c r="G40" s="9"/>
      <c r="H40" s="6"/>
      <c r="I40" s="6"/>
      <c r="J40" s="6"/>
      <c r="K40" s="6"/>
      <c r="L40" s="6"/>
      <c r="M40" s="6"/>
      <c r="N40" s="6"/>
      <c r="O40" s="6"/>
      <c r="P40" s="6"/>
      <c r="Q40" s="71">
        <f>'New-Techs'!AE10</f>
        <v>1.2869038607115822E-2</v>
      </c>
      <c r="R40" s="16"/>
      <c r="S40" s="16"/>
      <c r="T40" s="16"/>
      <c r="U40" s="16"/>
      <c r="V40" s="16"/>
      <c r="W40" s="16"/>
      <c r="X40" s="16"/>
      <c r="Y40" s="1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Q40" s="18"/>
    </row>
    <row r="41" spans="2:43">
      <c r="B41" s="9" t="str">
        <f>_xlfn.TEXTJOIN(",",TRUE,IF(LEFT(Regions!$C$3,1)&lt;&gt;"*",Regions!$C$3,""),IF(LEFT(Regions!$D$3,1)&lt;&gt;"*",Regions!$D$3,""))</f>
        <v>IE,National</v>
      </c>
      <c r="C41" s="9"/>
      <c r="D41" s="9"/>
      <c r="E41" s="9"/>
      <c r="F41" s="9"/>
      <c r="G41" s="9" t="s">
        <v>41</v>
      </c>
      <c r="H41" s="6"/>
      <c r="I41" s="6"/>
      <c r="J41" s="6"/>
      <c r="K41" s="6"/>
      <c r="L41" s="6"/>
      <c r="M41" s="6"/>
      <c r="N41" s="6"/>
      <c r="O41" s="6"/>
      <c r="P41" s="6"/>
      <c r="Q41" s="8">
        <f>'New-Techs'!AF10</f>
        <v>0.11099545798637396</v>
      </c>
      <c r="R41" s="8">
        <f>'New-Techs'!AG10</f>
        <v>0.11099545798637396</v>
      </c>
      <c r="S41" s="8">
        <f>'New-Techs'!AH10</f>
        <v>0.11099545798637396</v>
      </c>
      <c r="T41" s="8">
        <f>'New-Techs'!AI10</f>
        <v>0.11099545798637396</v>
      </c>
      <c r="U41" s="8">
        <f>'New-Techs'!AJ10</f>
        <v>0.11099545798637396</v>
      </c>
      <c r="V41" s="8">
        <f>'New-Techs'!AK10</f>
        <v>0.11099545798637396</v>
      </c>
      <c r="W41" s="8">
        <f>'New-Techs'!AL10</f>
        <v>0.11099545798637396</v>
      </c>
      <c r="X41" s="8">
        <f>'New-Techs'!AM10</f>
        <v>0.11099545798637396</v>
      </c>
      <c r="Y41" s="8">
        <f>'New-Techs'!AN10</f>
        <v>0.11099545798637396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Q41" s="18"/>
    </row>
    <row r="42" spans="2:43">
      <c r="B42" s="73" t="str">
        <f>_xlfn.TEXTJOIN(",",TRUE,IF(LEFT(Regions!$C$3,1)&lt;&gt;"*",Regions!$C$3,""),IF(LEFT(Regions!$D$3,1)&lt;&gt;"*",Regions!$D$3,""))</f>
        <v>IE,National</v>
      </c>
      <c r="C42" s="73"/>
      <c r="D42" s="73"/>
      <c r="E42" s="73"/>
      <c r="F42" s="73"/>
      <c r="G42" s="73" t="s">
        <v>174</v>
      </c>
      <c r="H42" s="143"/>
      <c r="I42" s="143"/>
      <c r="J42" s="143"/>
      <c r="K42" s="143"/>
      <c r="L42" s="143"/>
      <c r="M42" s="143"/>
      <c r="N42" s="143"/>
      <c r="O42" s="143"/>
      <c r="P42" s="143"/>
      <c r="Q42" s="144">
        <f>'New-Techs'!AO10</f>
        <v>3.3855942827902677E-2</v>
      </c>
      <c r="R42" s="144">
        <f>'New-Techs'!AP10</f>
        <v>3.3881141766975049E-2</v>
      </c>
      <c r="S42" s="144">
        <f>'New-Techs'!AQ10</f>
        <v>3.429758615879324E-2</v>
      </c>
      <c r="T42" s="144">
        <f>'New-Techs'!AR10</f>
        <v>3.4450353967616441E-2</v>
      </c>
      <c r="U42" s="144">
        <f>'New-Techs'!AS10</f>
        <v>3.4434987878069492E-2</v>
      </c>
      <c r="V42" s="144">
        <f>'New-Techs'!AT10</f>
        <v>3.4320233468563457E-2</v>
      </c>
      <c r="W42" s="144">
        <f>'New-Techs'!AU10</f>
        <v>3.4132158466615173E-2</v>
      </c>
      <c r="X42" s="144">
        <f>'New-Techs'!AV10</f>
        <v>3.3870179207371079E-2</v>
      </c>
      <c r="Y42" s="144">
        <f>'New-Techs'!AW10</f>
        <v>3.3622911089715185E-2</v>
      </c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Q42" s="22"/>
    </row>
    <row r="43" spans="2:43">
      <c r="B43" s="9" t="str">
        <f>_xlfn.TEXTJOIN(",",TRUE,IF(LEFT(Regions!$C$3,1)&lt;&gt;"*",Regions!$C$3,""),IF(LEFT(Regions!$D$3,1)&lt;&gt;"*",Regions!$D$3,""))</f>
        <v>IE,National</v>
      </c>
      <c r="C43" s="9" t="str">
        <f>Processes!D28</f>
        <v>APASCAT101</v>
      </c>
      <c r="D43" s="9" t="str">
        <f>Processes!E28</f>
        <v>Dairy Cattle pasture system (Inclusion of Clover)</v>
      </c>
      <c r="E43" s="9" t="str">
        <f>Commodities!$D$21</f>
        <v>AGRLAND</v>
      </c>
      <c r="F43" s="9"/>
      <c r="G43" s="9"/>
      <c r="H43" s="69">
        <v>1</v>
      </c>
      <c r="I43" s="6"/>
      <c r="J43" s="6"/>
      <c r="K43" s="6"/>
      <c r="L43" s="6"/>
      <c r="M43" s="6"/>
      <c r="N43" s="6"/>
      <c r="O43" s="6"/>
      <c r="P43" s="6"/>
      <c r="Q43" s="7"/>
      <c r="R43" s="7"/>
      <c r="S43" s="7"/>
      <c r="T43" s="7"/>
      <c r="U43" s="7"/>
      <c r="V43" s="7"/>
      <c r="W43" s="7"/>
      <c r="X43" s="7"/>
      <c r="Y43" s="7"/>
      <c r="Z43" s="6">
        <v>1</v>
      </c>
      <c r="AA43" s="6">
        <f>'New-Techs'!K11</f>
        <v>5</v>
      </c>
      <c r="AB43" s="6">
        <f>'New-Techs'!L11</f>
        <v>2020</v>
      </c>
      <c r="AC43" s="6"/>
      <c r="AD43" s="6"/>
      <c r="AE43" s="6"/>
      <c r="AF43" s="6">
        <f>'New-Techs'!H11</f>
        <v>10</v>
      </c>
      <c r="AG43" s="6"/>
      <c r="AH43" s="6"/>
      <c r="AI43" s="6"/>
      <c r="AJ43" s="6"/>
      <c r="AK43" s="6"/>
      <c r="AL43" s="6">
        <v>1</v>
      </c>
      <c r="AM43" s="6"/>
      <c r="AN43" s="6"/>
      <c r="AO43" s="6">
        <v>0.09</v>
      </c>
      <c r="AQ43" s="6"/>
    </row>
    <row r="44" spans="2:43">
      <c r="B44" s="9" t="str">
        <f>_xlfn.TEXTJOIN(",",TRUE,IF(LEFT(Regions!$C$3,1)&lt;&gt;"*",Regions!$C$3,""),IF(LEFT(Regions!$D$3,1)&lt;&gt;"*",Regions!$D$3,""))</f>
        <v>IE,National</v>
      </c>
      <c r="C44" s="9"/>
      <c r="D44" s="9"/>
      <c r="E44" s="9"/>
      <c r="F44" s="9" t="str">
        <f>Commodities!$D$5</f>
        <v>APASCAT1</v>
      </c>
      <c r="G44" s="9"/>
      <c r="H44" s="6"/>
      <c r="I44" s="6"/>
      <c r="J44" s="6"/>
      <c r="K44" s="6"/>
      <c r="L44" s="6"/>
      <c r="M44" s="6"/>
      <c r="N44" s="6"/>
      <c r="O44" s="6"/>
      <c r="P44" s="6"/>
      <c r="Q44" s="67">
        <v>1</v>
      </c>
      <c r="R44" s="7"/>
      <c r="S44" s="7"/>
      <c r="T44" s="7"/>
      <c r="U44" s="7"/>
      <c r="V44" s="7"/>
      <c r="W44" s="7"/>
      <c r="X44" s="7"/>
      <c r="Y44" s="7"/>
      <c r="Z44" s="6"/>
      <c r="AA44" s="6"/>
      <c r="AB44" s="6"/>
      <c r="AC44" s="6"/>
      <c r="AD44" s="6"/>
      <c r="AE44" s="6"/>
      <c r="AG44" s="6"/>
      <c r="AH44" s="6"/>
      <c r="AI44" s="6"/>
      <c r="AJ44" s="6"/>
      <c r="AK44" s="6"/>
      <c r="AL44" s="6"/>
      <c r="AM44" s="6"/>
      <c r="AN44" s="6"/>
      <c r="AQ44" s="6"/>
    </row>
    <row r="45" spans="2:43">
      <c r="B45" s="9" t="str">
        <f>_xlfn.TEXTJOIN(",",TRUE,IF(LEFT(Regions!$C$3,1)&lt;&gt;"*",Regions!$C$3,""),IF(LEFT(Regions!$D$3,1)&lt;&gt;"*",Regions!$D$3,""))</f>
        <v>IE,National</v>
      </c>
      <c r="C45" s="9"/>
      <c r="D45" s="9"/>
      <c r="E45" s="9"/>
      <c r="F45" s="9"/>
      <c r="G45" s="9" t="s">
        <v>174</v>
      </c>
      <c r="H45" s="6"/>
      <c r="I45" s="6"/>
      <c r="J45" s="6"/>
      <c r="K45" s="6"/>
      <c r="L45" s="6"/>
      <c r="M45" s="6"/>
      <c r="N45" s="6"/>
      <c r="O45" s="6"/>
      <c r="P45" s="6"/>
      <c r="Q45" s="16">
        <f>'New-Techs'!AO11</f>
        <v>1.5207581124087763</v>
      </c>
      <c r="R45" s="16">
        <f>'New-Techs'!AP11</f>
        <v>1.8468409976386697</v>
      </c>
      <c r="S45" s="16">
        <f>'New-Techs'!AQ11</f>
        <v>2.0331164802545696</v>
      </c>
      <c r="T45" s="16">
        <f>'New-Techs'!AR11</f>
        <v>2.1970528461071201</v>
      </c>
      <c r="U45" s="16">
        <f>'New-Techs'!AS11</f>
        <v>2.2717245164279154</v>
      </c>
      <c r="V45" s="16">
        <f>'New-Techs'!AT11</f>
        <v>2.3059298633959053</v>
      </c>
      <c r="W45" s="16">
        <f>'New-Techs'!AU11</f>
        <v>2.2672542346146094</v>
      </c>
      <c r="X45" s="16">
        <f>'New-Techs'!AV11</f>
        <v>2.2346863545425961</v>
      </c>
      <c r="Y45" s="16">
        <f>'New-Techs'!AW11</f>
        <v>2.2229848082855588</v>
      </c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Q45" s="6"/>
    </row>
    <row r="46" spans="2:43">
      <c r="B46" s="298" t="str">
        <f>_xlfn.TEXTJOIN(",",TRUE,IF(LEFT(Regions!$C$3,1)&lt;&gt;"*",Regions!$C$3,""),IF(LEFT(Regions!$D$3,1)&lt;&gt;"*",Regions!$D$3,""))</f>
        <v>IE,National</v>
      </c>
      <c r="C46" s="298" t="str">
        <f>Processes!D29</f>
        <v>APASCAT201</v>
      </c>
      <c r="D46" s="298" t="str">
        <f>Processes!E29</f>
        <v>Non-Dairy Cattle pasture system (Inclusion of Clover)</v>
      </c>
      <c r="E46" s="298" t="str">
        <f>Commodities!$D$21</f>
        <v>AGRLAND</v>
      </c>
      <c r="F46" s="298"/>
      <c r="G46" s="298"/>
      <c r="H46" s="135">
        <v>1</v>
      </c>
      <c r="I46" s="133"/>
      <c r="J46" s="133"/>
      <c r="K46" s="133"/>
      <c r="L46" s="133"/>
      <c r="M46" s="133"/>
      <c r="N46" s="133"/>
      <c r="O46" s="133"/>
      <c r="P46" s="133"/>
      <c r="Q46" s="66"/>
      <c r="R46" s="66"/>
      <c r="S46" s="66"/>
      <c r="T46" s="66"/>
      <c r="U46" s="66"/>
      <c r="V46" s="66"/>
      <c r="W46" s="66"/>
      <c r="X46" s="66"/>
      <c r="Y46" s="66"/>
      <c r="Z46" s="133">
        <v>1</v>
      </c>
      <c r="AA46" s="133">
        <f>'New-Techs'!K12</f>
        <v>5</v>
      </c>
      <c r="AB46" s="133">
        <f>'New-Techs'!L12</f>
        <v>2020</v>
      </c>
      <c r="AC46" s="133"/>
      <c r="AD46" s="133"/>
      <c r="AE46" s="133"/>
      <c r="AF46" s="133">
        <f>'New-Techs'!H12</f>
        <v>10</v>
      </c>
      <c r="AG46" s="133"/>
      <c r="AH46" s="133"/>
      <c r="AI46" s="133"/>
      <c r="AJ46" s="133"/>
      <c r="AK46" s="133"/>
      <c r="AL46" s="133">
        <v>1</v>
      </c>
      <c r="AM46" s="133"/>
      <c r="AN46" s="133"/>
      <c r="AO46" s="133">
        <v>0.09</v>
      </c>
      <c r="AQ46" s="133"/>
    </row>
    <row r="47" spans="2:43">
      <c r="B47" s="298" t="str">
        <f>_xlfn.TEXTJOIN(",",TRUE,IF(LEFT(Regions!$C$3,1)&lt;&gt;"*",Regions!$C$3,""),IF(LEFT(Regions!$D$3,1)&lt;&gt;"*",Regions!$D$3,""))</f>
        <v>IE,National</v>
      </c>
      <c r="C47" s="298"/>
      <c r="D47" s="298"/>
      <c r="E47" s="298"/>
      <c r="F47" s="298" t="str">
        <f>Commodities!$D$6</f>
        <v>APASCAT2</v>
      </c>
      <c r="G47" s="298"/>
      <c r="H47" s="133"/>
      <c r="I47" s="133"/>
      <c r="J47" s="133"/>
      <c r="K47" s="133"/>
      <c r="L47" s="133"/>
      <c r="M47" s="133"/>
      <c r="N47" s="133"/>
      <c r="O47" s="133"/>
      <c r="P47" s="133"/>
      <c r="Q47" s="136">
        <v>1</v>
      </c>
      <c r="R47" s="66"/>
      <c r="S47" s="66"/>
      <c r="T47" s="66"/>
      <c r="U47" s="66"/>
      <c r="V47" s="66"/>
      <c r="W47" s="66"/>
      <c r="X47" s="66"/>
      <c r="Y47" s="66"/>
      <c r="Z47" s="133"/>
      <c r="AA47" s="133"/>
      <c r="AB47" s="133"/>
      <c r="AC47" s="133"/>
      <c r="AD47" s="133"/>
      <c r="AE47" s="133"/>
      <c r="AF47" s="132"/>
      <c r="AG47" s="133"/>
      <c r="AH47" s="133"/>
      <c r="AI47" s="133"/>
      <c r="AJ47" s="133"/>
      <c r="AK47" s="133"/>
      <c r="AL47" s="133"/>
      <c r="AM47" s="133"/>
      <c r="AN47" s="133"/>
      <c r="AO47" s="133"/>
      <c r="AQ47" s="133"/>
    </row>
    <row r="48" spans="2:43">
      <c r="B48" s="298" t="str">
        <f>_xlfn.TEXTJOIN(",",TRUE,IF(LEFT(Regions!$C$3,1)&lt;&gt;"*",Regions!$C$3,""),IF(LEFT(Regions!$D$3,1)&lt;&gt;"*",Regions!$D$3,""))</f>
        <v>IE,National</v>
      </c>
      <c r="C48" s="298"/>
      <c r="D48" s="298"/>
      <c r="E48" s="298"/>
      <c r="F48" s="298"/>
      <c r="G48" s="298" t="s">
        <v>174</v>
      </c>
      <c r="H48" s="133"/>
      <c r="I48" s="133"/>
      <c r="J48" s="133"/>
      <c r="K48" s="133"/>
      <c r="L48" s="133"/>
      <c r="M48" s="133"/>
      <c r="N48" s="133"/>
      <c r="O48" s="133"/>
      <c r="P48" s="133"/>
      <c r="Q48" s="134">
        <f>'New-Techs'!AO12</f>
        <v>1.5207581124087759</v>
      </c>
      <c r="R48" s="134">
        <f>'New-Techs'!AP12</f>
        <v>1.8468409976386697</v>
      </c>
      <c r="S48" s="134">
        <f>'New-Techs'!AQ12</f>
        <v>2.0331164802545696</v>
      </c>
      <c r="T48" s="134">
        <f>'New-Techs'!AR12</f>
        <v>2.1970528461071201</v>
      </c>
      <c r="U48" s="134">
        <f>'New-Techs'!AS12</f>
        <v>2.2717245164279158</v>
      </c>
      <c r="V48" s="134">
        <f>'New-Techs'!AT12</f>
        <v>2.3059298633959053</v>
      </c>
      <c r="W48" s="134">
        <f>'New-Techs'!AU12</f>
        <v>2.2672542346146103</v>
      </c>
      <c r="X48" s="134">
        <f>'New-Techs'!AV12</f>
        <v>2.2346863545425961</v>
      </c>
      <c r="Y48" s="134">
        <f>'New-Techs'!AW12</f>
        <v>2.2229848082855588</v>
      </c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Q48" s="133"/>
    </row>
    <row r="49" spans="2:43">
      <c r="B49" s="9" t="str">
        <f>_xlfn.TEXTJOIN(",",TRUE,IF(LEFT(Regions!$C$3,1)&lt;&gt;"*",Regions!$C$3,""),IF(LEFT(Regions!$D$3,1)&lt;&gt;"*",Regions!$D$3,""))</f>
        <v>IE,National</v>
      </c>
      <c r="C49" s="9" t="str">
        <f>Processes!D30</f>
        <v>APASSHE101</v>
      </c>
      <c r="D49" s="9" t="str">
        <f>Processes!E30</f>
        <v>Sheep pasture system(Inclusion of Clover)</v>
      </c>
      <c r="E49" s="9" t="str">
        <f>Commodities!$D$21</f>
        <v>AGRLAND</v>
      </c>
      <c r="F49" s="9"/>
      <c r="G49" s="9"/>
      <c r="H49" s="69">
        <v>1</v>
      </c>
      <c r="I49" s="6"/>
      <c r="J49" s="6"/>
      <c r="K49" s="6"/>
      <c r="L49" s="6"/>
      <c r="M49" s="6"/>
      <c r="N49" s="6"/>
      <c r="O49" s="6"/>
      <c r="P49" s="6"/>
      <c r="Q49" s="7"/>
      <c r="R49" s="7"/>
      <c r="S49" s="7"/>
      <c r="T49" s="7"/>
      <c r="U49" s="7"/>
      <c r="V49" s="7"/>
      <c r="W49" s="7"/>
      <c r="X49" s="7"/>
      <c r="Y49" s="7"/>
      <c r="Z49" s="6">
        <v>1</v>
      </c>
      <c r="AA49" s="6">
        <f>'New-Techs'!K13</f>
        <v>5</v>
      </c>
      <c r="AB49" s="6">
        <f>'New-Techs'!L13</f>
        <v>2020</v>
      </c>
      <c r="AC49" s="6"/>
      <c r="AD49" s="6"/>
      <c r="AE49" s="6"/>
      <c r="AF49" s="6">
        <f>'New-Techs'!H13</f>
        <v>10</v>
      </c>
      <c r="AG49" s="6"/>
      <c r="AH49" s="6"/>
      <c r="AI49" s="6"/>
      <c r="AJ49" s="6"/>
      <c r="AK49" s="6"/>
      <c r="AL49" s="6">
        <v>1</v>
      </c>
      <c r="AM49" s="6"/>
      <c r="AN49" s="6"/>
      <c r="AO49" s="6">
        <v>0.09</v>
      </c>
      <c r="AQ49" s="6"/>
    </row>
    <row r="50" spans="2:43">
      <c r="B50" s="9" t="str">
        <f>_xlfn.TEXTJOIN(",",TRUE,IF(LEFT(Regions!$C$3,1)&lt;&gt;"*",Regions!$C$3,""),IF(LEFT(Regions!$D$3,1)&lt;&gt;"*",Regions!$D$3,""))</f>
        <v>IE,National</v>
      </c>
      <c r="C50" s="9"/>
      <c r="D50" s="9"/>
      <c r="E50" s="9"/>
      <c r="F50" s="9" t="str">
        <f>Commodities!$D$7</f>
        <v>APASSHE</v>
      </c>
      <c r="G50" s="9"/>
      <c r="H50" s="6"/>
      <c r="I50" s="6"/>
      <c r="J50" s="6"/>
      <c r="K50" s="6"/>
      <c r="L50" s="6"/>
      <c r="M50" s="6"/>
      <c r="N50" s="6"/>
      <c r="O50" s="6"/>
      <c r="P50" s="6"/>
      <c r="Q50" s="67">
        <v>1</v>
      </c>
      <c r="R50" s="7"/>
      <c r="S50" s="7"/>
      <c r="T50" s="7"/>
      <c r="U50" s="7"/>
      <c r="V50" s="7"/>
      <c r="W50" s="7"/>
      <c r="X50" s="7"/>
      <c r="Y50" s="7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Q50" s="6"/>
    </row>
    <row r="51" spans="2:43">
      <c r="B51" s="9" t="str">
        <f>_xlfn.TEXTJOIN(",",TRUE,IF(LEFT(Regions!$C$3,1)&lt;&gt;"*",Regions!$C$3,""),IF(LEFT(Regions!$D$3,1)&lt;&gt;"*",Regions!$D$3,""))</f>
        <v>IE,National</v>
      </c>
      <c r="C51" s="9"/>
      <c r="D51" s="9"/>
      <c r="E51" s="9"/>
      <c r="F51" s="9"/>
      <c r="G51" s="9" t="s">
        <v>174</v>
      </c>
      <c r="H51" s="6"/>
      <c r="I51" s="6"/>
      <c r="J51" s="6"/>
      <c r="K51" s="6"/>
      <c r="L51" s="6"/>
      <c r="M51" s="6"/>
      <c r="N51" s="6"/>
      <c r="O51" s="6"/>
      <c r="P51" s="6"/>
      <c r="Q51" s="16">
        <f>'New-Techs'!AO13</f>
        <v>1.7329569187913962</v>
      </c>
      <c r="R51" s="16">
        <f>'New-Techs'!AP13</f>
        <v>2.1045397414952283</v>
      </c>
      <c r="S51" s="16">
        <f>'New-Techs'!AQ13</f>
        <v>2.316807151917998</v>
      </c>
      <c r="T51" s="16">
        <f>'New-Techs'!AR13</f>
        <v>2.5036183595174157</v>
      </c>
      <c r="U51" s="16">
        <f>'New-Techs'!AS13</f>
        <v>2.5887093326736714</v>
      </c>
      <c r="V51" s="16">
        <f>'New-Techs'!AT13</f>
        <v>2.6276875187534738</v>
      </c>
      <c r="W51" s="16">
        <f>'New-Techs'!AU13</f>
        <v>2.5836152906073466</v>
      </c>
      <c r="X51" s="16">
        <f>'New-Techs'!AV13</f>
        <v>2.5465030551764474</v>
      </c>
      <c r="Y51" s="16">
        <f>'New-Techs'!AW13</f>
        <v>2.5331687350230778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Q51" s="6"/>
    </row>
    <row r="52" spans="2:43">
      <c r="B52" s="298" t="str">
        <f>_xlfn.TEXTJOIN(",",TRUE,IF(LEFT(Regions!$C$3,1)&lt;&gt;"*",Regions!$C$3,""),IF(LEFT(Regions!$D$3,1)&lt;&gt;"*",Regions!$D$3,""))</f>
        <v>IE,National</v>
      </c>
      <c r="C52" s="298" t="str">
        <f>Processes!D31</f>
        <v>APASCAT102</v>
      </c>
      <c r="D52" s="298" t="str">
        <f>Processes!E31</f>
        <v>Dairy Cattle pasture system (Nitrification Inhibitors)</v>
      </c>
      <c r="E52" s="298" t="str">
        <f>Commodities!$D$21</f>
        <v>AGRLAND</v>
      </c>
      <c r="F52" s="298"/>
      <c r="G52" s="298"/>
      <c r="H52" s="135">
        <v>1</v>
      </c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3">
        <v>1</v>
      </c>
      <c r="AA52" s="133">
        <f>'New-Techs'!K14</f>
        <v>1</v>
      </c>
      <c r="AB52" s="133">
        <f>'New-Techs'!L14</f>
        <v>2020</v>
      </c>
      <c r="AC52" s="133"/>
      <c r="AD52" s="133"/>
      <c r="AE52" s="133"/>
      <c r="AF52" s="133">
        <f>'New-Techs'!H14</f>
        <v>120</v>
      </c>
      <c r="AG52" s="133"/>
      <c r="AH52" s="133"/>
      <c r="AI52" s="133"/>
      <c r="AJ52" s="133"/>
      <c r="AK52" s="133"/>
      <c r="AL52" s="133">
        <v>1</v>
      </c>
      <c r="AM52" s="133"/>
      <c r="AN52" s="133"/>
      <c r="AO52" s="133">
        <v>0.09</v>
      </c>
      <c r="AQ52" s="6"/>
    </row>
    <row r="53" spans="2:43">
      <c r="B53" s="298" t="str">
        <f>_xlfn.TEXTJOIN(",",TRUE,IF(LEFT(Regions!$C$3,1)&lt;&gt;"*",Regions!$C$3,""),IF(LEFT(Regions!$D$3,1)&lt;&gt;"*",Regions!$D$3,""))</f>
        <v>IE,National</v>
      </c>
      <c r="C53" s="298"/>
      <c r="D53" s="298"/>
      <c r="E53" s="298"/>
      <c r="F53" s="298" t="str">
        <f>Commodities!$D$5</f>
        <v>APASCAT1</v>
      </c>
      <c r="G53" s="298"/>
      <c r="H53" s="132"/>
      <c r="I53" s="132"/>
      <c r="J53" s="132"/>
      <c r="K53" s="132"/>
      <c r="L53" s="132"/>
      <c r="M53" s="132"/>
      <c r="N53" s="132"/>
      <c r="O53" s="132"/>
      <c r="P53" s="132"/>
      <c r="Q53" s="136">
        <v>1</v>
      </c>
      <c r="R53" s="132"/>
      <c r="S53" s="132"/>
      <c r="T53" s="132"/>
      <c r="U53" s="132"/>
      <c r="V53" s="132"/>
      <c r="W53" s="132"/>
      <c r="X53" s="132"/>
      <c r="Y53" s="132"/>
      <c r="Z53" s="133"/>
      <c r="AA53" s="133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</row>
    <row r="54" spans="2:43">
      <c r="B54" s="298" t="str">
        <f>_xlfn.TEXTJOIN(",",TRUE,IF(LEFT(Regions!$C$3,1)&lt;&gt;"*",Regions!$C$3,""),IF(LEFT(Regions!$D$3,1)&lt;&gt;"*",Regions!$D$3,""))</f>
        <v>IE,National</v>
      </c>
      <c r="C54" s="298"/>
      <c r="D54" s="298"/>
      <c r="E54" s="298"/>
      <c r="F54" s="298"/>
      <c r="G54" s="298" t="s">
        <v>174</v>
      </c>
      <c r="H54" s="132"/>
      <c r="I54" s="132"/>
      <c r="J54" s="132"/>
      <c r="K54" s="132"/>
      <c r="L54" s="132"/>
      <c r="M54" s="132"/>
      <c r="N54" s="132"/>
      <c r="O54" s="132"/>
      <c r="P54" s="132"/>
      <c r="Q54" s="134">
        <f>'New-Techs'!AO14</f>
        <v>0.76204346499136189</v>
      </c>
      <c r="R54" s="134">
        <f>'New-Techs'!AP14</f>
        <v>0.92544179225155876</v>
      </c>
      <c r="S54" s="134">
        <f>'New-Techs'!AQ14</f>
        <v>1.0187834046074644</v>
      </c>
      <c r="T54" s="134">
        <f>'New-Techs'!AR14</f>
        <v>1.1009310093139704</v>
      </c>
      <c r="U54" s="134">
        <f>'New-Techs'!AS14</f>
        <v>1.1383485696239539</v>
      </c>
      <c r="V54" s="134">
        <f>'New-Techs'!AT14</f>
        <v>1.1554886794889159</v>
      </c>
      <c r="W54" s="134">
        <f>'New-Techs'!AU14</f>
        <v>1.1361085361730694</v>
      </c>
      <c r="X54" s="134">
        <f>'New-Techs'!AV14</f>
        <v>1.1197889518979676</v>
      </c>
      <c r="Y54" s="134">
        <f>'New-Techs'!AW14</f>
        <v>1.1139253718961841</v>
      </c>
      <c r="Z54" s="133"/>
      <c r="AA54" s="133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</row>
    <row r="55" spans="2:43">
      <c r="B55" s="9" t="str">
        <f>_xlfn.TEXTJOIN(",",TRUE,IF(LEFT(Regions!$C$3,1)&lt;&gt;"*",Regions!$C$3,""),IF(LEFT(Regions!$D$3,1)&lt;&gt;"*",Regions!$D$3,""))</f>
        <v>IE,National</v>
      </c>
      <c r="C55" s="9" t="str">
        <f>Processes!D32</f>
        <v>APASCAT202</v>
      </c>
      <c r="D55" s="9" t="str">
        <f>Processes!E32</f>
        <v>Non-Dairy Cattle pasture system (Nitrification Inhibitors)</v>
      </c>
      <c r="E55" s="9" t="str">
        <f>Commodities!$D$21</f>
        <v>AGRLAND</v>
      </c>
      <c r="F55" s="9"/>
      <c r="G55" s="9"/>
      <c r="H55" s="69">
        <v>1</v>
      </c>
      <c r="Z55" s="6">
        <v>1</v>
      </c>
      <c r="AA55" s="6">
        <f>'New-Techs'!K15</f>
        <v>1</v>
      </c>
      <c r="AB55" s="6">
        <f>'New-Techs'!L15</f>
        <v>2020</v>
      </c>
      <c r="AC55" s="6"/>
      <c r="AD55" s="6"/>
      <c r="AE55" s="6"/>
      <c r="AF55" s="6">
        <f>'New-Techs'!H15</f>
        <v>120</v>
      </c>
      <c r="AG55" s="6"/>
      <c r="AH55" s="6"/>
      <c r="AI55" s="6"/>
      <c r="AJ55" s="6"/>
      <c r="AK55" s="6"/>
      <c r="AL55" s="6">
        <v>1</v>
      </c>
      <c r="AM55" s="6"/>
      <c r="AN55" s="6"/>
      <c r="AO55" s="6">
        <v>0.09</v>
      </c>
      <c r="AQ55" s="133"/>
    </row>
    <row r="56" spans="2:43">
      <c r="B56" s="9" t="str">
        <f>_xlfn.TEXTJOIN(",",TRUE,IF(LEFT(Regions!$C$3,1)&lt;&gt;"*",Regions!$C$3,""),IF(LEFT(Regions!$D$3,1)&lt;&gt;"*",Regions!$D$3,""))</f>
        <v>IE,National</v>
      </c>
      <c r="C56" s="9"/>
      <c r="D56" s="9"/>
      <c r="E56" s="9"/>
      <c r="F56" s="9" t="str">
        <f>Commodities!$D$6</f>
        <v>APASCAT2</v>
      </c>
      <c r="G56" s="9"/>
      <c r="Q56" s="67">
        <v>1</v>
      </c>
      <c r="Z56" s="6"/>
      <c r="AA56" s="6"/>
      <c r="AQ56" s="132"/>
    </row>
    <row r="57" spans="2:43">
      <c r="B57" s="9" t="str">
        <f>_xlfn.TEXTJOIN(",",TRUE,IF(LEFT(Regions!$C$3,1)&lt;&gt;"*",Regions!$C$3,""),IF(LEFT(Regions!$D$3,1)&lt;&gt;"*",Regions!$D$3,""))</f>
        <v>IE,National</v>
      </c>
      <c r="C57" s="9"/>
      <c r="D57" s="9"/>
      <c r="E57" s="9"/>
      <c r="F57" s="9"/>
      <c r="G57" s="9" t="s">
        <v>174</v>
      </c>
      <c r="Q57" s="16">
        <f>'New-Techs'!AO15</f>
        <v>0.76204346499136166</v>
      </c>
      <c r="R57" s="16">
        <f>'New-Techs'!AP15</f>
        <v>0.92544179225155854</v>
      </c>
      <c r="S57" s="16">
        <f>'New-Techs'!AQ15</f>
        <v>1.0187834046074644</v>
      </c>
      <c r="T57" s="16">
        <f>'New-Techs'!AR15</f>
        <v>1.1009310093139706</v>
      </c>
      <c r="U57" s="16">
        <f>'New-Techs'!AS15</f>
        <v>1.1383485696239539</v>
      </c>
      <c r="V57" s="16">
        <f>'New-Techs'!AT15</f>
        <v>1.1554886794889159</v>
      </c>
      <c r="W57" s="16">
        <f>'New-Techs'!AU15</f>
        <v>1.1361085361730694</v>
      </c>
      <c r="X57" s="16">
        <f>'New-Techs'!AV15</f>
        <v>1.1197889518979676</v>
      </c>
      <c r="Y57" s="16">
        <f>'New-Techs'!AW15</f>
        <v>1.1139253718961841</v>
      </c>
      <c r="Z57" s="6"/>
      <c r="AA57" s="6"/>
      <c r="AQ57" s="132"/>
    </row>
    <row r="58" spans="2:43">
      <c r="B58" s="298" t="str">
        <f>_xlfn.TEXTJOIN(",",TRUE,IF(LEFT(Regions!$C$3,1)&lt;&gt;"*",Regions!$C$3,""),IF(LEFT(Regions!$D$3,1)&lt;&gt;"*",Regions!$D$3,""))</f>
        <v>IE,National</v>
      </c>
      <c r="C58" s="298" t="str">
        <f>Processes!D33</f>
        <v>APASSHE102</v>
      </c>
      <c r="D58" s="298" t="str">
        <f>Processes!E33</f>
        <v>Sheep pasture system (Nitrification Inhibitors)</v>
      </c>
      <c r="E58" s="298" t="str">
        <f>Commodities!$D$21</f>
        <v>AGRLAND</v>
      </c>
      <c r="F58" s="298"/>
      <c r="G58" s="298"/>
      <c r="H58" s="135">
        <v>1</v>
      </c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3">
        <v>1</v>
      </c>
      <c r="AA58" s="133">
        <f>'New-Techs'!K16</f>
        <v>1</v>
      </c>
      <c r="AB58" s="133">
        <f>'New-Techs'!L16</f>
        <v>2020</v>
      </c>
      <c r="AC58" s="133"/>
      <c r="AD58" s="133"/>
      <c r="AE58" s="133"/>
      <c r="AF58" s="133">
        <f>'New-Techs'!H16</f>
        <v>120</v>
      </c>
      <c r="AG58" s="133"/>
      <c r="AH58" s="133"/>
      <c r="AI58" s="133"/>
      <c r="AJ58" s="133"/>
      <c r="AK58" s="133"/>
      <c r="AL58" s="133">
        <v>1</v>
      </c>
      <c r="AM58" s="133"/>
      <c r="AN58" s="133"/>
      <c r="AO58" s="133">
        <v>0.09</v>
      </c>
      <c r="AQ58" s="6"/>
    </row>
    <row r="59" spans="2:43">
      <c r="B59" s="298" t="str">
        <f>_xlfn.TEXTJOIN(",",TRUE,IF(LEFT(Regions!$C$3,1)&lt;&gt;"*",Regions!$C$3,""),IF(LEFT(Regions!$D$3,1)&lt;&gt;"*",Regions!$D$3,""))</f>
        <v>IE,National</v>
      </c>
      <c r="C59" s="298"/>
      <c r="D59" s="298"/>
      <c r="E59" s="298"/>
      <c r="F59" s="298" t="str">
        <f>Commodities!$D$7</f>
        <v>APASSHE</v>
      </c>
      <c r="G59" s="298"/>
      <c r="H59" s="132"/>
      <c r="I59" s="132"/>
      <c r="J59" s="132"/>
      <c r="K59" s="132"/>
      <c r="L59" s="132"/>
      <c r="M59" s="132"/>
      <c r="N59" s="132"/>
      <c r="O59" s="132"/>
      <c r="P59" s="132"/>
      <c r="Q59" s="136">
        <v>1</v>
      </c>
      <c r="R59" s="132"/>
      <c r="S59" s="132"/>
      <c r="T59" s="132"/>
      <c r="U59" s="132"/>
      <c r="V59" s="132"/>
      <c r="W59" s="132"/>
      <c r="X59" s="132"/>
      <c r="Y59" s="132"/>
      <c r="Z59" s="133"/>
      <c r="AA59" s="133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</row>
    <row r="60" spans="2:43">
      <c r="B60" s="298" t="str">
        <f>_xlfn.TEXTJOIN(",",TRUE,IF(LEFT(Regions!$C$3,1)&lt;&gt;"*",Regions!$C$3,""),IF(LEFT(Regions!$D$3,1)&lt;&gt;"*",Regions!$D$3,""))</f>
        <v>IE,National</v>
      </c>
      <c r="C60" s="298"/>
      <c r="D60" s="298"/>
      <c r="E60" s="298"/>
      <c r="F60" s="298"/>
      <c r="G60" s="298" t="s">
        <v>174</v>
      </c>
      <c r="H60" s="132"/>
      <c r="I60" s="132"/>
      <c r="J60" s="132"/>
      <c r="K60" s="132"/>
      <c r="L60" s="132"/>
      <c r="M60" s="132"/>
      <c r="N60" s="132"/>
      <c r="O60" s="132"/>
      <c r="P60" s="132"/>
      <c r="Q60" s="134">
        <f>'New-Techs'!AO16</f>
        <v>0.76204346499136166</v>
      </c>
      <c r="R60" s="134">
        <f>'New-Techs'!AP16</f>
        <v>0.92544179225155876</v>
      </c>
      <c r="S60" s="134">
        <f>'New-Techs'!AQ16</f>
        <v>1.0187834046074642</v>
      </c>
      <c r="T60" s="134">
        <f>'New-Techs'!AR16</f>
        <v>1.1009310093139706</v>
      </c>
      <c r="U60" s="134">
        <f>'New-Techs'!AS16</f>
        <v>1.1383485696239539</v>
      </c>
      <c r="V60" s="134">
        <f>'New-Techs'!AT16</f>
        <v>1.1554886794889159</v>
      </c>
      <c r="W60" s="134">
        <f>'New-Techs'!AU16</f>
        <v>1.1361085361730694</v>
      </c>
      <c r="X60" s="134">
        <f>'New-Techs'!AV16</f>
        <v>1.1197889518979673</v>
      </c>
      <c r="Y60" s="134">
        <f>'New-Techs'!AW16</f>
        <v>1.1139253718961841</v>
      </c>
      <c r="Z60" s="133"/>
      <c r="AA60" s="133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</row>
    <row r="61" spans="2:43">
      <c r="B61" s="9" t="str">
        <f>_xlfn.TEXTJOIN(",",TRUE,IF(LEFT(Regions!$C$3,1)&lt;&gt;"*",Regions!$C$3,""),IF(LEFT(Regions!$D$3,1)&lt;&gt;"*",Regions!$D$3,""))</f>
        <v>IE,National</v>
      </c>
      <c r="C61" s="9" t="str">
        <f>Processes!D34</f>
        <v>APASOTH102</v>
      </c>
      <c r="D61" s="9" t="str">
        <f>Processes!E34</f>
        <v>Other livestock pasture system (Nitrification Inhibitors)</v>
      </c>
      <c r="E61" s="9" t="str">
        <f>Commodities!$D$21</f>
        <v>AGRLAND</v>
      </c>
      <c r="F61" s="9"/>
      <c r="G61" s="9"/>
      <c r="H61" s="69">
        <v>1</v>
      </c>
      <c r="Z61" s="6">
        <v>1</v>
      </c>
      <c r="AA61" s="6">
        <f>'New-Techs'!K17</f>
        <v>1</v>
      </c>
      <c r="AB61" s="6">
        <f>'New-Techs'!L17</f>
        <v>2020</v>
      </c>
      <c r="AC61" s="6"/>
      <c r="AD61" s="6"/>
      <c r="AE61" s="6"/>
      <c r="AF61" s="6">
        <f>'New-Techs'!H17</f>
        <v>120</v>
      </c>
      <c r="AG61" s="6"/>
      <c r="AH61" s="6"/>
      <c r="AI61" s="6"/>
      <c r="AJ61" s="6"/>
      <c r="AK61" s="6"/>
      <c r="AL61" s="6">
        <v>1</v>
      </c>
      <c r="AM61" s="6"/>
      <c r="AN61" s="6"/>
      <c r="AO61" s="6">
        <v>0.09</v>
      </c>
      <c r="AQ61" s="133"/>
    </row>
    <row r="62" spans="2:43">
      <c r="B62" s="9" t="str">
        <f>_xlfn.TEXTJOIN(",",TRUE,IF(LEFT(Regions!$C$3,1)&lt;&gt;"*",Regions!$C$3,""),IF(LEFT(Regions!$D$3,1)&lt;&gt;"*",Regions!$D$3,""))</f>
        <v>IE,National</v>
      </c>
      <c r="C62" s="9"/>
      <c r="D62" s="9"/>
      <c r="E62" s="9"/>
      <c r="F62" s="9" t="str">
        <f>Commodities!$D$8</f>
        <v>APASOTH</v>
      </c>
      <c r="G62" s="9"/>
      <c r="Q62" s="67">
        <v>1</v>
      </c>
      <c r="Z62" s="6"/>
      <c r="AA62" s="6"/>
      <c r="AQ62" s="132"/>
    </row>
    <row r="63" spans="2:43">
      <c r="B63" s="73" t="str">
        <f>_xlfn.TEXTJOIN(",",TRUE,IF(LEFT(Regions!$C$3,1)&lt;&gt;"*",Regions!$C$3,""),IF(LEFT(Regions!$D$3,1)&lt;&gt;"*",Regions!$D$3,""))</f>
        <v>IE,National</v>
      </c>
      <c r="C63" s="73"/>
      <c r="D63" s="73"/>
      <c r="E63" s="73"/>
      <c r="F63" s="73"/>
      <c r="G63" s="73" t="s">
        <v>174</v>
      </c>
      <c r="H63" s="14"/>
      <c r="I63" s="14"/>
      <c r="J63" s="14"/>
      <c r="K63" s="14"/>
      <c r="L63" s="14"/>
      <c r="M63" s="14"/>
      <c r="N63" s="14"/>
      <c r="O63" s="14"/>
      <c r="P63" s="14"/>
      <c r="Q63" s="173">
        <f>'New-Techs'!AO17</f>
        <v>0.76204346499136177</v>
      </c>
      <c r="R63" s="173">
        <f>'New-Techs'!AP17</f>
        <v>0.92544179225155876</v>
      </c>
      <c r="S63" s="173">
        <f>'New-Techs'!AQ17</f>
        <v>1.0187834046074642</v>
      </c>
      <c r="T63" s="173">
        <f>'New-Techs'!AR17</f>
        <v>1.1009310093139706</v>
      </c>
      <c r="U63" s="173">
        <f>'New-Techs'!AS17</f>
        <v>1.1383485696239539</v>
      </c>
      <c r="V63" s="173">
        <f>'New-Techs'!AT17</f>
        <v>1.1554886794889159</v>
      </c>
      <c r="W63" s="173">
        <f>'New-Techs'!AU17</f>
        <v>1.1361085361730696</v>
      </c>
      <c r="X63" s="173">
        <f>'New-Techs'!AV17</f>
        <v>1.1197889518979673</v>
      </c>
      <c r="Y63" s="173">
        <f>'New-Techs'!AW17</f>
        <v>1.1139253718961839</v>
      </c>
      <c r="Z63" s="143"/>
      <c r="AA63" s="143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Q63" s="132"/>
    </row>
    <row r="64" spans="2:43">
      <c r="B64" s="9" t="str">
        <f>_xlfn.TEXTJOIN(",",TRUE,IF(LEFT(Regions!$C$3,1)&lt;&gt;"*",Regions!$C$3,""),IF(LEFT(Regions!$D$3,1)&lt;&gt;"*",Regions!$D$3,""))</f>
        <v>IE,National</v>
      </c>
      <c r="C64" s="9" t="str">
        <f>Processes!D35</f>
        <v>ADGSCAT101</v>
      </c>
      <c r="D64" s="9" t="str">
        <f>Processes!E35</f>
        <v>Cattle Manure/Slurry Digester (manure to biogas)</v>
      </c>
      <c r="E64" s="9" t="str">
        <f>Commodities!$D$23</f>
        <v>ACATMAN</v>
      </c>
      <c r="F64" s="9" t="str">
        <f>Commodities!$D$40</f>
        <v>AGRBGS</v>
      </c>
      <c r="G64" s="9"/>
      <c r="Z64" s="7">
        <v>31.536000000000001</v>
      </c>
      <c r="AA64" s="6">
        <f>'New-Techs'!K18</f>
        <v>20</v>
      </c>
      <c r="AB64" s="6">
        <f>'New-Techs'!L18</f>
        <v>2020</v>
      </c>
      <c r="AC64" s="7">
        <f>'New-Techs'!M18</f>
        <v>0.89250788243931645</v>
      </c>
      <c r="AD64" s="6"/>
      <c r="AE64" s="6"/>
      <c r="AF64" s="8">
        <f>'New-Techs'!H18</f>
        <v>2777.7777777777801</v>
      </c>
      <c r="AH64" s="8">
        <f>'New-Techs'!I18</f>
        <v>1.04938271604938</v>
      </c>
      <c r="AI64" s="8">
        <f>'New-Techs'!J18</f>
        <v>55.5555555555556</v>
      </c>
      <c r="AJ64" s="16"/>
      <c r="AK64" s="16"/>
      <c r="AL64" s="16">
        <v>0.91300000000000003</v>
      </c>
      <c r="AM64" s="16"/>
      <c r="AN64" s="16"/>
      <c r="AO64" s="7">
        <v>0.09</v>
      </c>
      <c r="AQ64" s="16"/>
    </row>
    <row r="65" spans="2:43">
      <c r="B65" s="9" t="str">
        <f>_xlfn.TEXTJOIN(",",TRUE,IF(LEFT(Regions!$C$3,1)&lt;&gt;"*",Regions!$C$3,""),IF(LEFT(Regions!$D$3,1)&lt;&gt;"*",Regions!$D$3,""))</f>
        <v>IE,National</v>
      </c>
      <c r="C65" s="9" t="str">
        <f>Processes!D36</f>
        <v>ADGSPIG101</v>
      </c>
      <c r="D65" s="9" t="str">
        <f>Processes!E36</f>
        <v>Pigs Manure/Slurry Digester (manure to biogas)</v>
      </c>
      <c r="E65" s="9" t="str">
        <f>Commodities!$D$24</f>
        <v>APIGMAN</v>
      </c>
      <c r="F65" s="9" t="str">
        <f>Commodities!$D$40</f>
        <v>AGRBGS</v>
      </c>
      <c r="G65" s="9"/>
      <c r="Z65" s="7">
        <v>31.536000000000001</v>
      </c>
      <c r="AA65" s="6">
        <f>'New-Techs'!K19</f>
        <v>20</v>
      </c>
      <c r="AB65" s="6">
        <f>'New-Techs'!L19</f>
        <v>2020</v>
      </c>
      <c r="AC65" s="7">
        <f>'New-Techs'!M19</f>
        <v>0.89250788243931645</v>
      </c>
      <c r="AD65" s="6"/>
      <c r="AE65" s="6"/>
      <c r="AF65" s="8">
        <f>'New-Techs'!H19</f>
        <v>2777.7777777777801</v>
      </c>
      <c r="AH65" s="8">
        <f>'New-Techs'!I19</f>
        <v>1.04938271604938</v>
      </c>
      <c r="AI65" s="8">
        <f>'New-Techs'!J19</f>
        <v>55.5555555555556</v>
      </c>
      <c r="AJ65" s="16"/>
      <c r="AK65" s="16"/>
      <c r="AL65" s="16">
        <v>0.91300000000000003</v>
      </c>
      <c r="AM65" s="16"/>
      <c r="AN65" s="16"/>
      <c r="AO65" s="7">
        <v>0.09</v>
      </c>
    </row>
    <row r="66" spans="2:43">
      <c r="B66" s="73" t="str">
        <f>_xlfn.TEXTJOIN(",",TRUE,IF(LEFT(Regions!$C$3,1)&lt;&gt;"*",Regions!$C$3,""),IF(LEFT(Regions!$D$3,1)&lt;&gt;"*",Regions!$D$3,""))</f>
        <v>IE,National</v>
      </c>
      <c r="C66" s="73" t="str">
        <f>Processes!D37</f>
        <v>ADGSPOU101</v>
      </c>
      <c r="D66" s="73" t="str">
        <f>Processes!E37</f>
        <v>Poultry Manure/Slurry Digester (manure to biogas)</v>
      </c>
      <c r="E66" s="73" t="str">
        <f>Commodities!$D$25</f>
        <v>APOUMAN</v>
      </c>
      <c r="F66" s="73" t="str">
        <f>Commodities!$D$40</f>
        <v>AGRBGS</v>
      </c>
      <c r="G66" s="73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4">
        <v>31.536000000000001</v>
      </c>
      <c r="AA66" s="143">
        <f>'New-Techs'!K20</f>
        <v>20</v>
      </c>
      <c r="AB66" s="143">
        <f>'New-Techs'!L20</f>
        <v>2020</v>
      </c>
      <c r="AC66" s="144">
        <f>'New-Techs'!M20</f>
        <v>3.0426405083158516</v>
      </c>
      <c r="AD66" s="143"/>
      <c r="AE66" s="143"/>
      <c r="AF66" s="247">
        <f>'New-Techs'!H20</f>
        <v>2777.7777777777801</v>
      </c>
      <c r="AG66" s="14"/>
      <c r="AH66" s="247">
        <f>'New-Techs'!I20</f>
        <v>1.04938271604938</v>
      </c>
      <c r="AI66" s="247">
        <f>'New-Techs'!J20</f>
        <v>55.5555555555556</v>
      </c>
      <c r="AJ66" s="173"/>
      <c r="AK66" s="173"/>
      <c r="AL66" s="173">
        <v>0.91300000000000003</v>
      </c>
      <c r="AM66" s="173"/>
      <c r="AN66" s="173"/>
      <c r="AO66" s="144">
        <v>0.09</v>
      </c>
    </row>
    <row r="67" spans="2:43">
      <c r="B67" s="264" t="str">
        <f>_xlfn.TEXTJOIN(",",TRUE,IF(LEFT(Regions!$C$3,1)&lt;&gt;"*",Regions!$C$3,""),IF(LEFT(Regions!$D$3,1)&lt;&gt;"*",Regions!$D$3,""))</f>
        <v>IE,National</v>
      </c>
      <c r="C67" s="264" t="str">
        <f>Processes!D68</f>
        <v>CHPAGRICBGS101</v>
      </c>
      <c r="D67" s="264" t="str">
        <f>Processes!E68</f>
        <v>Biogas Internal Combustion CHP - Small</v>
      </c>
      <c r="E67" s="264" t="str">
        <f>Commodities!$D$40</f>
        <v>AGRBGS</v>
      </c>
      <c r="F67" s="264"/>
      <c r="G67" s="264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40">
        <v>31.536000000000001</v>
      </c>
      <c r="AA67" s="141">
        <v>20</v>
      </c>
      <c r="AB67" s="141">
        <v>2020</v>
      </c>
      <c r="AC67" s="141">
        <v>0.34</v>
      </c>
      <c r="AD67" s="141"/>
      <c r="AE67" s="141"/>
      <c r="AF67" s="158">
        <v>2750</v>
      </c>
      <c r="AG67" s="158">
        <f>AF67*0.9</f>
        <v>2475</v>
      </c>
      <c r="AH67" s="142">
        <v>3.4722222222222201</v>
      </c>
      <c r="AI67" s="158">
        <v>115</v>
      </c>
      <c r="AJ67" s="142"/>
      <c r="AK67" s="142"/>
      <c r="AL67" s="142">
        <v>0.6</v>
      </c>
      <c r="AM67" s="141">
        <v>1.6180000000000001</v>
      </c>
      <c r="AN67" s="141"/>
      <c r="AO67" s="141">
        <v>0.09</v>
      </c>
    </row>
    <row r="68" spans="2:43">
      <c r="B68" s="264" t="str">
        <f>_xlfn.TEXTJOIN(",",TRUE,IF(LEFT(Regions!$C$3,1)&lt;&gt;"*",Regions!$C$3,""),IF(LEFT(Regions!$D$3,1)&lt;&gt;"*",Regions!$D$3,""))</f>
        <v>IE,National</v>
      </c>
      <c r="C68" s="264"/>
      <c r="D68" s="264"/>
      <c r="E68" s="264"/>
      <c r="F68" s="264" t="s">
        <v>124</v>
      </c>
      <c r="G68" s="264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41"/>
      <c r="AA68" s="141"/>
      <c r="AB68" s="141"/>
      <c r="AC68" s="141"/>
      <c r="AD68" s="141"/>
      <c r="AE68" s="141"/>
      <c r="AF68" s="158"/>
      <c r="AG68" s="142"/>
      <c r="AH68" s="142"/>
      <c r="AI68" s="158"/>
      <c r="AJ68" s="141"/>
      <c r="AK68" s="141"/>
      <c r="AL68" s="141"/>
      <c r="AM68" s="141"/>
      <c r="AN68" s="141"/>
      <c r="AO68" s="141"/>
      <c r="AQ68" s="2">
        <v>2.64</v>
      </c>
    </row>
    <row r="69" spans="2:43">
      <c r="B69" s="264" t="str">
        <f>_xlfn.TEXTJOIN(",",TRUE,IF(LEFT(Regions!$C$3,1)&lt;&gt;"*",Regions!$C$3,""),IF(LEFT(Regions!$D$3,1)&lt;&gt;"*",Regions!$D$3,""))</f>
        <v>IE,National</v>
      </c>
      <c r="C69" s="264"/>
      <c r="D69" s="264"/>
      <c r="E69" s="264"/>
      <c r="F69" s="264" t="s">
        <v>608</v>
      </c>
      <c r="G69" s="264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41"/>
      <c r="AA69" s="141"/>
      <c r="AB69" s="141"/>
      <c r="AC69" s="141"/>
      <c r="AD69" s="141"/>
      <c r="AE69" s="141"/>
      <c r="AF69" s="158"/>
      <c r="AG69" s="142"/>
      <c r="AH69" s="142"/>
      <c r="AI69" s="158"/>
      <c r="AJ69" s="141"/>
      <c r="AK69" s="141"/>
      <c r="AL69" s="141"/>
      <c r="AM69" s="141"/>
      <c r="AN69" s="141"/>
      <c r="AO69" s="141"/>
    </row>
    <row r="70" spans="2:43">
      <c r="B70" s="9" t="str">
        <f>_xlfn.TEXTJOIN(",",TRUE,IF(LEFT(Regions!$C$3,1)&lt;&gt;"*",Regions!$C$3,""),IF(LEFT(Regions!$D$3,1)&lt;&gt;"*",Regions!$D$3,""))</f>
        <v>IE,National</v>
      </c>
      <c r="C70" s="9" t="str">
        <f>Processes!D69</f>
        <v>CHPAGRICBGS201</v>
      </c>
      <c r="D70" s="9" t="str">
        <f>Processes!E69</f>
        <v>Biogas Internal Combustion CHP - Large</v>
      </c>
      <c r="E70" s="9" t="str">
        <f>Commodities!$D$40</f>
        <v>AGRBGS</v>
      </c>
      <c r="F70" s="9"/>
      <c r="G70" s="9"/>
      <c r="Z70" s="7">
        <v>31.536000000000001</v>
      </c>
      <c r="AA70" s="6">
        <v>20</v>
      </c>
      <c r="AB70" s="6">
        <v>2020</v>
      </c>
      <c r="AC70" s="7">
        <v>0.39</v>
      </c>
      <c r="AD70" s="7"/>
      <c r="AE70" s="7"/>
      <c r="AF70" s="8">
        <v>1000</v>
      </c>
      <c r="AG70" s="16"/>
      <c r="AH70" s="16">
        <v>2.0833333333333299</v>
      </c>
      <c r="AI70" s="8">
        <v>115</v>
      </c>
      <c r="AJ70" s="7"/>
      <c r="AK70" s="7"/>
      <c r="AL70" s="6">
        <v>0.6</v>
      </c>
      <c r="AM70" s="7">
        <v>1.282</v>
      </c>
      <c r="AN70" s="7"/>
      <c r="AO70" s="7">
        <v>0.09</v>
      </c>
    </row>
    <row r="71" spans="2:43">
      <c r="B71" s="9" t="str">
        <f>_xlfn.TEXTJOIN(",",TRUE,IF(LEFT(Regions!$C$3,1)&lt;&gt;"*",Regions!$C$3,""),IF(LEFT(Regions!$D$3,1)&lt;&gt;"*",Regions!$D$3,""))</f>
        <v>IE,National</v>
      </c>
      <c r="C71" s="9"/>
      <c r="D71" s="9"/>
      <c r="E71" s="9"/>
      <c r="F71" s="9" t="s">
        <v>124</v>
      </c>
      <c r="G71" s="9"/>
      <c r="Z71" s="6"/>
      <c r="AA71" s="6"/>
      <c r="AB71" s="6"/>
      <c r="AC71" s="6"/>
      <c r="AD71" s="6"/>
      <c r="AE71" s="6"/>
      <c r="AF71" s="8"/>
      <c r="AG71" s="16"/>
      <c r="AH71" s="16"/>
      <c r="AI71" s="8"/>
      <c r="AJ71" s="6"/>
      <c r="AK71" s="6"/>
      <c r="AL71" s="6"/>
      <c r="AM71" s="6"/>
      <c r="AN71" s="6"/>
      <c r="AO71" s="6"/>
      <c r="AQ71" s="138">
        <v>2.64</v>
      </c>
    </row>
    <row r="72" spans="2:43">
      <c r="B72" s="9" t="str">
        <f>_xlfn.TEXTJOIN(",",TRUE,IF(LEFT(Regions!$C$3,1)&lt;&gt;"*",Regions!$C$3,""),IF(LEFT(Regions!$D$3,1)&lt;&gt;"*",Regions!$D$3,""))</f>
        <v>IE,National</v>
      </c>
      <c r="C72" s="9"/>
      <c r="D72" s="9"/>
      <c r="E72" s="9"/>
      <c r="F72" s="9" t="s">
        <v>608</v>
      </c>
      <c r="G72" s="9"/>
      <c r="Z72" s="6"/>
      <c r="AA72" s="6"/>
      <c r="AB72" s="6"/>
      <c r="AC72" s="6"/>
      <c r="AD72" s="6"/>
      <c r="AE72" s="6"/>
      <c r="AF72" s="8"/>
      <c r="AG72" s="16"/>
      <c r="AH72" s="16"/>
      <c r="AI72" s="8"/>
      <c r="AJ72" s="6"/>
      <c r="AK72" s="6"/>
      <c r="AL72" s="6"/>
      <c r="AM72" s="6"/>
      <c r="AN72" s="6"/>
      <c r="AO72" s="6"/>
    </row>
    <row r="73" spans="2:43">
      <c r="B73" s="264" t="str">
        <f>_xlfn.TEXTJOIN(",",TRUE,IF(LEFT(Regions!$C$3,1)&lt;&gt;"*",Regions!$C$3,""),IF(LEFT(Regions!$D$3,1)&lt;&gt;"*",Regions!$D$3,""))</f>
        <v>IE,National</v>
      </c>
      <c r="C73" s="264" t="str">
        <f>Processes!D70</f>
        <v>CHPAGRMFBGS101</v>
      </c>
      <c r="D73" s="264" t="str">
        <f>Processes!E70</f>
        <v>Biogas MC Fuel Cell CHP</v>
      </c>
      <c r="E73" s="264" t="str">
        <f>Commodities!$D$40</f>
        <v>AGRBGS</v>
      </c>
      <c r="F73" s="264"/>
      <c r="G73" s="264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40">
        <v>31.536000000000001</v>
      </c>
      <c r="AA73" s="141">
        <v>20</v>
      </c>
      <c r="AB73" s="141">
        <v>2020</v>
      </c>
      <c r="AC73" s="140">
        <v>0.48</v>
      </c>
      <c r="AD73" s="140">
        <v>0.48</v>
      </c>
      <c r="AE73" s="140">
        <v>0.5</v>
      </c>
      <c r="AF73" s="158">
        <v>3250</v>
      </c>
      <c r="AG73" s="158">
        <f>AF73*0.8</f>
        <v>2600</v>
      </c>
      <c r="AH73" s="142">
        <v>6.6666666666666696</v>
      </c>
      <c r="AI73" s="158">
        <v>178.75</v>
      </c>
      <c r="AJ73" s="158">
        <v>55</v>
      </c>
      <c r="AK73" s="158">
        <v>55</v>
      </c>
      <c r="AL73" s="141">
        <v>0.6</v>
      </c>
      <c r="AM73" s="140">
        <v>0.79200000000000004</v>
      </c>
      <c r="AN73" s="140">
        <v>0.75</v>
      </c>
      <c r="AO73" s="140">
        <v>0.09</v>
      </c>
    </row>
    <row r="74" spans="2:43">
      <c r="B74" s="264" t="str">
        <f>_xlfn.TEXTJOIN(",",TRUE,IF(LEFT(Regions!$C$3,1)&lt;&gt;"*",Regions!$C$3,""),IF(LEFT(Regions!$D$3,1)&lt;&gt;"*",Regions!$D$3,""))</f>
        <v>IE,National</v>
      </c>
      <c r="C74" s="264"/>
      <c r="D74" s="264"/>
      <c r="E74" s="264"/>
      <c r="F74" s="264" t="s">
        <v>124</v>
      </c>
      <c r="G74" s="264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41"/>
      <c r="AA74" s="141"/>
      <c r="AB74" s="141"/>
      <c r="AC74" s="141"/>
      <c r="AD74" s="141"/>
      <c r="AE74" s="141"/>
      <c r="AF74" s="158"/>
      <c r="AG74" s="158"/>
      <c r="AH74" s="142"/>
      <c r="AI74" s="158"/>
      <c r="AJ74" s="158"/>
      <c r="AK74" s="158"/>
      <c r="AL74" s="141"/>
      <c r="AM74" s="141"/>
      <c r="AN74" s="141"/>
      <c r="AO74" s="141"/>
      <c r="AQ74" s="2">
        <v>2.64</v>
      </c>
    </row>
    <row r="75" spans="2:43">
      <c r="B75" s="264" t="str">
        <f>_xlfn.TEXTJOIN(",",TRUE,IF(LEFT(Regions!$C$3,1)&lt;&gt;"*",Regions!$C$3,""),IF(LEFT(Regions!$D$3,1)&lt;&gt;"*",Regions!$D$3,""))</f>
        <v>IE,National</v>
      </c>
      <c r="C75" s="264"/>
      <c r="D75" s="264"/>
      <c r="E75" s="264"/>
      <c r="F75" s="264" t="s">
        <v>608</v>
      </c>
      <c r="G75" s="264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41"/>
      <c r="AA75" s="141"/>
      <c r="AB75" s="141"/>
      <c r="AC75" s="141"/>
      <c r="AD75" s="141"/>
      <c r="AE75" s="141"/>
      <c r="AF75" s="158"/>
      <c r="AG75" s="158"/>
      <c r="AH75" s="142"/>
      <c r="AI75" s="158"/>
      <c r="AJ75" s="158"/>
      <c r="AK75" s="158"/>
      <c r="AL75" s="141"/>
      <c r="AM75" s="141"/>
      <c r="AN75" s="141"/>
      <c r="AO75" s="141"/>
    </row>
    <row r="76" spans="2:43">
      <c r="B76" s="9" t="str">
        <f>_xlfn.TEXTJOIN(",",TRUE,IF(LEFT(Regions!$C$3,1)&lt;&gt;"*",Regions!$C$3,""),IF(LEFT(Regions!$D$3,1)&lt;&gt;"*",Regions!$D$3,""))</f>
        <v>IE,National</v>
      </c>
      <c r="C76" s="9" t="str">
        <f>Processes!D71</f>
        <v>CHPAGRSFBGS101</v>
      </c>
      <c r="D76" s="9" t="str">
        <f>Processes!E71</f>
        <v>Biogas SOFC Fuel Cell CHP</v>
      </c>
      <c r="E76" s="9" t="str">
        <f>Commodities!$D$40</f>
        <v>AGRBGS</v>
      </c>
      <c r="F76" s="9"/>
      <c r="G76" s="9"/>
      <c r="Z76" s="7">
        <v>31.536000000000001</v>
      </c>
      <c r="AA76" s="6">
        <v>20</v>
      </c>
      <c r="AB76" s="6">
        <v>2020</v>
      </c>
      <c r="AC76" s="7">
        <v>0.52</v>
      </c>
      <c r="AD76" s="7">
        <v>0.55000000000000004</v>
      </c>
      <c r="AE76" s="7">
        <v>0.55000000000000004</v>
      </c>
      <c r="AF76" s="8">
        <v>2500</v>
      </c>
      <c r="AG76" s="6">
        <f>AF76*0.8</f>
        <v>2000</v>
      </c>
      <c r="AH76" s="16">
        <v>6.6666666666666696</v>
      </c>
      <c r="AI76" s="8">
        <v>137.5</v>
      </c>
      <c r="AJ76" s="8">
        <v>60.5</v>
      </c>
      <c r="AK76" s="8">
        <v>44</v>
      </c>
      <c r="AL76" s="6">
        <v>0.6</v>
      </c>
      <c r="AM76" s="7">
        <v>0.65400000000000003</v>
      </c>
      <c r="AN76" s="7">
        <v>0.58199999999999996</v>
      </c>
      <c r="AO76" s="7">
        <v>0.09</v>
      </c>
    </row>
    <row r="77" spans="2:43">
      <c r="B77" s="9" t="str">
        <f>_xlfn.TEXTJOIN(",",TRUE,IF(LEFT(Regions!$C$3,1)&lt;&gt;"*",Regions!$C$3,""),IF(LEFT(Regions!$D$3,1)&lt;&gt;"*",Regions!$D$3,""))</f>
        <v>IE,National</v>
      </c>
      <c r="C77" s="9"/>
      <c r="D77" s="9"/>
      <c r="E77" s="9"/>
      <c r="F77" s="9" t="s">
        <v>124</v>
      </c>
      <c r="G77" s="9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Q77" s="2">
        <v>2.64</v>
      </c>
    </row>
    <row r="78" spans="2:43">
      <c r="B78" s="73" t="str">
        <f>_xlfn.TEXTJOIN(",",TRUE,IF(LEFT(Regions!$C$3,1)&lt;&gt;"*",Regions!$C$3,""),IF(LEFT(Regions!$D$3,1)&lt;&gt;"*",Regions!$D$3,""))</f>
        <v>IE,National</v>
      </c>
      <c r="C78" s="73"/>
      <c r="D78" s="73"/>
      <c r="E78" s="73"/>
      <c r="F78" s="73" t="s">
        <v>608</v>
      </c>
      <c r="G78" s="73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3"/>
      <c r="AA78" s="143"/>
      <c r="AB78" s="143"/>
      <c r="AC78" s="143"/>
      <c r="AD78" s="143"/>
      <c r="AE78" s="143"/>
      <c r="AF78" s="143"/>
      <c r="AG78" s="144"/>
      <c r="AH78" s="143"/>
      <c r="AI78" s="143"/>
      <c r="AJ78" s="143"/>
      <c r="AK78" s="143"/>
      <c r="AL78" s="143"/>
      <c r="AM78" s="143"/>
      <c r="AN78" s="143"/>
      <c r="AO78" s="143"/>
    </row>
    <row r="81" spans="19:33">
      <c r="AG81" s="158">
        <v>1000</v>
      </c>
    </row>
    <row r="82" spans="19:33">
      <c r="AC82" s="7"/>
      <c r="AG82" s="158"/>
    </row>
    <row r="83" spans="19:33">
      <c r="AG83" s="158"/>
    </row>
    <row r="84" spans="19:33">
      <c r="AG84" s="8">
        <v>800</v>
      </c>
    </row>
    <row r="86" spans="19:33">
      <c r="S86" s="138"/>
      <c r="AC86" s="7"/>
    </row>
    <row r="90" spans="19:33">
      <c r="AC90" s="7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B2:Y31"/>
  <sheetViews>
    <sheetView zoomScale="90" zoomScaleNormal="90" workbookViewId="0">
      <selection activeCell="D38" sqref="D38"/>
    </sheetView>
  </sheetViews>
  <sheetFormatPr defaultColWidth="9.140625" defaultRowHeight="12.75"/>
  <cols>
    <col min="1" max="1" width="9.140625" style="9"/>
    <col min="2" max="2" width="12.85546875" style="9" bestFit="1" customWidth="1"/>
    <col min="3" max="3" width="16.28515625" style="9" customWidth="1"/>
    <col min="4" max="4" width="37.7109375" style="9" bestFit="1" customWidth="1"/>
    <col min="5" max="5" width="36.140625" style="9" customWidth="1"/>
    <col min="6" max="6" width="14" style="9" bestFit="1" customWidth="1"/>
    <col min="7" max="7" width="16.42578125" style="9" bestFit="1" customWidth="1"/>
    <col min="8" max="11" width="7.42578125" style="9" customWidth="1"/>
    <col min="12" max="22" width="10.42578125" style="9" customWidth="1"/>
    <col min="23" max="24" width="9.140625" style="9"/>
    <col min="25" max="25" width="9.140625" style="207"/>
    <col min="26" max="16384" width="9.140625" style="9"/>
  </cols>
  <sheetData>
    <row r="2" spans="2:24">
      <c r="G2" s="3" t="s">
        <v>701</v>
      </c>
    </row>
    <row r="3" spans="2:24" ht="25.5">
      <c r="B3" s="243" t="s">
        <v>681</v>
      </c>
      <c r="C3" s="243" t="s">
        <v>1</v>
      </c>
      <c r="D3" s="243" t="s">
        <v>26</v>
      </c>
      <c r="E3" s="243" t="s">
        <v>27</v>
      </c>
      <c r="F3" s="243" t="s">
        <v>3</v>
      </c>
      <c r="G3" s="243" t="s">
        <v>28</v>
      </c>
      <c r="H3" s="246" t="s">
        <v>562</v>
      </c>
      <c r="I3" s="246" t="s">
        <v>563</v>
      </c>
      <c r="J3" s="246" t="s">
        <v>598</v>
      </c>
      <c r="K3" s="246" t="s">
        <v>234</v>
      </c>
      <c r="L3" s="246" t="s">
        <v>564</v>
      </c>
      <c r="M3" s="246" t="s">
        <v>565</v>
      </c>
      <c r="N3" s="246" t="s">
        <v>611</v>
      </c>
      <c r="O3" s="246" t="s">
        <v>182</v>
      </c>
      <c r="P3" s="246" t="s">
        <v>183</v>
      </c>
      <c r="Q3" s="246" t="s">
        <v>235</v>
      </c>
      <c r="R3" s="246" t="s">
        <v>236</v>
      </c>
      <c r="S3" s="246" t="s">
        <v>237</v>
      </c>
      <c r="T3" s="246" t="s">
        <v>238</v>
      </c>
      <c r="U3" s="246" t="s">
        <v>239</v>
      </c>
      <c r="V3" s="246" t="s">
        <v>240</v>
      </c>
      <c r="W3" s="246" t="s">
        <v>29</v>
      </c>
      <c r="X3" s="246" t="s">
        <v>30</v>
      </c>
    </row>
    <row r="4" spans="2:24" ht="26.25" thickBot="1">
      <c r="B4" s="24" t="s">
        <v>682</v>
      </c>
      <c r="C4" s="24" t="s">
        <v>31</v>
      </c>
      <c r="D4" s="24" t="s">
        <v>11</v>
      </c>
      <c r="E4" s="24" t="s">
        <v>32</v>
      </c>
      <c r="F4" s="24" t="s">
        <v>14</v>
      </c>
      <c r="G4" s="24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184</v>
      </c>
    </row>
    <row r="5" spans="2:24">
      <c r="B5" s="9" t="str">
        <f>_xlfn.TEXTJOIN(",",TRUE,IF(LEFT(Regions!$C$3,1)&lt;&gt;"*",Regions!$C$3,""),IF(LEFT(Regions!$D$3,1)&lt;&gt;"*",Regions!$D$3,""))</f>
        <v>IE,National</v>
      </c>
      <c r="C5" s="9" t="str">
        <f>Processes!D15</f>
        <v>ATILPUL100</v>
      </c>
      <c r="D5" s="9" t="str">
        <f>Processes!E15</f>
        <v>Pulses production (Standard process)</v>
      </c>
      <c r="E5" s="9" t="str">
        <f>Commodities!$D$21</f>
        <v>AGRLAND</v>
      </c>
      <c r="H5" s="161">
        <v>1</v>
      </c>
      <c r="I5" s="54"/>
      <c r="J5" s="161">
        <f>H5</f>
        <v>1</v>
      </c>
      <c r="K5" s="54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>
        <v>1</v>
      </c>
    </row>
    <row r="6" spans="2:24">
      <c r="B6" s="9" t="str">
        <f>_xlfn.TEXTJOIN(",",TRUE,IF(LEFT(Regions!$C$3,1)&lt;&gt;"*",Regions!$C$3,""),IF(LEFT(Regions!$D$3,1)&lt;&gt;"*",Regions!$D$3,""))</f>
        <v>IE,National</v>
      </c>
      <c r="E6" s="9" t="s">
        <v>289</v>
      </c>
      <c r="H6" s="54">
        <f>'BY-Techs'!H14+'BY-Techs'!L14</f>
        <v>4.1504236984736469</v>
      </c>
      <c r="I6" s="54">
        <f>'BY-Techs'!I14+'BY-Techs'!M14</f>
        <v>4.1949683796091382</v>
      </c>
      <c r="J6" s="54">
        <f>'BY-Techs'!J14+'BY-Techs'!N14</f>
        <v>3.0577233054467001</v>
      </c>
      <c r="K6" s="54">
        <f>'BY-Techs'!K14+'BY-Techs'!O14</f>
        <v>2.693390354549893</v>
      </c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</row>
    <row r="7" spans="2:24">
      <c r="B7" s="9" t="str">
        <f>_xlfn.TEXTJOIN(",",TRUE,IF(LEFT(Regions!$C$3,1)&lt;&gt;"*",Regions!$C$3,""),IF(LEFT(Regions!$D$3,1)&lt;&gt;"*",Regions!$D$3,""))</f>
        <v>IE,National</v>
      </c>
      <c r="F7" s="9" t="str">
        <f>Commodities!D15</f>
        <v>APUL</v>
      </c>
      <c r="K7" s="151"/>
      <c r="L7" s="54">
        <f>'BY-Techs'!AE14</f>
        <v>0.83035714285714579</v>
      </c>
      <c r="M7" s="54">
        <f>'BY-Techs'!AF14</f>
        <v>0.83035714285714579</v>
      </c>
      <c r="N7" s="54">
        <f>'BY-Techs'!AG14</f>
        <v>0.83035714285714579</v>
      </c>
      <c r="O7" s="54">
        <f>'BY-Techs'!AH14</f>
        <v>0.8303571428571429</v>
      </c>
      <c r="P7" s="54">
        <f>'BY-Techs'!AI14</f>
        <v>0.83035714285714535</v>
      </c>
      <c r="Q7" s="54">
        <f>'BY-Techs'!AJ14</f>
        <v>0.83035714285714335</v>
      </c>
      <c r="R7" s="54">
        <f>'BY-Techs'!AK14</f>
        <v>0.83035714285714368</v>
      </c>
      <c r="S7" s="54">
        <f>'BY-Techs'!AL14</f>
        <v>0.83035714285714202</v>
      </c>
      <c r="T7" s="54">
        <f>'BY-Techs'!AM14</f>
        <v>0.8303571428571429</v>
      </c>
      <c r="U7" s="54">
        <f>'BY-Techs'!AN14</f>
        <v>0.83035714285714335</v>
      </c>
      <c r="V7" s="54">
        <f>'BY-Techs'!AO14</f>
        <v>0.83035714285714168</v>
      </c>
      <c r="W7" s="151"/>
      <c r="X7" s="151"/>
    </row>
    <row r="8" spans="2:24">
      <c r="B8" s="9" t="str">
        <f>_xlfn.TEXTJOIN(",",TRUE,IF(LEFT(Regions!$C$3,1)&lt;&gt;"*",Regions!$C$3,""),IF(LEFT(Regions!$D$3,1)&lt;&gt;"*",Regions!$D$3,""))</f>
        <v>IE,National</v>
      </c>
      <c r="G8" s="9" t="s">
        <v>174</v>
      </c>
      <c r="H8" s="151"/>
      <c r="I8" s="151"/>
      <c r="J8" s="151"/>
      <c r="K8" s="151"/>
      <c r="L8" s="54">
        <f>'BY-Techs'!BA14</f>
        <v>1.1336191579084682</v>
      </c>
      <c r="M8" s="54">
        <f>'BY-Techs'!BB14</f>
        <v>0.7867233448525619</v>
      </c>
      <c r="N8" s="54">
        <f>'BY-Techs'!BC14</f>
        <v>1.1930599575602037</v>
      </c>
      <c r="O8" s="54">
        <f>'BY-Techs'!BD14</f>
        <v>1.1930599575602037</v>
      </c>
      <c r="P8" s="54">
        <f>'BY-Techs'!BE14</f>
        <v>1.1930599575602037</v>
      </c>
      <c r="Q8" s="54">
        <f>'BY-Techs'!BF14</f>
        <v>1.1930599575602037</v>
      </c>
      <c r="R8" s="54">
        <f>'BY-Techs'!BG14</f>
        <v>1.1930599575602037</v>
      </c>
      <c r="S8" s="54">
        <f>'BY-Techs'!BH14</f>
        <v>1.1930599575602037</v>
      </c>
      <c r="T8" s="54">
        <f>'BY-Techs'!BI14</f>
        <v>1.1930599575602037</v>
      </c>
      <c r="U8" s="54">
        <f>'BY-Techs'!BJ14</f>
        <v>1.1930599575602037</v>
      </c>
      <c r="V8" s="54">
        <f>'BY-Techs'!BK14</f>
        <v>1.1930599575602037</v>
      </c>
      <c r="W8" s="151"/>
      <c r="X8" s="151"/>
    </row>
    <row r="9" spans="2:24">
      <c r="B9" s="275" t="str">
        <f>_xlfn.TEXTJOIN(",",TRUE,IF(LEFT(Regions!$C$3,1)&lt;&gt;"*",Regions!$C$3,""),IF(LEFT(Regions!$D$3,1)&lt;&gt;"*",Regions!$D$3,""))</f>
        <v>IE,National</v>
      </c>
      <c r="C9" s="275" t="str">
        <f>Processes!D16</f>
        <v>ATILPOT100</v>
      </c>
      <c r="D9" s="275" t="str">
        <f>Processes!E16</f>
        <v>Potatoes Production (Standard process)</v>
      </c>
      <c r="E9" s="275" t="str">
        <f>Commodities!$D$21</f>
        <v>AGRLAND</v>
      </c>
      <c r="F9" s="275"/>
      <c r="G9" s="275"/>
      <c r="H9" s="279">
        <v>1</v>
      </c>
      <c r="I9" s="276"/>
      <c r="J9" s="279">
        <f>H9</f>
        <v>1</v>
      </c>
      <c r="K9" s="276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>
        <v>1</v>
      </c>
    </row>
    <row r="10" spans="2:24">
      <c r="B10" s="275" t="str">
        <f>_xlfn.TEXTJOIN(",",TRUE,IF(LEFT(Regions!$C$3,1)&lt;&gt;"*",Regions!$C$3,""),IF(LEFT(Regions!$D$3,1)&lt;&gt;"*",Regions!$D$3,""))</f>
        <v>IE,National</v>
      </c>
      <c r="C10" s="275"/>
      <c r="D10" s="275"/>
      <c r="E10" s="275" t="s">
        <v>289</v>
      </c>
      <c r="F10" s="275"/>
      <c r="G10" s="275"/>
      <c r="H10" s="276">
        <f>'BY-Techs'!H15+'BY-Techs'!L15</f>
        <v>4.1504236984736469</v>
      </c>
      <c r="I10" s="276">
        <f>'BY-Techs'!I15+'BY-Techs'!M15</f>
        <v>4.1949683796091382</v>
      </c>
      <c r="J10" s="276">
        <f>'BY-Techs'!J15+'BY-Techs'!N15</f>
        <v>3.0577233054467001</v>
      </c>
      <c r="K10" s="276">
        <f>'BY-Techs'!K15+'BY-Techs'!O15</f>
        <v>2.693390354549893</v>
      </c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</row>
    <row r="11" spans="2:24">
      <c r="B11" s="275" t="str">
        <f>_xlfn.TEXTJOIN(",",TRUE,IF(LEFT(Regions!$C$3,1)&lt;&gt;"*",Regions!$C$3,""),IF(LEFT(Regions!$D$3,1)&lt;&gt;"*",Regions!$D$3,""))</f>
        <v>IE,National</v>
      </c>
      <c r="C11" s="275"/>
      <c r="D11" s="275"/>
      <c r="E11" s="275"/>
      <c r="F11" s="275" t="str">
        <f>Commodities!D16</f>
        <v>APOT</v>
      </c>
      <c r="G11" s="275"/>
      <c r="H11" s="275"/>
      <c r="I11" s="275"/>
      <c r="J11" s="275"/>
      <c r="K11" s="277"/>
      <c r="L11" s="280">
        <f>'BY-Techs'!AE15</f>
        <v>36.766151696560385</v>
      </c>
      <c r="M11" s="280">
        <f>'BY-Techs'!AF15</f>
        <v>37.132847711994927</v>
      </c>
      <c r="N11" s="280">
        <f>'BY-Techs'!AG15</f>
        <v>38.27502220065049</v>
      </c>
      <c r="O11" s="280">
        <f>'BY-Techs'!AH15</f>
        <v>36.007931832491501</v>
      </c>
      <c r="P11" s="280">
        <f>'BY-Techs'!AI15</f>
        <v>36.989130067714214</v>
      </c>
      <c r="Q11" s="280">
        <f>'BY-Techs'!AJ15</f>
        <v>38.011767702956035</v>
      </c>
      <c r="R11" s="280">
        <f>'BY-Techs'!AK15</f>
        <v>38.04744257047026</v>
      </c>
      <c r="S11" s="280">
        <f>'BY-Techs'!AL15</f>
        <v>38.38832188682197</v>
      </c>
      <c r="T11" s="280">
        <f>'BY-Techs'!AM15</f>
        <v>38.790693056651151</v>
      </c>
      <c r="U11" s="280">
        <f>'BY-Techs'!AN15</f>
        <v>39.197419350158938</v>
      </c>
      <c r="V11" s="280">
        <f>'BY-Techs'!AO15</f>
        <v>39.525338994646354</v>
      </c>
      <c r="W11" s="277"/>
      <c r="X11" s="277"/>
    </row>
    <row r="12" spans="2:24">
      <c r="B12" s="275" t="str">
        <f>_xlfn.TEXTJOIN(",",TRUE,IF(LEFT(Regions!$C$3,1)&lt;&gt;"*",Regions!$C$3,""),IF(LEFT(Regions!$D$3,1)&lt;&gt;"*",Regions!$D$3,""))</f>
        <v>IE,National</v>
      </c>
      <c r="C12" s="275"/>
      <c r="D12" s="275"/>
      <c r="E12" s="275"/>
      <c r="F12" s="275"/>
      <c r="G12" s="275" t="s">
        <v>174</v>
      </c>
      <c r="H12" s="277"/>
      <c r="I12" s="277"/>
      <c r="J12" s="277"/>
      <c r="K12" s="277"/>
      <c r="L12" s="280">
        <f>'BY-Techs'!BA15</f>
        <v>5.0251618761576067</v>
      </c>
      <c r="M12" s="280">
        <f>'BY-Techs'!BB15</f>
        <v>4.953219227038268</v>
      </c>
      <c r="N12" s="280">
        <f>'BY-Techs'!BC15</f>
        <v>4.4789682576107941</v>
      </c>
      <c r="O12" s="280">
        <f>'BY-Techs'!BD15</f>
        <v>5.1200814830400905</v>
      </c>
      <c r="P12" s="280">
        <f>'BY-Techs'!BE15</f>
        <v>5.1927203608937784</v>
      </c>
      <c r="Q12" s="280">
        <f>'BY-Techs'!BF15</f>
        <v>5.2678639858416867</v>
      </c>
      <c r="R12" s="280">
        <f>'BY-Techs'!BG15</f>
        <v>5.2689133057207034</v>
      </c>
      <c r="S12" s="280">
        <f>'BY-Techs'!BH15</f>
        <v>5.2946531483242207</v>
      </c>
      <c r="T12" s="280">
        <f>'BY-Techs'!BI15</f>
        <v>5.3242154856240749</v>
      </c>
      <c r="U12" s="280">
        <f>'BY-Techs'!BJ15</f>
        <v>5.3540966653220314</v>
      </c>
      <c r="V12" s="280">
        <f>'BY-Techs'!BK15</f>
        <v>5.3781699000134431</v>
      </c>
      <c r="W12" s="277"/>
      <c r="X12" s="277"/>
    </row>
    <row r="13" spans="2:24">
      <c r="B13" s="9" t="str">
        <f>Processes!C17</f>
        <v>*</v>
      </c>
      <c r="C13" s="9" t="str">
        <f>Processes!D17</f>
        <v>*ATILSUG100</v>
      </c>
      <c r="D13" s="9" t="str">
        <f>Processes!E17</f>
        <v>Sugarbeet Production (Standard process)</v>
      </c>
      <c r="E13" s="9" t="str">
        <f>Commodities!$D$21</f>
        <v>AGRLAND</v>
      </c>
      <c r="H13" s="161">
        <v>1</v>
      </c>
      <c r="I13" s="54"/>
      <c r="J13" s="161">
        <f>H13</f>
        <v>1</v>
      </c>
      <c r="K13" s="54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1"/>
      <c r="X13" s="151">
        <v>1</v>
      </c>
    </row>
    <row r="14" spans="2:24">
      <c r="B14" s="9" t="s">
        <v>597</v>
      </c>
      <c r="E14" s="9" t="s">
        <v>289</v>
      </c>
      <c r="H14" s="54">
        <f>'BY-Techs'!H16+'BY-Techs'!L16</f>
        <v>4.1504236984736469</v>
      </c>
      <c r="I14" s="54">
        <f>'BY-Techs'!I16+'BY-Techs'!M16</f>
        <v>4.1949683796091382</v>
      </c>
      <c r="J14" s="54">
        <f>'BY-Techs'!J16+'BY-Techs'!N16</f>
        <v>3.0577233054467001</v>
      </c>
      <c r="K14" s="54">
        <f>'BY-Techs'!K16+'BY-Techs'!O16</f>
        <v>2.693390354549893</v>
      </c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1"/>
      <c r="X14" s="151"/>
    </row>
    <row r="15" spans="2:24">
      <c r="B15" s="9" t="s">
        <v>597</v>
      </c>
      <c r="F15" s="9" t="str">
        <f>Commodities!D17</f>
        <v>ASUG</v>
      </c>
      <c r="K15" s="151"/>
      <c r="L15" s="297" t="str">
        <f>'BY-Techs'!AE16</f>
        <v/>
      </c>
      <c r="M15" s="297"/>
      <c r="N15" s="297" t="str">
        <f>'BY-Techs'!AG16</f>
        <v/>
      </c>
      <c r="O15" s="297" t="str">
        <f>'BY-Techs'!AH16</f>
        <v/>
      </c>
      <c r="P15" s="297" t="str">
        <f>'BY-Techs'!AI16</f>
        <v/>
      </c>
      <c r="Q15" s="297" t="str">
        <f>'BY-Techs'!AJ16</f>
        <v/>
      </c>
      <c r="R15" s="297" t="str">
        <f>'BY-Techs'!AK16</f>
        <v/>
      </c>
      <c r="S15" s="297" t="str">
        <f>'BY-Techs'!AL16</f>
        <v/>
      </c>
      <c r="T15" s="297" t="str">
        <f>'BY-Techs'!AM16</f>
        <v/>
      </c>
      <c r="U15" s="297" t="str">
        <f>'BY-Techs'!AN16</f>
        <v/>
      </c>
      <c r="V15" s="297" t="str">
        <f>'BY-Techs'!AO16</f>
        <v/>
      </c>
      <c r="W15" s="151"/>
      <c r="X15" s="151"/>
    </row>
    <row r="16" spans="2:24">
      <c r="B16" s="9" t="s">
        <v>597</v>
      </c>
      <c r="G16" s="9" t="s">
        <v>174</v>
      </c>
      <c r="H16" s="151"/>
      <c r="I16" s="151"/>
      <c r="J16" s="151"/>
      <c r="K16" s="151"/>
      <c r="L16" s="159">
        <f>'BY-Techs'!BA16</f>
        <v>5.1842410714285716</v>
      </c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1"/>
      <c r="X16" s="151"/>
    </row>
    <row r="17" spans="2:25">
      <c r="B17" s="275" t="str">
        <f>_xlfn.TEXTJOIN(",",TRUE,IF(LEFT(Regions!$C$3,1)&lt;&gt;"*",Regions!$C$3,""),IF(LEFT(Regions!$D$3,1)&lt;&gt;"*",Regions!$D$3,""))</f>
        <v>IE,National</v>
      </c>
      <c r="C17" s="275" t="str">
        <f>Processes!D18</f>
        <v>ATILBAR100</v>
      </c>
      <c r="D17" s="275" t="str">
        <f>Processes!E18</f>
        <v>Barley Production (Standard process)</v>
      </c>
      <c r="E17" s="275" t="str">
        <f>Commodities!$D$21</f>
        <v>AGRLAND</v>
      </c>
      <c r="F17" s="275"/>
      <c r="G17" s="275"/>
      <c r="H17" s="279">
        <v>1</v>
      </c>
      <c r="I17" s="277"/>
      <c r="J17" s="279">
        <f>H17</f>
        <v>1</v>
      </c>
      <c r="K17" s="277"/>
      <c r="L17" s="280"/>
      <c r="M17" s="280"/>
      <c r="N17" s="280"/>
      <c r="O17" s="280"/>
      <c r="P17" s="280"/>
      <c r="Q17" s="280"/>
      <c r="R17" s="280"/>
      <c r="S17" s="280"/>
      <c r="T17" s="280"/>
      <c r="U17" s="280"/>
      <c r="V17" s="280"/>
      <c r="W17" s="277"/>
      <c r="X17" s="277">
        <v>1</v>
      </c>
    </row>
    <row r="18" spans="2:25">
      <c r="B18" s="275" t="str">
        <f>_xlfn.TEXTJOIN(",",TRUE,IF(LEFT(Regions!$C$3,1)&lt;&gt;"*",Regions!$C$3,""),IF(LEFT(Regions!$D$3,1)&lt;&gt;"*",Regions!$D$3,""))</f>
        <v>IE,National</v>
      </c>
      <c r="C18" s="275"/>
      <c r="D18" s="275"/>
      <c r="E18" s="275" t="s">
        <v>289</v>
      </c>
      <c r="F18" s="275"/>
      <c r="G18" s="275"/>
      <c r="H18" s="276">
        <f>'BY-Techs'!H17+'BY-Techs'!L17</f>
        <v>4.1504236984736469</v>
      </c>
      <c r="I18" s="276">
        <f>'BY-Techs'!I17+'BY-Techs'!M17</f>
        <v>4.1949683796091382</v>
      </c>
      <c r="J18" s="276">
        <f>'BY-Techs'!J17+'BY-Techs'!N17</f>
        <v>3.0577233054467001</v>
      </c>
      <c r="K18" s="276">
        <f>'BY-Techs'!K17+'BY-Techs'!O17</f>
        <v>2.693390354549893</v>
      </c>
      <c r="L18" s="280"/>
      <c r="M18" s="280"/>
      <c r="N18" s="280"/>
      <c r="O18" s="280"/>
      <c r="P18" s="280"/>
      <c r="Q18" s="280"/>
      <c r="R18" s="280"/>
      <c r="S18" s="280"/>
      <c r="T18" s="280"/>
      <c r="U18" s="280"/>
      <c r="V18" s="280"/>
      <c r="W18" s="277"/>
      <c r="X18" s="275"/>
    </row>
    <row r="19" spans="2:25">
      <c r="B19" s="275" t="str">
        <f>_xlfn.TEXTJOIN(",",TRUE,IF(LEFT(Regions!$C$3,1)&lt;&gt;"*",Regions!$C$3,""),IF(LEFT(Regions!$D$3,1)&lt;&gt;"*",Regions!$D$3,""))</f>
        <v>IE,National</v>
      </c>
      <c r="C19" s="275"/>
      <c r="D19" s="275"/>
      <c r="E19" s="275"/>
      <c r="F19" s="275" t="str">
        <f>Commodities!D18</f>
        <v>ABAR</v>
      </c>
      <c r="G19" s="275"/>
      <c r="H19" s="275"/>
      <c r="I19" s="275"/>
      <c r="J19" s="275"/>
      <c r="K19" s="277"/>
      <c r="L19" s="280">
        <f>'BY-Techs'!AE17</f>
        <v>7.1203566044034732</v>
      </c>
      <c r="M19" s="280">
        <f>'BY-Techs'!AF17</f>
        <v>7.1674991951401292</v>
      </c>
      <c r="N19" s="280">
        <f>'BY-Techs'!AG17</f>
        <v>7.3801687876334094</v>
      </c>
      <c r="O19" s="280">
        <f>'BY-Techs'!AH17</f>
        <v>7.0317908580459276</v>
      </c>
      <c r="P19" s="280">
        <f>'BY-Techs'!AI17</f>
        <v>7.1534089119495814</v>
      </c>
      <c r="Q19" s="280">
        <f>'BY-Techs'!AJ17</f>
        <v>7.3407349229991441</v>
      </c>
      <c r="R19" s="280">
        <f>'BY-Techs'!AK17</f>
        <v>7.5312372677798445</v>
      </c>
      <c r="S19" s="280">
        <f>'BY-Techs'!AL17</f>
        <v>7.7127237533989694</v>
      </c>
      <c r="T19" s="280">
        <f>'BY-Techs'!AM17</f>
        <v>7.8872433676982796</v>
      </c>
      <c r="U19" s="280">
        <f>'BY-Techs'!AN17</f>
        <v>8.0563543929785659</v>
      </c>
      <c r="V19" s="280">
        <f>'BY-Techs'!AO17</f>
        <v>8.1891984559756033</v>
      </c>
      <c r="W19" s="277"/>
      <c r="X19" s="277"/>
    </row>
    <row r="20" spans="2:25">
      <c r="B20" s="275" t="str">
        <f>_xlfn.TEXTJOIN(",",TRUE,IF(LEFT(Regions!$C$3,1)&lt;&gt;"*",Regions!$C$3,""),IF(LEFT(Regions!$D$3,1)&lt;&gt;"*",Regions!$D$3,""))</f>
        <v>IE,National</v>
      </c>
      <c r="C20" s="275"/>
      <c r="D20" s="275"/>
      <c r="E20" s="275"/>
      <c r="F20" s="275"/>
      <c r="G20" s="275" t="s">
        <v>174</v>
      </c>
      <c r="H20" s="277"/>
      <c r="I20" s="277"/>
      <c r="J20" s="277"/>
      <c r="K20" s="277"/>
      <c r="L20" s="276">
        <f>'BY-Techs'!BA17</f>
        <v>3.6108526609297549</v>
      </c>
      <c r="M20" s="276">
        <f>'BY-Techs'!BB17</f>
        <v>3.6566384424906078</v>
      </c>
      <c r="N20" s="276">
        <f>'BY-Techs'!BC17</f>
        <v>3.6041309594452531</v>
      </c>
      <c r="O20" s="276">
        <f>'BY-Techs'!BD17</f>
        <v>3.6761682586691107</v>
      </c>
      <c r="P20" s="276">
        <f>'BY-Techs'!BE17</f>
        <v>3.6866340288883448</v>
      </c>
      <c r="Q20" s="276">
        <f>'BY-Techs'!BF17</f>
        <v>3.7027996933961682</v>
      </c>
      <c r="R20" s="276">
        <f>'BY-Techs'!BG17</f>
        <v>3.7192347000875232</v>
      </c>
      <c r="S20" s="276">
        <f>'BY-Techs'!BH17</f>
        <v>3.7348854165942456</v>
      </c>
      <c r="T20" s="276">
        <f>'BY-Techs'!BI17</f>
        <v>3.749928737730515</v>
      </c>
      <c r="U20" s="276">
        <f>'BY-Techs'!BJ17</f>
        <v>3.764504262314774</v>
      </c>
      <c r="V20" s="276">
        <f>'BY-Techs'!BK17</f>
        <v>3.7759158701347917</v>
      </c>
      <c r="W20" s="277"/>
      <c r="X20" s="277"/>
    </row>
    <row r="21" spans="2:25">
      <c r="B21" s="9" t="str">
        <f>_xlfn.TEXTJOIN(",",TRUE,IF(LEFT(Regions!$C$3,1)&lt;&gt;"*",Regions!$C$3,""),IF(LEFT(Regions!$D$3,1)&lt;&gt;"*",Regions!$D$3,""))</f>
        <v>IE,National</v>
      </c>
      <c r="C21" s="9" t="str">
        <f>Processes!D19</f>
        <v>ATILOAT100</v>
      </c>
      <c r="D21" s="9" t="str">
        <f>Processes!E19</f>
        <v>Oats Production (Standard process)</v>
      </c>
      <c r="E21" s="9" t="str">
        <f>Commodities!$D$21</f>
        <v>AGRLAND</v>
      </c>
      <c r="H21" s="161">
        <v>1</v>
      </c>
      <c r="I21" s="151"/>
      <c r="J21" s="161">
        <f>H21</f>
        <v>1</v>
      </c>
      <c r="K21" s="151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151"/>
      <c r="X21" s="151">
        <v>1</v>
      </c>
    </row>
    <row r="22" spans="2:25">
      <c r="B22" s="9" t="str">
        <f>_xlfn.TEXTJOIN(",",TRUE,IF(LEFT(Regions!$C$3,1)&lt;&gt;"*",Regions!$C$3,""),IF(LEFT(Regions!$D$3,1)&lt;&gt;"*",Regions!$D$3,""))</f>
        <v>IE,National</v>
      </c>
      <c r="E22" s="9" t="s">
        <v>289</v>
      </c>
      <c r="H22" s="54">
        <f>'BY-Techs'!H18+'BY-Techs'!L18</f>
        <v>4.1504236984736469</v>
      </c>
      <c r="I22" s="54">
        <f>'BY-Techs'!I18+'BY-Techs'!M18</f>
        <v>4.1949683796091382</v>
      </c>
      <c r="J22" s="54">
        <f>'BY-Techs'!J18+'BY-Techs'!N18</f>
        <v>3.0577233054467001</v>
      </c>
      <c r="K22" s="54">
        <f>'BY-Techs'!K18+'BY-Techs'!O18</f>
        <v>2.693390354549893</v>
      </c>
      <c r="L22" s="151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1"/>
    </row>
    <row r="23" spans="2:25">
      <c r="B23" s="9" t="str">
        <f>_xlfn.TEXTJOIN(",",TRUE,IF(LEFT(Regions!$C$3,1)&lt;&gt;"*",Regions!$C$3,""),IF(LEFT(Regions!$D$3,1)&lt;&gt;"*",Regions!$D$3,""))</f>
        <v>IE,National</v>
      </c>
      <c r="F23" s="9" t="str">
        <f>Commodities!D19</f>
        <v>AOAT</v>
      </c>
      <c r="K23" s="151"/>
      <c r="L23" s="159">
        <f>'BY-Techs'!AE18</f>
        <v>8.3539972359651564</v>
      </c>
      <c r="M23" s="159">
        <f>'BY-Techs'!AF18</f>
        <v>8.4426120289536328</v>
      </c>
      <c r="N23" s="159">
        <f>'BY-Techs'!AG18</f>
        <v>8.7907290347381704</v>
      </c>
      <c r="O23" s="159">
        <f>'BY-Techs'!AH18</f>
        <v>8.1460897900574576</v>
      </c>
      <c r="P23" s="159">
        <f>'BY-Techs'!AI18</f>
        <v>8.4135711894591054</v>
      </c>
      <c r="Q23" s="159">
        <f>'BY-Techs'!AJ18</f>
        <v>8.7270319917696053</v>
      </c>
      <c r="R23" s="159">
        <f>'BY-Techs'!AK18</f>
        <v>9.0245676319371384</v>
      </c>
      <c r="S23" s="159">
        <f>'BY-Techs'!AL18</f>
        <v>9.2987811924556798</v>
      </c>
      <c r="T23" s="159">
        <f>'BY-Techs'!AM18</f>
        <v>9.5535479241714576</v>
      </c>
      <c r="U23" s="159">
        <f>'BY-Techs'!AN18</f>
        <v>9.7914573367328668</v>
      </c>
      <c r="V23" s="159">
        <f>'BY-Techs'!AO18</f>
        <v>9.9722688865685587</v>
      </c>
      <c r="W23" s="151"/>
      <c r="X23" s="151"/>
    </row>
    <row r="24" spans="2:25">
      <c r="B24" s="9" t="str">
        <f>_xlfn.TEXTJOIN(",",TRUE,IF(LEFT(Regions!$C$3,1)&lt;&gt;"*",Regions!$C$3,""),IF(LEFT(Regions!$D$3,1)&lt;&gt;"*",Regions!$D$3,""))</f>
        <v>IE,National</v>
      </c>
      <c r="G24" s="9" t="s">
        <v>174</v>
      </c>
      <c r="H24" s="151"/>
      <c r="I24" s="151"/>
      <c r="J24" s="151"/>
      <c r="K24" s="151"/>
      <c r="L24" s="54">
        <f>'BY-Techs'!BA18</f>
        <v>4.0187253783644437</v>
      </c>
      <c r="M24" s="54">
        <f>'BY-Techs'!BB18</f>
        <v>4.1139507960215873</v>
      </c>
      <c r="N24" s="54">
        <f>'BY-Techs'!BC18</f>
        <v>3.972533412972556</v>
      </c>
      <c r="O24" s="54">
        <f>'BY-Techs'!BD18</f>
        <v>4.250389549567017</v>
      </c>
      <c r="P24" s="54">
        <f>'BY-Techs'!BE18</f>
        <v>4.2945237673784442</v>
      </c>
      <c r="Q24" s="54">
        <f>'BY-Techs'!BF18</f>
        <v>4.3461764106705454</v>
      </c>
      <c r="R24" s="54">
        <f>'BY-Techs'!BG18</f>
        <v>4.3951616961739788</v>
      </c>
      <c r="S24" s="54">
        <f>'BY-Techs'!BH18</f>
        <v>4.4402841662354007</v>
      </c>
      <c r="T24" s="54">
        <f>'BY-Techs'!BI18</f>
        <v>4.4821854151344596</v>
      </c>
      <c r="U24" s="54">
        <f>'BY-Techs'!BJ18</f>
        <v>4.5213088993077957</v>
      </c>
      <c r="V24" s="54">
        <f>'BY-Techs'!BK18</f>
        <v>4.5509086635597358</v>
      </c>
      <c r="W24" s="151"/>
      <c r="X24" s="151"/>
    </row>
    <row r="25" spans="2:25">
      <c r="B25" s="275" t="str">
        <f>_xlfn.TEXTJOIN(",",TRUE,IF(LEFT(Regions!$C$3,1)&lt;&gt;"*",Regions!$C$3,""),IF(LEFT(Regions!$D$3,1)&lt;&gt;"*",Regions!$D$3,""))</f>
        <v>IE,National</v>
      </c>
      <c r="C25" s="275" t="str">
        <f>Processes!D20</f>
        <v>ATILWHE100</v>
      </c>
      <c r="D25" s="275" t="str">
        <f>Processes!E20</f>
        <v>Wheat Production (Standard process)</v>
      </c>
      <c r="E25" s="275" t="str">
        <f>Commodities!$D$21</f>
        <v>AGRLAND</v>
      </c>
      <c r="F25" s="275"/>
      <c r="G25" s="275"/>
      <c r="H25" s="279">
        <v>1</v>
      </c>
      <c r="I25" s="276"/>
      <c r="J25" s="279">
        <f>H25</f>
        <v>1</v>
      </c>
      <c r="K25" s="276"/>
      <c r="L25" s="280"/>
      <c r="M25" s="280"/>
      <c r="N25" s="280"/>
      <c r="O25" s="280"/>
      <c r="P25" s="280"/>
      <c r="Q25" s="280"/>
      <c r="R25" s="280"/>
      <c r="S25" s="280"/>
      <c r="T25" s="280"/>
      <c r="U25" s="280"/>
      <c r="V25" s="280"/>
      <c r="W25" s="277"/>
      <c r="X25" s="277">
        <v>1</v>
      </c>
    </row>
    <row r="26" spans="2:25">
      <c r="B26" s="275" t="str">
        <f>_xlfn.TEXTJOIN(",",TRUE,IF(LEFT(Regions!$C$3,1)&lt;&gt;"*",Regions!$C$3,""),IF(LEFT(Regions!$D$3,1)&lt;&gt;"*",Regions!$D$3,""))</f>
        <v>IE,National</v>
      </c>
      <c r="C26" s="275"/>
      <c r="D26" s="275"/>
      <c r="E26" s="275" t="s">
        <v>289</v>
      </c>
      <c r="F26" s="275"/>
      <c r="G26" s="275"/>
      <c r="H26" s="276">
        <f>'BY-Techs'!H19+'BY-Techs'!L19</f>
        <v>4.1504236984736469</v>
      </c>
      <c r="I26" s="276">
        <f>'BY-Techs'!I19+'BY-Techs'!M19</f>
        <v>4.1949683796091382</v>
      </c>
      <c r="J26" s="276">
        <f>'BY-Techs'!J19+'BY-Techs'!N19</f>
        <v>3.0577233054467001</v>
      </c>
      <c r="K26" s="276">
        <f>'BY-Techs'!K19+'BY-Techs'!O19</f>
        <v>2.693390354549893</v>
      </c>
      <c r="L26" s="280"/>
      <c r="M26" s="280"/>
      <c r="N26" s="280"/>
      <c r="O26" s="280"/>
      <c r="P26" s="280"/>
      <c r="Q26" s="280"/>
      <c r="R26" s="280"/>
      <c r="S26" s="280"/>
      <c r="T26" s="280"/>
      <c r="U26" s="280"/>
      <c r="V26" s="280"/>
      <c r="W26" s="277"/>
      <c r="X26" s="277"/>
    </row>
    <row r="27" spans="2:25">
      <c r="B27" s="275" t="str">
        <f>_xlfn.TEXTJOIN(",",TRUE,IF(LEFT(Regions!$C$3,1)&lt;&gt;"*",Regions!$C$3,""),IF(LEFT(Regions!$D$3,1)&lt;&gt;"*",Regions!$D$3,""))</f>
        <v>IE,National</v>
      </c>
      <c r="C27" s="275"/>
      <c r="D27" s="275"/>
      <c r="E27" s="275"/>
      <c r="F27" s="275" t="str">
        <f>Commodities!D20</f>
        <v>AWHE</v>
      </c>
      <c r="G27" s="275"/>
      <c r="H27" s="277"/>
      <c r="I27" s="277"/>
      <c r="J27" s="277"/>
      <c r="K27" s="277"/>
      <c r="L27" s="280">
        <f>'BY-Techs'!AE19</f>
        <v>9.9048672933857436</v>
      </c>
      <c r="M27" s="280">
        <f>'BY-Techs'!AF19</f>
        <v>9.9941363337462903</v>
      </c>
      <c r="N27" s="280">
        <f>'BY-Techs'!AG19</f>
        <v>10.364185200380797</v>
      </c>
      <c r="O27" s="280">
        <f>'BY-Techs'!AH19</f>
        <v>9.7274375946122706</v>
      </c>
      <c r="P27" s="280">
        <f>'BY-Techs'!AI19</f>
        <v>9.9645055661003195</v>
      </c>
      <c r="Q27" s="280">
        <f>'BY-Techs'!AJ19</f>
        <v>10.293928878607778</v>
      </c>
      <c r="R27" s="280">
        <f>'BY-Techs'!AK19</f>
        <v>10.619504995166114</v>
      </c>
      <c r="S27" s="280">
        <f>'BY-Techs'!AL19</f>
        <v>10.927012178006361</v>
      </c>
      <c r="T27" s="280">
        <f>'BY-Techs'!AM19</f>
        <v>11.219983639595201</v>
      </c>
      <c r="U27" s="280">
        <f>'BY-Techs'!AN19</f>
        <v>11.501129519181298</v>
      </c>
      <c r="V27" s="280">
        <f>'BY-Techs'!AO19</f>
        <v>11.721427174103598</v>
      </c>
      <c r="W27" s="277"/>
      <c r="X27" s="277"/>
    </row>
    <row r="28" spans="2:25">
      <c r="B28" s="282" t="str">
        <f>_xlfn.TEXTJOIN(",",TRUE,IF(LEFT(Regions!$C$3,1)&lt;&gt;"*",Regions!$C$3,""),IF(LEFT(Regions!$D$3,1)&lt;&gt;"*",Regions!$D$3,""))</f>
        <v>IE,National</v>
      </c>
      <c r="C28" s="282"/>
      <c r="D28" s="282"/>
      <c r="E28" s="282"/>
      <c r="F28" s="282"/>
      <c r="G28" s="282" t="s">
        <v>174</v>
      </c>
      <c r="H28" s="283"/>
      <c r="I28" s="283"/>
      <c r="J28" s="283"/>
      <c r="K28" s="283"/>
      <c r="L28" s="284">
        <f>'BY-Techs'!BA19</f>
        <v>4.884916996727962</v>
      </c>
      <c r="M28" s="284">
        <f>'BY-Techs'!BB19</f>
        <v>4.9077575047091848</v>
      </c>
      <c r="N28" s="284">
        <f>'BY-Techs'!BC19</f>
        <v>4.7940772738252111</v>
      </c>
      <c r="O28" s="284">
        <f>'BY-Techs'!BD19</f>
        <v>4.9581673082176643</v>
      </c>
      <c r="P28" s="284">
        <f>'BY-Techs'!BE19</f>
        <v>4.9726655122573051</v>
      </c>
      <c r="Q28" s="284">
        <f>'BY-Techs'!BF19</f>
        <v>4.9927579227119168</v>
      </c>
      <c r="R28" s="284">
        <f>'BY-Techs'!BG19</f>
        <v>5.0125733942221933</v>
      </c>
      <c r="S28" s="284">
        <f>'BY-Techs'!BH19</f>
        <v>5.0312746788046301</v>
      </c>
      <c r="T28" s="284">
        <f>'BY-Techs'!BI19</f>
        <v>5.0490807783835905</v>
      </c>
      <c r="U28" s="284">
        <f>'BY-Techs'!BJ19</f>
        <v>5.066164920521655</v>
      </c>
      <c r="V28" s="284">
        <f>'BY-Techs'!BK19</f>
        <v>5.0794240345748394</v>
      </c>
      <c r="W28" s="283"/>
      <c r="X28" s="283"/>
      <c r="Y28" s="215"/>
    </row>
    <row r="29" spans="2:25">
      <c r="H29" s="151"/>
      <c r="I29" s="151"/>
      <c r="J29" s="151"/>
      <c r="K29" s="151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151"/>
      <c r="X29" s="151"/>
    </row>
    <row r="30" spans="2:25">
      <c r="H30" s="151"/>
      <c r="I30" s="151"/>
      <c r="J30" s="151"/>
      <c r="K30" s="151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151"/>
      <c r="X30" s="151"/>
    </row>
    <row r="31" spans="2:25">
      <c r="K31" s="151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151"/>
      <c r="X31" s="151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B3:AH71"/>
  <sheetViews>
    <sheetView zoomScaleNormal="100" workbookViewId="0">
      <selection activeCell="H13" sqref="H13"/>
    </sheetView>
  </sheetViews>
  <sheetFormatPr defaultColWidth="9.140625" defaultRowHeight="12.75"/>
  <cols>
    <col min="1" max="1" width="9.140625" style="9"/>
    <col min="2" max="2" width="9.7109375" style="9" bestFit="1" customWidth="1"/>
    <col min="3" max="3" width="19.5703125" style="9" customWidth="1"/>
    <col min="4" max="4" width="45.42578125" style="9" bestFit="1" customWidth="1"/>
    <col min="5" max="5" width="10" style="9" customWidth="1"/>
    <col min="6" max="7" width="10.42578125" style="9" customWidth="1"/>
    <col min="8" max="12" width="11.85546875" style="9" customWidth="1"/>
    <col min="13" max="16" width="12.28515625" style="9" customWidth="1"/>
    <col min="17" max="27" width="13.28515625" style="9" customWidth="1"/>
    <col min="28" max="28" width="32.28515625" style="9" bestFit="1" customWidth="1"/>
    <col min="29" max="31" width="9.140625" style="9"/>
    <col min="32" max="32" width="24.85546875" style="9" customWidth="1"/>
    <col min="33" max="33" width="15.42578125" style="9" customWidth="1"/>
    <col min="34" max="16384" width="9.140625" style="9"/>
  </cols>
  <sheetData>
    <row r="3" spans="2:34">
      <c r="F3" s="3" t="s">
        <v>701</v>
      </c>
      <c r="G3" s="3"/>
    </row>
    <row r="4" spans="2:34" ht="25.5">
      <c r="B4" s="243" t="s">
        <v>681</v>
      </c>
      <c r="C4" s="243" t="s">
        <v>1</v>
      </c>
      <c r="D4" s="243" t="s">
        <v>26</v>
      </c>
      <c r="E4" s="243" t="s">
        <v>27</v>
      </c>
      <c r="F4" s="243" t="s">
        <v>3</v>
      </c>
      <c r="G4" s="246" t="s">
        <v>290</v>
      </c>
      <c r="H4" s="246" t="s">
        <v>562</v>
      </c>
      <c r="I4" s="246" t="s">
        <v>563</v>
      </c>
      <c r="J4" s="246" t="s">
        <v>598</v>
      </c>
      <c r="K4" s="246" t="s">
        <v>234</v>
      </c>
      <c r="L4" s="246" t="s">
        <v>460</v>
      </c>
      <c r="M4" s="246" t="s">
        <v>457</v>
      </c>
      <c r="N4" s="260" t="s">
        <v>361</v>
      </c>
      <c r="O4" s="246" t="s">
        <v>29</v>
      </c>
      <c r="P4" s="246" t="s">
        <v>267</v>
      </c>
      <c r="Q4" s="260" t="s">
        <v>599</v>
      </c>
      <c r="R4" s="260" t="s">
        <v>600</v>
      </c>
      <c r="S4" s="260" t="s">
        <v>601</v>
      </c>
      <c r="T4" s="260" t="s">
        <v>449</v>
      </c>
      <c r="U4" s="260" t="s">
        <v>450</v>
      </c>
      <c r="V4" s="260" t="s">
        <v>451</v>
      </c>
      <c r="W4" s="260" t="s">
        <v>452</v>
      </c>
      <c r="X4" s="260" t="s">
        <v>453</v>
      </c>
      <c r="Y4" s="260" t="s">
        <v>454</v>
      </c>
      <c r="Z4" s="260" t="s">
        <v>455</v>
      </c>
      <c r="AA4" s="260" t="s">
        <v>456</v>
      </c>
    </row>
    <row r="5" spans="2:34" ht="26.25" thickBot="1">
      <c r="B5" s="24" t="s">
        <v>682</v>
      </c>
      <c r="C5" s="24" t="s">
        <v>31</v>
      </c>
      <c r="D5" s="24" t="s">
        <v>11</v>
      </c>
      <c r="E5" s="24" t="s">
        <v>32</v>
      </c>
      <c r="F5" s="24" t="s">
        <v>14</v>
      </c>
      <c r="G5" s="5" t="s">
        <v>458</v>
      </c>
      <c r="H5" s="5"/>
      <c r="I5" s="5"/>
      <c r="J5" s="5"/>
      <c r="K5" s="5"/>
      <c r="L5" s="5"/>
      <c r="M5" s="5" t="s">
        <v>412</v>
      </c>
      <c r="N5" s="5" t="s">
        <v>412</v>
      </c>
      <c r="O5" s="5" t="s">
        <v>459</v>
      </c>
      <c r="P5" s="5"/>
      <c r="Q5" s="5" t="s">
        <v>411</v>
      </c>
      <c r="R5" s="5" t="s">
        <v>411</v>
      </c>
      <c r="S5" s="5" t="s">
        <v>411</v>
      </c>
      <c r="T5" s="5" t="s">
        <v>411</v>
      </c>
      <c r="U5" s="5" t="s">
        <v>411</v>
      </c>
      <c r="V5" s="5" t="s">
        <v>411</v>
      </c>
      <c r="W5" s="5" t="s">
        <v>411</v>
      </c>
      <c r="X5" s="5" t="s">
        <v>411</v>
      </c>
      <c r="Y5" s="5" t="s">
        <v>411</v>
      </c>
      <c r="Z5" s="5" t="s">
        <v>411</v>
      </c>
      <c r="AA5" s="5" t="s">
        <v>411</v>
      </c>
      <c r="AB5" s="191"/>
      <c r="AC5" s="189"/>
      <c r="AD5" s="189"/>
      <c r="AE5" s="189"/>
      <c r="AF5" s="189"/>
      <c r="AG5" s="189"/>
      <c r="AH5" s="189"/>
    </row>
    <row r="6" spans="2:34" ht="15">
      <c r="B6" s="9" t="str">
        <f>_xlfn.TEXTJOIN(",",TRUE,IF(LEFT(Regions!$C$3,1)&lt;&gt;"*",Regions!$C$3,""),IF(LEFT(Regions!$D$3,1)&lt;&gt;"*",Regions!$D$3,""))</f>
        <v>IE,National</v>
      </c>
      <c r="C6" s="9" t="str">
        <f>Processes!D72</f>
        <v>ABIOCRP11</v>
      </c>
      <c r="D6" s="9" t="str">
        <f>Processes!E72</f>
        <v>Wheat for ethanol production - RSV1</v>
      </c>
      <c r="E6" s="9" t="str">
        <f>Commodities!$D$21</f>
        <v>AGRLAND</v>
      </c>
      <c r="H6" s="59">
        <f>1/'BIO-Techs'!M4</f>
        <v>1.5151515151515152E-2</v>
      </c>
      <c r="J6" s="59">
        <f>H6</f>
        <v>1.5151515151515152E-2</v>
      </c>
      <c r="M6" s="261">
        <f>'BIO-Techs'!H4</f>
        <v>50</v>
      </c>
      <c r="N6" s="262">
        <f>'BIO-Techs'!I4</f>
        <v>0</v>
      </c>
      <c r="O6" s="263">
        <f>'BIO-Techs'!L4</f>
        <v>44</v>
      </c>
      <c r="P6" s="161"/>
      <c r="Q6" s="54">
        <f>'BIO-Techs'!AI4/'BIO-Techs'!$M4</f>
        <v>7.4013893889817606E-2</v>
      </c>
      <c r="R6" s="54">
        <f>'BIO-Techs'!AJ4/'BIO-Techs'!$M4</f>
        <v>7.4359962192563411E-2</v>
      </c>
      <c r="S6" s="54">
        <f>'BIO-Techs'!AK4/'BIO-Techs'!$M4</f>
        <v>7.2637534451897134E-2</v>
      </c>
      <c r="T6" s="54">
        <f>'BIO-Techs'!AL4/'BIO-Techs'!$M4</f>
        <v>7.5123747094207036E-2</v>
      </c>
      <c r="U6" s="54">
        <f>'BIO-Techs'!AM4/'BIO-Techs'!$M4</f>
        <v>7.534341685238341E-2</v>
      </c>
      <c r="V6" s="54">
        <f>'BIO-Techs'!AN4/'BIO-Techs'!$M4</f>
        <v>7.5647847313816921E-2</v>
      </c>
      <c r="W6" s="54">
        <f>'BIO-Techs'!AO4/'BIO-Techs'!$M4</f>
        <v>7.5948081730639286E-2</v>
      </c>
      <c r="X6" s="54">
        <f>'BIO-Techs'!AP4/'BIO-Techs'!$M4</f>
        <v>7.6231434527342878E-2</v>
      </c>
      <c r="Y6" s="54">
        <f>'BIO-Techs'!AQ4/'BIO-Techs'!$M4</f>
        <v>7.6501223914902883E-2</v>
      </c>
      <c r="Z6" s="54">
        <f>'BIO-Techs'!AR4/'BIO-Techs'!$M4</f>
        <v>7.6760074553358412E-2</v>
      </c>
      <c r="AA6" s="54">
        <f>'BIO-Techs'!AS4/'BIO-Techs'!$M4</f>
        <v>7.6960970220830899E-2</v>
      </c>
    </row>
    <row r="7" spans="2:34">
      <c r="B7" s="9" t="str">
        <f>_xlfn.TEXTJOIN(",",TRUE,IF(LEFT(Regions!$C$3,1)&lt;&gt;"*",Regions!$C$3,""),IF(LEFT(Regions!$D$3,1)&lt;&gt;"*",Regions!$D$3,""))</f>
        <v>IE,National</v>
      </c>
      <c r="E7" s="9" t="str">
        <f>Commodities!$D$32</f>
        <v>ANRGTIL</v>
      </c>
      <c r="H7" s="59">
        <f>('BIO-Techs'!N4+'BIO-Techs'!R4)/'BIO-Techs'!$M4</f>
        <v>6.2885207552631009E-2</v>
      </c>
      <c r="I7" s="59">
        <f>('BIO-Techs'!O4+'BIO-Techs'!S4)/'BIO-Techs'!$M4</f>
        <v>6.3560126963774818E-2</v>
      </c>
      <c r="J7" s="59">
        <f>('BIO-Techs'!P4+'BIO-Techs'!T4)/'BIO-Techs'!$M4</f>
        <v>4.6329140991616669E-2</v>
      </c>
      <c r="K7" s="59">
        <f>('BIO-Techs'!Q4+'BIO-Techs'!U4)/'BIO-Techs'!$M4</f>
        <v>4.0808944765907469E-2</v>
      </c>
      <c r="P7" s="161"/>
    </row>
    <row r="8" spans="2:34">
      <c r="B8" s="9" t="str">
        <f>_xlfn.TEXTJOIN(",",TRUE,IF(LEFT(Regions!$C$3,1)&lt;&gt;"*",Regions!$C$3,""),IF(LEFT(Regions!$D$3,1)&lt;&gt;"*",Regions!$D$3,""))</f>
        <v>IE,National</v>
      </c>
      <c r="F8" s="9" t="str">
        <f>Commodities!$D$52</f>
        <v>BIOWHE</v>
      </c>
      <c r="L8" s="151">
        <v>1</v>
      </c>
      <c r="P8" s="161"/>
    </row>
    <row r="9" spans="2:34" ht="15">
      <c r="B9" s="9" t="str">
        <f>_xlfn.TEXTJOIN(",",TRUE,IF(LEFT(Regions!$C$3,1)&lt;&gt;"*",Regions!$C$3,""),IF(LEFT(Regions!$D$3,1)&lt;&gt;"*",Regions!$D$3,""))</f>
        <v>IE,National</v>
      </c>
      <c r="C9" s="9" t="str">
        <f>Processes!D73</f>
        <v>ABIOCRP12</v>
      </c>
      <c r="D9" s="9" t="str">
        <f>Processes!E73</f>
        <v>Wheat for ethanol production - RSV2</v>
      </c>
      <c r="E9" s="9" t="str">
        <f>Commodities!$D$21</f>
        <v>AGRLAND</v>
      </c>
      <c r="H9" s="59">
        <f>1/'BIO-Techs'!M5</f>
        <v>1.5151515151515152E-2</v>
      </c>
      <c r="J9" s="59">
        <f>H9</f>
        <v>1.5151515151515152E-2</v>
      </c>
      <c r="L9" s="151"/>
      <c r="M9" s="261">
        <f>'BIO-Techs'!H5</f>
        <v>50</v>
      </c>
      <c r="N9" s="262">
        <f>'BIO-Techs'!I5</f>
        <v>0</v>
      </c>
      <c r="O9" s="263">
        <f>'BIO-Techs'!L5</f>
        <v>44</v>
      </c>
      <c r="P9" s="161"/>
      <c r="Q9" s="54">
        <f>'BIO-Techs'!AI5/'BIO-Techs'!$M5</f>
        <v>7.4013893889817606E-2</v>
      </c>
      <c r="R9" s="54">
        <f>'BIO-Techs'!AJ5/'BIO-Techs'!$M5</f>
        <v>7.4359962192563411E-2</v>
      </c>
      <c r="S9" s="54">
        <f>'BIO-Techs'!AK5/'BIO-Techs'!$M5</f>
        <v>7.2637534451897134E-2</v>
      </c>
      <c r="T9" s="54">
        <f>'BIO-Techs'!AL5/'BIO-Techs'!$M5</f>
        <v>7.5123747094207036E-2</v>
      </c>
      <c r="U9" s="54">
        <f>'BIO-Techs'!AM5/'BIO-Techs'!$M5</f>
        <v>7.534341685238341E-2</v>
      </c>
      <c r="V9" s="54">
        <f>'BIO-Techs'!AN5/'BIO-Techs'!$M5</f>
        <v>7.5647847313816921E-2</v>
      </c>
      <c r="W9" s="54">
        <f>'BIO-Techs'!AO5/'BIO-Techs'!$M5</f>
        <v>7.5948081730639286E-2</v>
      </c>
      <c r="X9" s="54">
        <f>'BIO-Techs'!AP5/'BIO-Techs'!$M5</f>
        <v>7.6231434527342878E-2</v>
      </c>
      <c r="Y9" s="54">
        <f>'BIO-Techs'!AQ5/'BIO-Techs'!$M5</f>
        <v>7.6501223914902883E-2</v>
      </c>
      <c r="Z9" s="54">
        <f>'BIO-Techs'!AR5/'BIO-Techs'!$M5</f>
        <v>7.6760074553358412E-2</v>
      </c>
      <c r="AA9" s="54">
        <f>'BIO-Techs'!AS5/'BIO-Techs'!$M5</f>
        <v>7.6960970220830899E-2</v>
      </c>
    </row>
    <row r="10" spans="2:34">
      <c r="B10" s="9" t="str">
        <f>_xlfn.TEXTJOIN(",",TRUE,IF(LEFT(Regions!$C$3,1)&lt;&gt;"*",Regions!$C$3,""),IF(LEFT(Regions!$D$3,1)&lt;&gt;"*",Regions!$D$3,""))</f>
        <v>IE,National</v>
      </c>
      <c r="E10" s="9" t="str">
        <f>Commodities!$D$32</f>
        <v>ANRGTIL</v>
      </c>
      <c r="H10" s="59">
        <f>('BIO-Techs'!N5+'BIO-Techs'!R5)/'BIO-Techs'!$M5</f>
        <v>6.2885207552631009E-2</v>
      </c>
      <c r="I10" s="59">
        <f>('BIO-Techs'!O5+'BIO-Techs'!S5)/'BIO-Techs'!$M5</f>
        <v>6.3560126963774818E-2</v>
      </c>
      <c r="J10" s="59">
        <f>('BIO-Techs'!P5+'BIO-Techs'!T5)/'BIO-Techs'!$M5</f>
        <v>4.6329140991616669E-2</v>
      </c>
      <c r="K10" s="59">
        <f>('BIO-Techs'!Q5+'BIO-Techs'!U5)/'BIO-Techs'!$M5</f>
        <v>4.0808944765907469E-2</v>
      </c>
      <c r="L10" s="151"/>
      <c r="P10" s="161"/>
    </row>
    <row r="11" spans="2:34" ht="15">
      <c r="B11" s="9" t="str">
        <f>_xlfn.TEXTJOIN(",",TRUE,IF(LEFT(Regions!$C$3,1)&lt;&gt;"*",Regions!$C$3,""),IF(LEFT(Regions!$D$3,1)&lt;&gt;"*",Regions!$D$3,""))</f>
        <v>IE,National</v>
      </c>
      <c r="F11" s="9" t="str">
        <f>Commodities!$D$52</f>
        <v>BIOWHE</v>
      </c>
      <c r="I11" s="59"/>
      <c r="L11" s="151">
        <v>1</v>
      </c>
      <c r="M11" s="261"/>
      <c r="N11" s="262"/>
      <c r="O11" s="263"/>
      <c r="P11" s="161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</row>
    <row r="12" spans="2:34" ht="15">
      <c r="B12" s="9" t="str">
        <f>_xlfn.TEXTJOIN(",",TRUE,IF(LEFT(Regions!$C$3,1)&lt;&gt;"*",Regions!$C$3,""),IF(LEFT(Regions!$D$3,1)&lt;&gt;"*",Regions!$D$3,""))</f>
        <v>IE,National</v>
      </c>
      <c r="C12" s="9" t="str">
        <f>Processes!D74</f>
        <v>ABIOCRP13</v>
      </c>
      <c r="D12" s="9" t="str">
        <f>Processes!E74</f>
        <v>Wheat for ethanol production - RSV3</v>
      </c>
      <c r="E12" s="9" t="str">
        <f>Commodities!$D$21</f>
        <v>AGRLAND</v>
      </c>
      <c r="H12" s="59">
        <f>1/'BIO-Techs'!M6</f>
        <v>1.5151515151515152E-2</v>
      </c>
      <c r="I12" s="59"/>
      <c r="J12" s="59">
        <f>H12</f>
        <v>1.5151515151515152E-2</v>
      </c>
      <c r="L12" s="151"/>
      <c r="M12" s="261">
        <f>'BIO-Techs'!H6</f>
        <v>50</v>
      </c>
      <c r="N12" s="262">
        <f>'BIO-Techs'!I6</f>
        <v>0</v>
      </c>
      <c r="O12" s="263">
        <f>'BIO-Techs'!L6</f>
        <v>44</v>
      </c>
      <c r="P12" s="161"/>
      <c r="Q12" s="54">
        <f>'BIO-Techs'!AI6/'BIO-Techs'!$M6</f>
        <v>7.4013893889817606E-2</v>
      </c>
      <c r="R12" s="54">
        <f>'BIO-Techs'!AJ6/'BIO-Techs'!$M6</f>
        <v>7.4359962192563411E-2</v>
      </c>
      <c r="S12" s="54">
        <f>'BIO-Techs'!AK6/'BIO-Techs'!$M6</f>
        <v>7.2637534451897134E-2</v>
      </c>
      <c r="T12" s="54">
        <f>'BIO-Techs'!AL6/'BIO-Techs'!$M6</f>
        <v>7.5123747094207036E-2</v>
      </c>
      <c r="U12" s="54">
        <f>'BIO-Techs'!AM6/'BIO-Techs'!$M6</f>
        <v>7.534341685238341E-2</v>
      </c>
      <c r="V12" s="54">
        <f>'BIO-Techs'!AN6/'BIO-Techs'!$M6</f>
        <v>7.5647847313816921E-2</v>
      </c>
      <c r="W12" s="54">
        <f>'BIO-Techs'!AO6/'BIO-Techs'!$M6</f>
        <v>7.5948081730639286E-2</v>
      </c>
      <c r="X12" s="54">
        <f>'BIO-Techs'!AP6/'BIO-Techs'!$M6</f>
        <v>7.6231434527342878E-2</v>
      </c>
      <c r="Y12" s="54">
        <f>'BIO-Techs'!AQ6/'BIO-Techs'!$M6</f>
        <v>7.6501223914902883E-2</v>
      </c>
      <c r="Z12" s="54">
        <f>'BIO-Techs'!AR6/'BIO-Techs'!$M6</f>
        <v>7.6760074553358412E-2</v>
      </c>
      <c r="AA12" s="54">
        <f>'BIO-Techs'!AS6/'BIO-Techs'!$M6</f>
        <v>7.6960970220830899E-2</v>
      </c>
    </row>
    <row r="13" spans="2:34" ht="15">
      <c r="B13" s="9" t="str">
        <f>_xlfn.TEXTJOIN(",",TRUE,IF(LEFT(Regions!$C$3,1)&lt;&gt;"*",Regions!$C$3,""),IF(LEFT(Regions!$D$3,1)&lt;&gt;"*",Regions!$D$3,""))</f>
        <v>IE,National</v>
      </c>
      <c r="E13" s="9" t="str">
        <f>Commodities!$D$32</f>
        <v>ANRGTIL</v>
      </c>
      <c r="H13" s="59">
        <f>('BIO-Techs'!N6+'BIO-Techs'!R6)/'BIO-Techs'!$M6</f>
        <v>6.2885207552631009E-2</v>
      </c>
      <c r="I13" s="59">
        <f>('BIO-Techs'!O6+'BIO-Techs'!S6)/'BIO-Techs'!$M6</f>
        <v>6.3560126963774818E-2</v>
      </c>
      <c r="J13" s="59">
        <f>('BIO-Techs'!P6+'BIO-Techs'!T6)/'BIO-Techs'!$M6</f>
        <v>4.6329140991616669E-2</v>
      </c>
      <c r="K13" s="59">
        <f>('BIO-Techs'!Q6+'BIO-Techs'!U6)/'BIO-Techs'!$M6</f>
        <v>4.0808944765907469E-2</v>
      </c>
      <c r="L13" s="151"/>
      <c r="M13" s="261"/>
      <c r="N13" s="262"/>
      <c r="O13" s="263"/>
      <c r="P13" s="161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</row>
    <row r="14" spans="2:34" ht="15">
      <c r="B14" s="9" t="str">
        <f>_xlfn.TEXTJOIN(",",TRUE,IF(LEFT(Regions!$C$3,1)&lt;&gt;"*",Regions!$C$3,""),IF(LEFT(Regions!$D$3,1)&lt;&gt;"*",Regions!$D$3,""))</f>
        <v>IE,National</v>
      </c>
      <c r="F14" s="9" t="str">
        <f>Commodities!$D$52</f>
        <v>BIOWHE</v>
      </c>
      <c r="I14" s="59"/>
      <c r="L14" s="151">
        <v>1</v>
      </c>
      <c r="M14" s="261"/>
      <c r="N14" s="262"/>
      <c r="O14" s="263"/>
      <c r="P14" s="161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</row>
    <row r="15" spans="2:34" ht="15">
      <c r="B15" s="9" t="str">
        <f>_xlfn.TEXTJOIN(",",TRUE,IF(LEFT(Regions!$C$3,1)&lt;&gt;"*",Regions!$C$3,""),IF(LEFT(Regions!$D$3,1)&lt;&gt;"*",Regions!$D$3,""))</f>
        <v>IE,National</v>
      </c>
      <c r="C15" s="9" t="str">
        <f>Processes!D75</f>
        <v>ABIOCRP31</v>
      </c>
      <c r="D15" s="9" t="str">
        <f>Processes!E75</f>
        <v>Miscanthus Crops for biomass - RSV 1</v>
      </c>
      <c r="E15" s="9" t="str">
        <f>Commodities!$D$21</f>
        <v>AGRLAND</v>
      </c>
      <c r="G15" s="161"/>
      <c r="H15" s="59">
        <f>1/'BIO-Techs'!M7</f>
        <v>6.4089900010497114E-3</v>
      </c>
      <c r="J15" s="59">
        <f>H15</f>
        <v>6.4089900010497114E-3</v>
      </c>
      <c r="M15" s="261">
        <f>'BIO-Techs'!H7</f>
        <v>50</v>
      </c>
      <c r="N15" s="262">
        <f>'BIO-Techs'!I7</f>
        <v>0</v>
      </c>
      <c r="O15" s="263">
        <f>'BIO-Techs'!L7</f>
        <v>156.03082542432</v>
      </c>
      <c r="P15" s="161"/>
      <c r="Q15" s="54">
        <f>'BIO-Techs'!AI7/'BIO-Techs'!$M7</f>
        <v>3.1307384187987293E-2</v>
      </c>
      <c r="R15" s="54">
        <f>'BIO-Techs'!AJ7/'BIO-Techs'!$M7</f>
        <v>3.1453768775257851E-2</v>
      </c>
      <c r="S15" s="54">
        <f>'BIO-Techs'!AK7/'BIO-Techs'!$M7</f>
        <v>3.0725193312205436E-2</v>
      </c>
      <c r="T15" s="54">
        <f>'BIO-Techs'!AL7/'BIO-Techs'!$M7</f>
        <v>3.1776844701898573E-2</v>
      </c>
      <c r="U15" s="54">
        <f>'BIO-Techs'!AM7/'BIO-Techs'!$M7</f>
        <v>3.1869763546621813E-2</v>
      </c>
      <c r="V15" s="54">
        <f>'BIO-Techs'!AN7/'BIO-Techs'!$M7</f>
        <v>3.1998535604322406E-2</v>
      </c>
      <c r="W15" s="54">
        <f>'BIO-Techs'!AO7/'BIO-Techs'!$M7</f>
        <v>3.2125532763097854E-2</v>
      </c>
      <c r="X15" s="54">
        <f>'BIO-Techs'!AP7/'BIO-Techs'!$M7</f>
        <v>3.2245389108993473E-2</v>
      </c>
      <c r="Y15" s="54">
        <f>'BIO-Techs'!AQ7/'BIO-Techs'!$M7</f>
        <v>3.2359508223152728E-2</v>
      </c>
      <c r="Z15" s="54">
        <f>'BIO-Techs'!AR7/'BIO-Techs'!$M7</f>
        <v>3.2469000319292091E-2</v>
      </c>
      <c r="AA15" s="54">
        <f>'BIO-Techs'!AS7/'BIO-Techs'!$M7</f>
        <v>3.2553977848681727E-2</v>
      </c>
    </row>
    <row r="16" spans="2:34" ht="15">
      <c r="B16" s="9" t="str">
        <f>_xlfn.TEXTJOIN(",",TRUE,IF(LEFT(Regions!$C$3,1)&lt;&gt;"*",Regions!$C$3,""),IF(LEFT(Regions!$D$3,1)&lt;&gt;"*",Regions!$D$3,""))</f>
        <v>IE,National</v>
      </c>
      <c r="E16" s="9" t="str">
        <f>Commodities!$D$32</f>
        <v>ANRGTIL</v>
      </c>
      <c r="G16" s="159"/>
      <c r="H16" s="59">
        <f>('BIO-Techs'!N7+'BIO-Techs'!R7)/'BIO-Techs'!$M7</f>
        <v>2.6600023983637366E-2</v>
      </c>
      <c r="I16" s="59">
        <f>('BIO-Techs'!O7+'BIO-Techs'!S7)/'BIO-Techs'!$M7</f>
        <v>2.6885510399634677E-2</v>
      </c>
      <c r="J16" s="59">
        <f>('BIO-Techs'!P7+'BIO-Techs'!T7)/'BIO-Techs'!$M7</f>
        <v>1.9596918090584576E-2</v>
      </c>
      <c r="K16" s="59">
        <f>('BIO-Techs'!Q7+'BIO-Techs'!U7)/'BIO-Techs'!$M7</f>
        <v>1.7261911851234001E-2</v>
      </c>
      <c r="N16" s="262"/>
      <c r="O16" s="263"/>
      <c r="P16" s="161"/>
    </row>
    <row r="17" spans="2:27" ht="15">
      <c r="B17" s="9" t="str">
        <f>_xlfn.TEXTJOIN(",",TRUE,IF(LEFT(Regions!$C$3,1)&lt;&gt;"*",Regions!$C$3,""),IF(LEFT(Regions!$D$3,1)&lt;&gt;"*",Regions!$D$3,""))</f>
        <v>IE,National</v>
      </c>
      <c r="F17" s="9" t="s">
        <v>421</v>
      </c>
      <c r="G17" s="159"/>
      <c r="H17" s="54"/>
      <c r="I17" s="54"/>
      <c r="J17" s="54"/>
      <c r="K17" s="54"/>
      <c r="L17" s="151">
        <v>1</v>
      </c>
      <c r="M17" s="261"/>
      <c r="N17" s="262"/>
      <c r="O17" s="263"/>
      <c r="P17" s="161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</row>
    <row r="18" spans="2:27" ht="15">
      <c r="B18" s="9" t="str">
        <f>_xlfn.TEXTJOIN(",",TRUE,IF(LEFT(Regions!$C$3,1)&lt;&gt;"*",Regions!$C$3,""),IF(LEFT(Regions!$D$3,1)&lt;&gt;"*",Regions!$D$3,""))</f>
        <v>IE,National</v>
      </c>
      <c r="C18" s="9" t="str">
        <f>Processes!D76</f>
        <v>ABIOCRP32</v>
      </c>
      <c r="D18" s="9" t="str">
        <f>Processes!E76</f>
        <v>Miscanthus Crops for biomass - RSV 2</v>
      </c>
      <c r="E18" s="9" t="str">
        <f>Commodities!$D$21</f>
        <v>AGRLAND</v>
      </c>
      <c r="H18" s="59">
        <f>1/'BIO-Techs'!M8</f>
        <v>6.4089900010497114E-3</v>
      </c>
      <c r="I18" s="161"/>
      <c r="J18" s="59">
        <f>H18</f>
        <v>6.4089900010497114E-3</v>
      </c>
      <c r="K18" s="161"/>
      <c r="L18" s="161"/>
      <c r="M18" s="261">
        <f>'BIO-Techs'!H8</f>
        <v>50</v>
      </c>
      <c r="N18" s="262">
        <f>'BIO-Techs'!I8</f>
        <v>0</v>
      </c>
      <c r="O18" s="263">
        <f>'BIO-Techs'!L8</f>
        <v>156.03082542432</v>
      </c>
      <c r="P18" s="161"/>
      <c r="Q18" s="54">
        <f>'BIO-Techs'!AI8/'BIO-Techs'!$M8</f>
        <v>3.1307384187987293E-2</v>
      </c>
      <c r="R18" s="54">
        <f>'BIO-Techs'!AJ8/'BIO-Techs'!$M8</f>
        <v>3.1453768775257851E-2</v>
      </c>
      <c r="S18" s="54">
        <f>'BIO-Techs'!AK8/'BIO-Techs'!$M8</f>
        <v>3.0725193312205436E-2</v>
      </c>
      <c r="T18" s="54">
        <f>'BIO-Techs'!AL8/'BIO-Techs'!$M8</f>
        <v>3.1776844701898573E-2</v>
      </c>
      <c r="U18" s="54">
        <f>'BIO-Techs'!AM8/'BIO-Techs'!$M8</f>
        <v>3.1869763546621813E-2</v>
      </c>
      <c r="V18" s="54">
        <f>'BIO-Techs'!AN8/'BIO-Techs'!$M8</f>
        <v>3.1998535604322406E-2</v>
      </c>
      <c r="W18" s="54">
        <f>'BIO-Techs'!AO8/'BIO-Techs'!$M8</f>
        <v>3.2125532763097854E-2</v>
      </c>
      <c r="X18" s="54">
        <f>'BIO-Techs'!AP8/'BIO-Techs'!$M8</f>
        <v>3.2245389108993473E-2</v>
      </c>
      <c r="Y18" s="54">
        <f>'BIO-Techs'!AQ8/'BIO-Techs'!$M8</f>
        <v>3.2359508223152728E-2</v>
      </c>
      <c r="Z18" s="54">
        <f>'BIO-Techs'!AR8/'BIO-Techs'!$M8</f>
        <v>3.2469000319292091E-2</v>
      </c>
      <c r="AA18" s="54">
        <f>'BIO-Techs'!AS8/'BIO-Techs'!$M8</f>
        <v>3.2553977848681727E-2</v>
      </c>
    </row>
    <row r="19" spans="2:27" ht="15">
      <c r="B19" s="9" t="str">
        <f>_xlfn.TEXTJOIN(",",TRUE,IF(LEFT(Regions!$C$3,1)&lt;&gt;"*",Regions!$C$3,""),IF(LEFT(Regions!$D$3,1)&lt;&gt;"*",Regions!$D$3,""))</f>
        <v>IE,National</v>
      </c>
      <c r="E19" s="9" t="str">
        <f>Commodities!$D$32</f>
        <v>ANRGTIL</v>
      </c>
      <c r="G19" s="159"/>
      <c r="H19" s="59">
        <f>('BIO-Techs'!N8+'BIO-Techs'!R8)/'BIO-Techs'!$M8</f>
        <v>2.6600023983637366E-2</v>
      </c>
      <c r="I19" s="59">
        <f>('BIO-Techs'!O8+'BIO-Techs'!S8)/'BIO-Techs'!$M8</f>
        <v>2.6885510399634677E-2</v>
      </c>
      <c r="J19" s="59">
        <f>('BIO-Techs'!P8+'BIO-Techs'!T8)/'BIO-Techs'!$M8</f>
        <v>1.9596918090584576E-2</v>
      </c>
      <c r="K19" s="59">
        <f>('BIO-Techs'!Q8+'BIO-Techs'!U8)/'BIO-Techs'!$M8</f>
        <v>1.7261911851234001E-2</v>
      </c>
      <c r="L19" s="159"/>
      <c r="N19" s="262"/>
      <c r="O19" s="263"/>
      <c r="P19" s="161"/>
    </row>
    <row r="20" spans="2:27" ht="15">
      <c r="B20" s="9" t="str">
        <f>_xlfn.TEXTJOIN(",",TRUE,IF(LEFT(Regions!$C$3,1)&lt;&gt;"*",Regions!$C$3,""),IF(LEFT(Regions!$D$3,1)&lt;&gt;"*",Regions!$D$3,""))</f>
        <v>IE,National</v>
      </c>
      <c r="F20" s="9" t="s">
        <v>421</v>
      </c>
      <c r="G20" s="159"/>
      <c r="H20" s="159"/>
      <c r="I20" s="159"/>
      <c r="J20" s="159"/>
      <c r="K20" s="159"/>
      <c r="L20" s="161">
        <v>1</v>
      </c>
      <c r="M20" s="261"/>
      <c r="N20" s="262"/>
      <c r="O20" s="263"/>
      <c r="P20" s="161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</row>
    <row r="21" spans="2:27" ht="15">
      <c r="B21" s="9" t="str">
        <f>_xlfn.TEXTJOIN(",",TRUE,IF(LEFT(Regions!$C$3,1)&lt;&gt;"*",Regions!$C$3,""),IF(LEFT(Regions!$D$3,1)&lt;&gt;"*",Regions!$D$3,""))</f>
        <v>IE,National</v>
      </c>
      <c r="C21" s="9" t="str">
        <f>Processes!D77</f>
        <v>ABIOCRP33</v>
      </c>
      <c r="D21" s="9" t="str">
        <f>Processes!E77</f>
        <v>Miscanthus Crops for biomass - RSV 3</v>
      </c>
      <c r="E21" s="9" t="str">
        <f>Commodities!$D$21</f>
        <v>AGRLAND</v>
      </c>
      <c r="H21" s="59">
        <f>1/'BIO-Techs'!M9</f>
        <v>6.4089900010497114E-3</v>
      </c>
      <c r="I21" s="161"/>
      <c r="J21" s="59">
        <f>H21</f>
        <v>6.4089900010497114E-3</v>
      </c>
      <c r="K21" s="161"/>
      <c r="L21" s="161"/>
      <c r="M21" s="261">
        <f>'BIO-Techs'!H9</f>
        <v>50</v>
      </c>
      <c r="N21" s="262">
        <f>'BIO-Techs'!I9</f>
        <v>0</v>
      </c>
      <c r="O21" s="263">
        <f>'BIO-Techs'!L9</f>
        <v>156.03082542432</v>
      </c>
      <c r="P21" s="161"/>
      <c r="Q21" s="54">
        <f>'BIO-Techs'!AI9/'BIO-Techs'!$M9</f>
        <v>3.1307384187987293E-2</v>
      </c>
      <c r="R21" s="54">
        <f>'BIO-Techs'!AJ9/'BIO-Techs'!$M9</f>
        <v>3.1453768775257851E-2</v>
      </c>
      <c r="S21" s="54">
        <f>'BIO-Techs'!AK9/'BIO-Techs'!$M9</f>
        <v>3.0725193312205436E-2</v>
      </c>
      <c r="T21" s="54">
        <f>'BIO-Techs'!AL9/'BIO-Techs'!$M9</f>
        <v>3.1776844701898573E-2</v>
      </c>
      <c r="U21" s="54">
        <f>'BIO-Techs'!AM9/'BIO-Techs'!$M9</f>
        <v>3.1869763546621813E-2</v>
      </c>
      <c r="V21" s="54">
        <f>'BIO-Techs'!AN9/'BIO-Techs'!$M9</f>
        <v>3.1998535604322406E-2</v>
      </c>
      <c r="W21" s="54">
        <f>'BIO-Techs'!AO9/'BIO-Techs'!$M9</f>
        <v>3.2125532763097854E-2</v>
      </c>
      <c r="X21" s="54">
        <f>'BIO-Techs'!AP9/'BIO-Techs'!$M9</f>
        <v>3.2245389108993473E-2</v>
      </c>
      <c r="Y21" s="54">
        <f>'BIO-Techs'!AQ9/'BIO-Techs'!$M9</f>
        <v>3.2359508223152728E-2</v>
      </c>
      <c r="Z21" s="54">
        <f>'BIO-Techs'!AR9/'BIO-Techs'!$M9</f>
        <v>3.2469000319292091E-2</v>
      </c>
      <c r="AA21" s="54">
        <f>'BIO-Techs'!AS9/'BIO-Techs'!$M9</f>
        <v>3.2553977848681727E-2</v>
      </c>
    </row>
    <row r="22" spans="2:27" ht="15">
      <c r="B22" s="9" t="str">
        <f>_xlfn.TEXTJOIN(",",TRUE,IF(LEFT(Regions!$C$3,1)&lt;&gt;"*",Regions!$C$3,""),IF(LEFT(Regions!$D$3,1)&lt;&gt;"*",Regions!$D$3,""))</f>
        <v>IE,National</v>
      </c>
      <c r="E22" s="9" t="str">
        <f>Commodities!$D$32</f>
        <v>ANRGTIL</v>
      </c>
      <c r="H22" s="59">
        <f>('BIO-Techs'!N9+'BIO-Techs'!R9)/'BIO-Techs'!$M9</f>
        <v>2.6600023983637366E-2</v>
      </c>
      <c r="I22" s="59">
        <f>('BIO-Techs'!O9+'BIO-Techs'!S9)/'BIO-Techs'!$M9</f>
        <v>2.6885510399634677E-2</v>
      </c>
      <c r="J22" s="59">
        <f>('BIO-Techs'!P9+'BIO-Techs'!T9)/'BIO-Techs'!$M9</f>
        <v>1.9596918090584576E-2</v>
      </c>
      <c r="K22" s="59">
        <f>('BIO-Techs'!Q9+'BIO-Techs'!U9)/'BIO-Techs'!$M9</f>
        <v>1.7261911851234001E-2</v>
      </c>
      <c r="L22" s="159"/>
      <c r="N22" s="262"/>
      <c r="O22" s="263"/>
      <c r="P22" s="161"/>
    </row>
    <row r="23" spans="2:27" ht="15">
      <c r="B23" s="9" t="str">
        <f>_xlfn.TEXTJOIN(",",TRUE,IF(LEFT(Regions!$C$3,1)&lt;&gt;"*",Regions!$C$3,""),IF(LEFT(Regions!$D$3,1)&lt;&gt;"*",Regions!$D$3,""))</f>
        <v>IE,National</v>
      </c>
      <c r="F23" s="9" t="s">
        <v>421</v>
      </c>
      <c r="H23" s="159"/>
      <c r="I23" s="159"/>
      <c r="J23" s="159"/>
      <c r="K23" s="159"/>
      <c r="L23" s="161">
        <v>1</v>
      </c>
      <c r="M23" s="261"/>
      <c r="N23" s="262"/>
      <c r="O23" s="263"/>
      <c r="P23" s="161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</row>
    <row r="24" spans="2:27" ht="15">
      <c r="B24" s="9" t="str">
        <f>_xlfn.TEXTJOIN(",",TRUE,IF(LEFT(Regions!$C$3,1)&lt;&gt;"*",Regions!$C$3,""),IF(LEFT(Regions!$D$3,1)&lt;&gt;"*",Regions!$D$3,""))</f>
        <v>IE,National</v>
      </c>
      <c r="C24" s="9" t="str">
        <f>Processes!D78</f>
        <v>ABIOCRP41</v>
      </c>
      <c r="D24" s="9" t="str">
        <f>Processes!E78</f>
        <v>Willow Crops for biomass - RSV 1</v>
      </c>
      <c r="E24" s="9" t="str">
        <f>Commodities!$D$21</f>
        <v>AGRLAND</v>
      </c>
      <c r="G24" s="59"/>
      <c r="H24" s="59">
        <f>1/'BIO-Techs'!M10</f>
        <v>6.0427620009897301E-3</v>
      </c>
      <c r="I24" s="161"/>
      <c r="J24" s="59">
        <f>H24</f>
        <v>6.0427620009897301E-3</v>
      </c>
      <c r="K24" s="161"/>
      <c r="L24" s="159"/>
      <c r="M24" s="262">
        <f>'BIO-Techs'!H10</f>
        <v>50</v>
      </c>
      <c r="N24" s="262">
        <f>'BIO-Techs'!I10</f>
        <v>0</v>
      </c>
      <c r="O24" s="263">
        <f>'BIO-Techs'!L10</f>
        <v>82.743619543199969</v>
      </c>
      <c r="P24" s="161"/>
      <c r="Q24" s="54">
        <f>'BIO-Techs'!AI10/'BIO-Techs'!$M10</f>
        <v>2.9518390805816603E-2</v>
      </c>
      <c r="R24" s="54">
        <f>'BIO-Techs'!AJ10/'BIO-Techs'!$M10</f>
        <v>2.9656410559528841E-2</v>
      </c>
      <c r="S24" s="54">
        <f>'BIO-Techs'!AK10/'BIO-Techs'!$M10</f>
        <v>2.8969467980079423E-2</v>
      </c>
      <c r="T24" s="54">
        <f>'BIO-Techs'!AL10/'BIO-Techs'!$M10</f>
        <v>2.9961025004647236E-2</v>
      </c>
      <c r="U24" s="54">
        <f>'BIO-Techs'!AM10/'BIO-Techs'!$M10</f>
        <v>3.0048634201100575E-2</v>
      </c>
      <c r="V24" s="54">
        <f>'BIO-Techs'!AN10/'BIO-Techs'!$M10</f>
        <v>3.0170047855503992E-2</v>
      </c>
      <c r="W24" s="54">
        <f>'BIO-Techs'!AO10/'BIO-Techs'!$M10</f>
        <v>3.0289788033777985E-2</v>
      </c>
      <c r="X24" s="54">
        <f>'BIO-Techs'!AP10/'BIO-Techs'!$M10</f>
        <v>3.0402795445622428E-2</v>
      </c>
      <c r="Y24" s="54">
        <f>'BIO-Techs'!AQ10/'BIO-Techs'!$M10</f>
        <v>3.0510393467544011E-2</v>
      </c>
      <c r="Z24" s="54">
        <f>'BIO-Techs'!AR10/'BIO-Techs'!$M10</f>
        <v>3.0613628872475415E-2</v>
      </c>
      <c r="AA24" s="54">
        <f>'BIO-Techs'!AS10/'BIO-Techs'!$M10</f>
        <v>3.0693750543042787E-2</v>
      </c>
    </row>
    <row r="25" spans="2:27" ht="15">
      <c r="B25" s="9" t="str">
        <f>_xlfn.TEXTJOIN(",",TRUE,IF(LEFT(Regions!$C$3,1)&lt;&gt;"*",Regions!$C$3,""),IF(LEFT(Regions!$D$3,1)&lt;&gt;"*",Regions!$D$3,""))</f>
        <v>IE,National</v>
      </c>
      <c r="E25" s="9" t="str">
        <f>Commodities!$D$32</f>
        <v>ANRGTIL</v>
      </c>
      <c r="G25" s="59"/>
      <c r="H25" s="59">
        <f>('BIO-Techs'!N10+'BIO-Techs'!R10)/'BIO-Techs'!$M10</f>
        <v>2.508002261314381E-2</v>
      </c>
      <c r="I25" s="59">
        <f>('BIO-Techs'!O10+'BIO-Techs'!S10)/'BIO-Techs'!$M10</f>
        <v>2.5349195519655563E-2</v>
      </c>
      <c r="J25" s="59">
        <f>('BIO-Techs'!P10+'BIO-Techs'!T10)/'BIO-Techs'!$M10</f>
        <v>1.8477094199694035E-2</v>
      </c>
      <c r="K25" s="59">
        <f>('BIO-Techs'!Q10+'BIO-Techs'!U10)/'BIO-Techs'!$M10</f>
        <v>1.6275516888306349E-2</v>
      </c>
      <c r="L25" s="159"/>
      <c r="M25" s="262"/>
      <c r="N25" s="262"/>
      <c r="O25" s="263"/>
      <c r="P25" s="161"/>
    </row>
    <row r="26" spans="2:27" ht="15">
      <c r="B26" s="9" t="str">
        <f>_xlfn.TEXTJOIN(",",TRUE,IF(LEFT(Regions!$C$3,1)&lt;&gt;"*",Regions!$C$3,""),IF(LEFT(Regions!$D$3,1)&lt;&gt;"*",Regions!$D$3,""))</f>
        <v>IE,National</v>
      </c>
      <c r="F26" s="9" t="s">
        <v>421</v>
      </c>
      <c r="G26" s="59"/>
      <c r="H26" s="159"/>
      <c r="I26" s="159"/>
      <c r="J26" s="159"/>
      <c r="K26" s="159"/>
      <c r="L26" s="151">
        <v>1</v>
      </c>
      <c r="M26" s="262"/>
      <c r="N26" s="262"/>
      <c r="O26" s="263"/>
      <c r="P26" s="161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 spans="2:27" ht="15">
      <c r="B27" s="9" t="str">
        <f>_xlfn.TEXTJOIN(",",TRUE,IF(LEFT(Regions!$C$3,1)&lt;&gt;"*",Regions!$C$3,""),IF(LEFT(Regions!$D$3,1)&lt;&gt;"*",Regions!$D$3,""))</f>
        <v>IE,National</v>
      </c>
      <c r="C27" s="9" t="str">
        <f>Processes!D79</f>
        <v>ABIOCRP42</v>
      </c>
      <c r="D27" s="9" t="str">
        <f>Processes!E79</f>
        <v>Willow Crops for biomass - RSV 2</v>
      </c>
      <c r="E27" s="9" t="str">
        <f>Commodities!$D$21</f>
        <v>AGRLAND</v>
      </c>
      <c r="G27" s="59"/>
      <c r="H27" s="59">
        <f>1/'BIO-Techs'!M11</f>
        <v>6.0427620009897301E-3</v>
      </c>
      <c r="I27" s="161"/>
      <c r="J27" s="59">
        <f>H27</f>
        <v>6.0427620009897301E-3</v>
      </c>
      <c r="K27" s="161"/>
      <c r="M27" s="262">
        <f>'BIO-Techs'!H11</f>
        <v>50</v>
      </c>
      <c r="N27" s="262">
        <f>'BIO-Techs'!I11</f>
        <v>0</v>
      </c>
      <c r="O27" s="263">
        <f>'BIO-Techs'!L11</f>
        <v>82.743619543199969</v>
      </c>
      <c r="P27" s="161"/>
      <c r="Q27" s="54">
        <f>'BIO-Techs'!AI11/'BIO-Techs'!$M11</f>
        <v>2.9518390805816603E-2</v>
      </c>
      <c r="R27" s="54">
        <f>'BIO-Techs'!AJ11/'BIO-Techs'!$M11</f>
        <v>2.9656410559528841E-2</v>
      </c>
      <c r="S27" s="54">
        <f>'BIO-Techs'!AK11/'BIO-Techs'!$M11</f>
        <v>2.8969467980079423E-2</v>
      </c>
      <c r="T27" s="54">
        <f>'BIO-Techs'!AL11/'BIO-Techs'!$M11</f>
        <v>2.9961025004647236E-2</v>
      </c>
      <c r="U27" s="54">
        <f>'BIO-Techs'!AM11/'BIO-Techs'!$M11</f>
        <v>3.0048634201100575E-2</v>
      </c>
      <c r="V27" s="54">
        <f>'BIO-Techs'!AN11/'BIO-Techs'!$M11</f>
        <v>3.0170047855503992E-2</v>
      </c>
      <c r="W27" s="54">
        <f>'BIO-Techs'!AO11/'BIO-Techs'!$M11</f>
        <v>3.0289788033777985E-2</v>
      </c>
      <c r="X27" s="54">
        <f>'BIO-Techs'!AP11/'BIO-Techs'!$M11</f>
        <v>3.0402795445622428E-2</v>
      </c>
      <c r="Y27" s="54">
        <f>'BIO-Techs'!AQ11/'BIO-Techs'!$M11</f>
        <v>3.0510393467544011E-2</v>
      </c>
      <c r="Z27" s="54">
        <f>'BIO-Techs'!AR11/'BIO-Techs'!$M11</f>
        <v>3.0613628872475415E-2</v>
      </c>
      <c r="AA27" s="54">
        <f>'BIO-Techs'!AS11/'BIO-Techs'!$M11</f>
        <v>3.0693750543042787E-2</v>
      </c>
    </row>
    <row r="28" spans="2:27" ht="15">
      <c r="B28" s="9" t="str">
        <f>_xlfn.TEXTJOIN(",",TRUE,IF(LEFT(Regions!$C$3,1)&lt;&gt;"*",Regions!$C$3,""),IF(LEFT(Regions!$D$3,1)&lt;&gt;"*",Regions!$D$3,""))</f>
        <v>IE,National</v>
      </c>
      <c r="E28" s="9" t="str">
        <f>Commodities!$D$32</f>
        <v>ANRGTIL</v>
      </c>
      <c r="G28" s="59"/>
      <c r="H28" s="59">
        <f>('BIO-Techs'!N11+'BIO-Techs'!R11)/'BIO-Techs'!$M11</f>
        <v>2.508002261314381E-2</v>
      </c>
      <c r="I28" s="59">
        <f>('BIO-Techs'!O11+'BIO-Techs'!S11)/'BIO-Techs'!$M11</f>
        <v>2.5349195519655563E-2</v>
      </c>
      <c r="J28" s="59">
        <f>('BIO-Techs'!P11+'BIO-Techs'!T11)/'BIO-Techs'!$M11</f>
        <v>1.8477094199694035E-2</v>
      </c>
      <c r="K28" s="59">
        <f>('BIO-Techs'!Q11+'BIO-Techs'!U11)/'BIO-Techs'!$M11</f>
        <v>1.6275516888306349E-2</v>
      </c>
      <c r="M28" s="262"/>
      <c r="N28" s="262"/>
      <c r="O28" s="263"/>
      <c r="P28" s="161"/>
    </row>
    <row r="29" spans="2:27" ht="15">
      <c r="B29" s="9" t="str">
        <f>_xlfn.TEXTJOIN(",",TRUE,IF(LEFT(Regions!$C$3,1)&lt;&gt;"*",Regions!$C$3,""),IF(LEFT(Regions!$D$3,1)&lt;&gt;"*",Regions!$D$3,""))</f>
        <v>IE,National</v>
      </c>
      <c r="F29" s="9" t="s">
        <v>421</v>
      </c>
      <c r="G29" s="59"/>
      <c r="H29" s="159"/>
      <c r="I29" s="159"/>
      <c r="J29" s="159"/>
      <c r="K29" s="159"/>
      <c r="L29" s="151">
        <v>1</v>
      </c>
      <c r="M29" s="262"/>
      <c r="N29" s="262"/>
      <c r="O29" s="263"/>
      <c r="P29" s="161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</row>
    <row r="30" spans="2:27" ht="15">
      <c r="B30" s="9" t="str">
        <f>_xlfn.TEXTJOIN(",",TRUE,IF(LEFT(Regions!$C$3,1)&lt;&gt;"*",Regions!$C$3,""),IF(LEFT(Regions!$D$3,1)&lt;&gt;"*",Regions!$D$3,""))</f>
        <v>IE,National</v>
      </c>
      <c r="C30" s="9" t="str">
        <f>Processes!D80</f>
        <v>ABIOCRP43</v>
      </c>
      <c r="D30" s="9" t="str">
        <f>Processes!E80</f>
        <v>Willow Crops for biomass - RSV 3</v>
      </c>
      <c r="E30" s="9" t="str">
        <f>Commodities!$D$21</f>
        <v>AGRLAND</v>
      </c>
      <c r="G30" s="59"/>
      <c r="H30" s="59">
        <f>1/'BIO-Techs'!M12</f>
        <v>6.0427620009897301E-3</v>
      </c>
      <c r="I30" s="161"/>
      <c r="J30" s="59">
        <f>H30</f>
        <v>6.0427620009897301E-3</v>
      </c>
      <c r="K30" s="161"/>
      <c r="L30" s="161"/>
      <c r="M30" s="262">
        <f>'BIO-Techs'!H12</f>
        <v>50</v>
      </c>
      <c r="N30" s="262">
        <f>'BIO-Techs'!I12</f>
        <v>0</v>
      </c>
      <c r="O30" s="263">
        <f>'BIO-Techs'!L12</f>
        <v>82.743619543199969</v>
      </c>
      <c r="P30" s="161"/>
      <c r="Q30" s="54">
        <f>'BIO-Techs'!AI12/'BIO-Techs'!$M12</f>
        <v>2.9518390805816603E-2</v>
      </c>
      <c r="R30" s="54">
        <f>'BIO-Techs'!AJ12/'BIO-Techs'!$M12</f>
        <v>2.9656410559528841E-2</v>
      </c>
      <c r="S30" s="54">
        <f>'BIO-Techs'!AK12/'BIO-Techs'!$M12</f>
        <v>2.8969467980079423E-2</v>
      </c>
      <c r="T30" s="54">
        <f>'BIO-Techs'!AL12/'BIO-Techs'!$M12</f>
        <v>2.9961025004647236E-2</v>
      </c>
      <c r="U30" s="54">
        <f>'BIO-Techs'!AM12/'BIO-Techs'!$M12</f>
        <v>3.0048634201100575E-2</v>
      </c>
      <c r="V30" s="54">
        <f>'BIO-Techs'!AN12/'BIO-Techs'!$M12</f>
        <v>3.0170047855503992E-2</v>
      </c>
      <c r="W30" s="54">
        <f>'BIO-Techs'!AO12/'BIO-Techs'!$M12</f>
        <v>3.0289788033777985E-2</v>
      </c>
      <c r="X30" s="54">
        <f>'BIO-Techs'!AP12/'BIO-Techs'!$M12</f>
        <v>3.0402795445622428E-2</v>
      </c>
      <c r="Y30" s="54">
        <f>'BIO-Techs'!AQ12/'BIO-Techs'!$M12</f>
        <v>3.0510393467544011E-2</v>
      </c>
      <c r="Z30" s="54">
        <f>'BIO-Techs'!AR12/'BIO-Techs'!$M12</f>
        <v>3.0613628872475415E-2</v>
      </c>
      <c r="AA30" s="54">
        <f>'BIO-Techs'!AS12/'BIO-Techs'!$M12</f>
        <v>3.0693750543042787E-2</v>
      </c>
    </row>
    <row r="31" spans="2:27" ht="15">
      <c r="B31" s="9" t="str">
        <f>_xlfn.TEXTJOIN(",",TRUE,IF(LEFT(Regions!$C$3,1)&lt;&gt;"*",Regions!$C$3,""),IF(LEFT(Regions!$D$3,1)&lt;&gt;"*",Regions!$D$3,""))</f>
        <v>IE,National</v>
      </c>
      <c r="E31" s="9" t="str">
        <f>Commodities!$D$32</f>
        <v>ANRGTIL</v>
      </c>
      <c r="G31" s="59"/>
      <c r="H31" s="59">
        <f>('BIO-Techs'!N12+'BIO-Techs'!R12)/'BIO-Techs'!$M12</f>
        <v>2.508002261314381E-2</v>
      </c>
      <c r="I31" s="59">
        <f>('BIO-Techs'!O12+'BIO-Techs'!S12)/'BIO-Techs'!$M12</f>
        <v>2.5349195519655563E-2</v>
      </c>
      <c r="J31" s="59">
        <f>('BIO-Techs'!P12+'BIO-Techs'!T12)/'BIO-Techs'!$M12</f>
        <v>1.8477094199694035E-2</v>
      </c>
      <c r="K31" s="59">
        <f>('BIO-Techs'!Q12+'BIO-Techs'!U12)/'BIO-Techs'!$M12</f>
        <v>1.6275516888306349E-2</v>
      </c>
      <c r="L31" s="159"/>
      <c r="M31" s="262"/>
      <c r="N31" s="262"/>
      <c r="O31" s="263"/>
      <c r="P31" s="161"/>
    </row>
    <row r="32" spans="2:27" ht="15">
      <c r="B32" s="9" t="str">
        <f>_xlfn.TEXTJOIN(",",TRUE,IF(LEFT(Regions!$C$3,1)&lt;&gt;"*",Regions!$C$3,""),IF(LEFT(Regions!$D$3,1)&lt;&gt;"*",Regions!$D$3,""))</f>
        <v>IE,National</v>
      </c>
      <c r="F32" s="9" t="s">
        <v>421</v>
      </c>
      <c r="H32" s="159"/>
      <c r="I32" s="159"/>
      <c r="J32" s="159"/>
      <c r="K32" s="159"/>
      <c r="L32" s="161">
        <v>1</v>
      </c>
      <c r="M32" s="262"/>
      <c r="N32" s="262"/>
      <c r="O32" s="263"/>
      <c r="P32" s="161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</row>
    <row r="33" spans="2:31" ht="15">
      <c r="B33" s="9" t="str">
        <f>_xlfn.TEXTJOIN(",",TRUE,IF(LEFT(Regions!$C$3,1)&lt;&gt;"*",Regions!$C$3,""),IF(LEFT(Regions!$D$3,1)&lt;&gt;"*",Regions!$D$3,""))</f>
        <v>IE,National</v>
      </c>
      <c r="C33" s="9" t="str">
        <f>Processes!D81</f>
        <v>ABIOGAS11</v>
      </c>
      <c r="D33" s="9" t="str">
        <f>Processes!E81</f>
        <v>Grass for biogas production - RSV 1</v>
      </c>
      <c r="E33" s="9" t="str">
        <f>Commodities!$D$21</f>
        <v>AGRLAND</v>
      </c>
      <c r="H33" s="59">
        <f>1/'BIO-Techs'!M13</f>
        <v>6.2902549265309781E-3</v>
      </c>
      <c r="I33" s="159"/>
      <c r="J33" s="59">
        <f>H33</f>
        <v>6.2902549265309781E-3</v>
      </c>
      <c r="K33" s="159"/>
      <c r="L33" s="161"/>
      <c r="M33" s="262">
        <f>'BIO-Techs'!H13</f>
        <v>50</v>
      </c>
      <c r="N33" s="262">
        <f>'BIO-Techs'!I13</f>
        <v>0</v>
      </c>
      <c r="O33" s="263">
        <f>'BIO-Techs'!L13</f>
        <v>158.97606880481257</v>
      </c>
      <c r="P33" s="161"/>
      <c r="Q33" s="54">
        <f>'BIO-Techs'!AI13/'BIO-Techs'!$M13</f>
        <v>1.3333912059996823E-2</v>
      </c>
      <c r="R33" s="54">
        <f>'BIO-Techs'!AJ13/'BIO-Techs'!$M13</f>
        <v>1.2934823589542328E-2</v>
      </c>
      <c r="S33" s="54">
        <f>'BIO-Techs'!AK13/'BIO-Techs'!$M13</f>
        <v>1.1123204893768904E-2</v>
      </c>
      <c r="T33" s="54">
        <f>'BIO-Techs'!AL13/'BIO-Techs'!$M13</f>
        <v>1.3508256609204685E-2</v>
      </c>
      <c r="U33" s="54">
        <f>'BIO-Techs'!AM13/'BIO-Techs'!$M13</f>
        <v>1.4870722042014685E-2</v>
      </c>
      <c r="V33" s="54">
        <f>'BIO-Techs'!AN13/'BIO-Techs'!$M13</f>
        <v>1.6069793591946768E-2</v>
      </c>
      <c r="W33" s="54">
        <f>'BIO-Techs'!AO13/'BIO-Techs'!$M13</f>
        <v>1.6615960850211508E-2</v>
      </c>
      <c r="X33" s="54">
        <f>'BIO-Techs'!AP13/'BIO-Techs'!$M13</f>
        <v>1.6866147306349999E-2</v>
      </c>
      <c r="Y33" s="54">
        <f>'BIO-Techs'!AQ13/'BIO-Techs'!$M13</f>
        <v>1.6583264091840428E-2</v>
      </c>
      <c r="Z33" s="54">
        <f>'BIO-Techs'!AR13/'BIO-Techs'!$M13</f>
        <v>1.6345054477805952E-2</v>
      </c>
      <c r="AA33" s="54">
        <f>'BIO-Techs'!AS13/'BIO-Techs'!$M13</f>
        <v>1.625946644409507E-2</v>
      </c>
    </row>
    <row r="34" spans="2:31">
      <c r="B34" s="9" t="str">
        <f>_xlfn.TEXTJOIN(",",TRUE,IF(LEFT(Regions!$C$3,1)&lt;&gt;"*",Regions!$C$3,""),IF(LEFT(Regions!$D$3,1)&lt;&gt;"*",Regions!$D$3,""))</f>
        <v>IE,National</v>
      </c>
      <c r="E34" s="9" t="str">
        <f>Commodities!$D$32</f>
        <v>ANRGTIL</v>
      </c>
      <c r="G34" s="159"/>
      <c r="H34" s="161">
        <v>0</v>
      </c>
      <c r="I34" s="59">
        <f>('BIO-Techs'!O13+'BIO-Techs'!S13)/'BIO-Techs'!$M13</f>
        <v>2.6387420516478056E-2</v>
      </c>
      <c r="J34" s="59">
        <f>('BIO-Techs'!P13+'BIO-Techs'!T13)/'BIO-Techs'!$M13</f>
        <v>1.9233859086054694E-2</v>
      </c>
      <c r="K34" s="59">
        <f>('BIO-Techs'!Q13+'BIO-Techs'!U13)/'BIO-Techs'!$M13</f>
        <v>1.6942111946778481E-2</v>
      </c>
      <c r="L34" s="159"/>
      <c r="P34" s="161"/>
    </row>
    <row r="35" spans="2:31">
      <c r="B35" s="9" t="str">
        <f>_xlfn.TEXTJOIN(",",TRUE,IF(LEFT(Regions!$C$3,1)&lt;&gt;"*",Regions!$C$3,""),IF(LEFT(Regions!$D$3,1)&lt;&gt;"*",Regions!$D$3,""))</f>
        <v>IE,National</v>
      </c>
      <c r="F35" s="9" t="str">
        <f>Commodities!$D$54</f>
        <v>BIOGRA</v>
      </c>
      <c r="G35" s="159"/>
      <c r="L35" s="161">
        <v>1</v>
      </c>
      <c r="P35" s="161"/>
    </row>
    <row r="36" spans="2:31" ht="15">
      <c r="B36" s="9" t="str">
        <f>_xlfn.TEXTJOIN(",",TRUE,IF(LEFT(Regions!$C$3,1)&lt;&gt;"*",Regions!$C$3,""),IF(LEFT(Regions!$D$3,1)&lt;&gt;"*",Regions!$D$3,""))</f>
        <v>IE,National</v>
      </c>
      <c r="C36" s="9" t="str">
        <f>Processes!D82</f>
        <v>ABIOGAS12</v>
      </c>
      <c r="D36" s="9" t="str">
        <f>Processes!E82</f>
        <v>Grass for biogas production - RSV 2</v>
      </c>
      <c r="E36" s="9" t="str">
        <f>Commodities!$D$21</f>
        <v>AGRLAND</v>
      </c>
      <c r="G36" s="159"/>
      <c r="H36" s="59">
        <f>1/'BIO-Techs'!M14</f>
        <v>6.2902549265309781E-3</v>
      </c>
      <c r="J36" s="59">
        <f>H36</f>
        <v>6.2902549265309781E-3</v>
      </c>
      <c r="L36" s="161"/>
      <c r="M36" s="262">
        <f>'BIO-Techs'!H14</f>
        <v>50</v>
      </c>
      <c r="N36" s="262">
        <f>'BIO-Techs'!I14</f>
        <v>0</v>
      </c>
      <c r="O36" s="263">
        <f>'BIO-Techs'!L14</f>
        <v>158.97606880481257</v>
      </c>
      <c r="P36" s="161"/>
      <c r="Q36" s="54">
        <f>'BIO-Techs'!AI14/'BIO-Techs'!$M14</f>
        <v>1.3333912059996823E-2</v>
      </c>
      <c r="R36" s="54">
        <f>'BIO-Techs'!AJ14/'BIO-Techs'!$M14</f>
        <v>1.2934823589542328E-2</v>
      </c>
      <c r="S36" s="54">
        <f>'BIO-Techs'!AK14/'BIO-Techs'!$M14</f>
        <v>1.1123204893768904E-2</v>
      </c>
      <c r="T36" s="54">
        <f>'BIO-Techs'!AL14/'BIO-Techs'!$M14</f>
        <v>1.3508256609204685E-2</v>
      </c>
      <c r="U36" s="54">
        <f>'BIO-Techs'!AM14/'BIO-Techs'!$M14</f>
        <v>1.4870722042014685E-2</v>
      </c>
      <c r="V36" s="54">
        <f>'BIO-Techs'!AN14/'BIO-Techs'!$M14</f>
        <v>1.6069793591946768E-2</v>
      </c>
      <c r="W36" s="54">
        <f>'BIO-Techs'!AO14/'BIO-Techs'!$M14</f>
        <v>1.6615960850211508E-2</v>
      </c>
      <c r="X36" s="54">
        <f>'BIO-Techs'!AP14/'BIO-Techs'!$M14</f>
        <v>1.6866147306349999E-2</v>
      </c>
      <c r="Y36" s="54">
        <f>'BIO-Techs'!AQ14/'BIO-Techs'!$M14</f>
        <v>1.6583264091840428E-2</v>
      </c>
      <c r="Z36" s="54">
        <f>'BIO-Techs'!AR14/'BIO-Techs'!$M14</f>
        <v>1.6345054477805952E-2</v>
      </c>
      <c r="AA36" s="54">
        <f>'BIO-Techs'!AS14/'BIO-Techs'!$M14</f>
        <v>1.625946644409507E-2</v>
      </c>
    </row>
    <row r="37" spans="2:31">
      <c r="B37" s="9" t="str">
        <f>_xlfn.TEXTJOIN(",",TRUE,IF(LEFT(Regions!$C$3,1)&lt;&gt;"*",Regions!$C$3,""),IF(LEFT(Regions!$D$3,1)&lt;&gt;"*",Regions!$D$3,""))</f>
        <v>IE,National</v>
      </c>
      <c r="E37" s="9" t="str">
        <f>Commodities!$D$32</f>
        <v>ANRGTIL</v>
      </c>
      <c r="G37" s="159"/>
      <c r="H37" s="59">
        <f>('BIO-Techs'!N14+'BIO-Techs'!R14)/'BIO-Techs'!$M14</f>
        <v>2.6107223116514779E-2</v>
      </c>
      <c r="I37" s="59">
        <f>('BIO-Techs'!O14+'BIO-Techs'!S14)/'BIO-Techs'!$M14</f>
        <v>2.6387420516478056E-2</v>
      </c>
      <c r="J37" s="59">
        <f>('BIO-Techs'!P14+'BIO-Techs'!T14)/'BIO-Techs'!$M14</f>
        <v>1.9233859086054694E-2</v>
      </c>
      <c r="K37" s="59">
        <f>('BIO-Techs'!Q14+'BIO-Techs'!U14)/'BIO-Techs'!$M14</f>
        <v>1.6942111946778481E-2</v>
      </c>
      <c r="L37" s="161"/>
      <c r="P37" s="161"/>
    </row>
    <row r="38" spans="2:31" ht="15">
      <c r="B38" s="9" t="str">
        <f>_xlfn.TEXTJOIN(",",TRUE,IF(LEFT(Regions!$C$3,1)&lt;&gt;"*",Regions!$C$3,""),IF(LEFT(Regions!$D$3,1)&lt;&gt;"*",Regions!$D$3,""))</f>
        <v>IE,National</v>
      </c>
      <c r="F38" s="9" t="str">
        <f>Commodities!$D$54</f>
        <v>BIOGRA</v>
      </c>
      <c r="G38" s="159"/>
      <c r="H38" s="159"/>
      <c r="I38" s="159"/>
      <c r="J38" s="159"/>
      <c r="K38" s="159"/>
      <c r="L38" s="161">
        <v>1</v>
      </c>
      <c r="M38" s="262"/>
      <c r="N38" s="262"/>
      <c r="O38" s="263"/>
      <c r="P38" s="161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</row>
    <row r="39" spans="2:31" ht="15">
      <c r="B39" s="9" t="str">
        <f>_xlfn.TEXTJOIN(",",TRUE,IF(LEFT(Regions!$C$3,1)&lt;&gt;"*",Regions!$C$3,""),IF(LEFT(Regions!$D$3,1)&lt;&gt;"*",Regions!$D$3,""))</f>
        <v>IE,National</v>
      </c>
      <c r="C39" s="9" t="str">
        <f>Processes!D83</f>
        <v>ABIOGAS13</v>
      </c>
      <c r="D39" s="9" t="str">
        <f>Processes!E83</f>
        <v>Grass for biogas production - RSV 3</v>
      </c>
      <c r="E39" s="9" t="str">
        <f>Commodities!$D$21</f>
        <v>AGRLAND</v>
      </c>
      <c r="G39" s="159"/>
      <c r="H39" s="59">
        <f>1/'BIO-Techs'!M15</f>
        <v>6.2902549265309781E-3</v>
      </c>
      <c r="I39" s="159"/>
      <c r="J39" s="59">
        <f>H39</f>
        <v>6.2902549265309781E-3</v>
      </c>
      <c r="K39" s="159"/>
      <c r="L39" s="161"/>
      <c r="M39" s="262">
        <f>'BIO-Techs'!H15</f>
        <v>50</v>
      </c>
      <c r="N39" s="262">
        <f>'BIO-Techs'!I15</f>
        <v>0</v>
      </c>
      <c r="O39" s="263">
        <f>'BIO-Techs'!L15</f>
        <v>158.97606880481257</v>
      </c>
      <c r="P39" s="161"/>
      <c r="Q39" s="54">
        <f>'BIO-Techs'!AI15/'BIO-Techs'!$M15</f>
        <v>1.3333912059996823E-2</v>
      </c>
      <c r="R39" s="54">
        <f>'BIO-Techs'!AJ15/'BIO-Techs'!$M15</f>
        <v>1.2934823589542328E-2</v>
      </c>
      <c r="S39" s="54">
        <f>'BIO-Techs'!AK15/'BIO-Techs'!$M15</f>
        <v>1.1123204893768904E-2</v>
      </c>
      <c r="T39" s="54">
        <f>'BIO-Techs'!AL15/'BIO-Techs'!$M15</f>
        <v>1.3508256609204685E-2</v>
      </c>
      <c r="U39" s="54">
        <f>'BIO-Techs'!AM15/'BIO-Techs'!$M15</f>
        <v>1.4870722042014685E-2</v>
      </c>
      <c r="V39" s="54">
        <f>'BIO-Techs'!AN15/'BIO-Techs'!$M15</f>
        <v>1.6069793591946768E-2</v>
      </c>
      <c r="W39" s="54">
        <f>'BIO-Techs'!AO15/'BIO-Techs'!$M15</f>
        <v>1.6615960850211508E-2</v>
      </c>
      <c r="X39" s="54">
        <f>'BIO-Techs'!AP15/'BIO-Techs'!$M15</f>
        <v>1.6866147306349999E-2</v>
      </c>
      <c r="Y39" s="54">
        <f>'BIO-Techs'!AQ15/'BIO-Techs'!$M15</f>
        <v>1.6583264091840428E-2</v>
      </c>
      <c r="Z39" s="54">
        <f>'BIO-Techs'!AR15/'BIO-Techs'!$M15</f>
        <v>1.6345054477805952E-2</v>
      </c>
      <c r="AA39" s="54">
        <f>'BIO-Techs'!AS15/'BIO-Techs'!$M15</f>
        <v>1.625946644409507E-2</v>
      </c>
    </row>
    <row r="40" spans="2:31" ht="15">
      <c r="B40" s="9" t="str">
        <f>_xlfn.TEXTJOIN(",",TRUE,IF(LEFT(Regions!$C$3,1)&lt;&gt;"*",Regions!$C$3,""),IF(LEFT(Regions!$D$3,1)&lt;&gt;"*",Regions!$D$3,""))</f>
        <v>IE,National</v>
      </c>
      <c r="E40" s="9" t="str">
        <f>Commodities!$D$32</f>
        <v>ANRGTIL</v>
      </c>
      <c r="G40" s="159"/>
      <c r="H40" s="59">
        <f>('BIO-Techs'!N15+'BIO-Techs'!R15)/'BIO-Techs'!$M15</f>
        <v>2.6107223116514779E-2</v>
      </c>
      <c r="I40" s="59">
        <f>('BIO-Techs'!O15+'BIO-Techs'!S15)/'BIO-Techs'!$M15</f>
        <v>2.6387420516478056E-2</v>
      </c>
      <c r="J40" s="59">
        <f>('BIO-Techs'!P15+'BIO-Techs'!T15)/'BIO-Techs'!$M15</f>
        <v>1.9233859086054694E-2</v>
      </c>
      <c r="K40" s="59">
        <f>('BIO-Techs'!Q15+'BIO-Techs'!U15)/'BIO-Techs'!$M15</f>
        <v>1.6942111946778481E-2</v>
      </c>
      <c r="L40" s="161"/>
      <c r="M40" s="262"/>
      <c r="N40" s="262"/>
      <c r="O40" s="263"/>
      <c r="P40" s="161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</row>
    <row r="41" spans="2:31" ht="15">
      <c r="B41" s="9" t="str">
        <f>_xlfn.TEXTJOIN(",",TRUE,IF(LEFT(Regions!$C$3,1)&lt;&gt;"*",Regions!$C$3,""),IF(LEFT(Regions!$D$3,1)&lt;&gt;"*",Regions!$D$3,""))</f>
        <v>IE,National</v>
      </c>
      <c r="F41" s="9" t="str">
        <f>Commodities!$D$54</f>
        <v>BIOGRA</v>
      </c>
      <c r="G41" s="159"/>
      <c r="H41" s="159"/>
      <c r="I41" s="159"/>
      <c r="J41" s="159"/>
      <c r="K41" s="159"/>
      <c r="L41" s="161">
        <v>1</v>
      </c>
      <c r="M41" s="262"/>
      <c r="N41" s="262"/>
      <c r="O41" s="263"/>
      <c r="P41" s="161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</row>
    <row r="42" spans="2:31" ht="15">
      <c r="B42" s="9" t="str">
        <f>_xlfn.TEXTJOIN(",",TRUE,IF(LEFT(Regions!$C$3,1)&lt;&gt;"*",Regions!$C$3,""),IF(LEFT(Regions!$D$3,1)&lt;&gt;"*",Regions!$D$3,""))</f>
        <v>IE,National</v>
      </c>
      <c r="C42" s="9" t="str">
        <f>Processes!D84</f>
        <v>ABIOCRP21</v>
      </c>
      <c r="D42" s="9" t="str">
        <f>Processes!E84</f>
        <v>OSR for biodiesel production - RSV 1</v>
      </c>
      <c r="E42" s="9" t="str">
        <f>Commodities!$D$21</f>
        <v>AGRLAND</v>
      </c>
      <c r="H42" s="59">
        <f>1/'BIO-Techs'!M16</f>
        <v>2.1739130434782605E-2</v>
      </c>
      <c r="I42" s="161"/>
      <c r="J42" s="59">
        <f>H42</f>
        <v>2.1739130434782605E-2</v>
      </c>
      <c r="K42" s="161"/>
      <c r="M42" s="262">
        <f>'BIO-Techs'!H16</f>
        <v>50</v>
      </c>
      <c r="N42" s="262">
        <f>'BIO-Techs'!I16</f>
        <v>0</v>
      </c>
      <c r="O42" s="263">
        <f>'BIO-Techs'!L16</f>
        <v>9.2000000000000011</v>
      </c>
      <c r="P42" s="161"/>
      <c r="Q42" s="54">
        <f>'BIO-Techs'!AI16/'BIO-Techs'!$M16</f>
        <v>0.10619384775495568</v>
      </c>
      <c r="R42" s="54">
        <f>'BIO-Techs'!AJ16/'BIO-Techs'!$M16</f>
        <v>0.10669038053715618</v>
      </c>
      <c r="S42" s="54">
        <f>'BIO-Techs'!AK16/'BIO-Techs'!$M16</f>
        <v>0.10421907117011327</v>
      </c>
      <c r="T42" s="54">
        <f>'BIO-Techs'!AL16/'BIO-Techs'!$M16</f>
        <v>0.10778624583081878</v>
      </c>
      <c r="U42" s="54">
        <f>'BIO-Techs'!AM16/'BIO-Techs'!$M16</f>
        <v>0.10810142417950662</v>
      </c>
      <c r="V42" s="54">
        <f>'BIO-Techs'!AN16/'BIO-Techs'!$M16</f>
        <v>0.10853821571112861</v>
      </c>
      <c r="W42" s="54">
        <f>'BIO-Techs'!AO16/'BIO-Techs'!$M16</f>
        <v>0.10896898683091723</v>
      </c>
      <c r="X42" s="54">
        <f>'BIO-Techs'!AP16/'BIO-Techs'!$M16</f>
        <v>0.10937553649575281</v>
      </c>
      <c r="Y42" s="54">
        <f>'BIO-Techs'!AQ16/'BIO-Techs'!$M16</f>
        <v>0.10976262561703456</v>
      </c>
      <c r="Z42" s="54">
        <f>'BIO-Techs'!AR16/'BIO-Techs'!$M16</f>
        <v>0.1101340200113403</v>
      </c>
      <c r="AA42" s="54">
        <f>'BIO-Techs'!AS16/'BIO-Techs'!$M16</f>
        <v>0.11042226162119215</v>
      </c>
      <c r="AB42" s="190"/>
    </row>
    <row r="43" spans="2:31">
      <c r="B43" s="9" t="str">
        <f>_xlfn.TEXTJOIN(",",TRUE,IF(LEFT(Regions!$C$3,1)&lt;&gt;"*",Regions!$C$3,""),IF(LEFT(Regions!$D$3,1)&lt;&gt;"*",Regions!$D$3,""))</f>
        <v>IE,National</v>
      </c>
      <c r="E43" s="9" t="str">
        <f>Commodities!$D$32</f>
        <v>ANRGTIL</v>
      </c>
      <c r="H43" s="59">
        <f>('BIO-Techs'!N16+'BIO-Techs'!R16)/'BIO-Techs'!$M16</f>
        <v>9.0226602140731443E-2</v>
      </c>
      <c r="I43" s="59">
        <f>('BIO-Techs'!O16+'BIO-Techs'!S16)/'BIO-Techs'!$M16</f>
        <v>9.1194964774111681E-2</v>
      </c>
      <c r="J43" s="59">
        <f>('BIO-Techs'!P16+'BIO-Techs'!T16)/'BIO-Techs'!$M16</f>
        <v>6.6472245770580432E-2</v>
      </c>
      <c r="K43" s="59">
        <f>('BIO-Techs'!Q16+'BIO-Techs'!U16)/'BIO-Techs'!$M16</f>
        <v>5.8551964229345492E-2</v>
      </c>
      <c r="AD43" s="54"/>
      <c r="AE43" s="54"/>
    </row>
    <row r="44" spans="2:31" ht="15">
      <c r="B44" s="9" t="str">
        <f>_xlfn.TEXTJOIN(",",TRUE,IF(LEFT(Regions!$C$3,1)&lt;&gt;"*",Regions!$C$3,""),IF(LEFT(Regions!$D$3,1)&lt;&gt;"*",Regions!$D$3,""))</f>
        <v>IE,National</v>
      </c>
      <c r="F44" s="9" t="str">
        <f>Commodities!$D$53</f>
        <v>BIOOSR</v>
      </c>
      <c r="L44" s="161">
        <v>1</v>
      </c>
      <c r="AB44" s="54"/>
      <c r="AC44" s="54"/>
      <c r="AD44" s="190"/>
      <c r="AE44" s="54"/>
    </row>
    <row r="45" spans="2:31" ht="15">
      <c r="B45" s="9" t="str">
        <f>_xlfn.TEXTJOIN(",",TRUE,IF(LEFT(Regions!$C$3,1)&lt;&gt;"*",Regions!$C$3,""),IF(LEFT(Regions!$D$3,1)&lt;&gt;"*",Regions!$D$3,""))</f>
        <v>IE,National</v>
      </c>
      <c r="C45" s="9" t="str">
        <f>Processes!D85</f>
        <v>ABIOCRP22</v>
      </c>
      <c r="D45" s="9" t="str">
        <f>Processes!E85</f>
        <v>OSR for biodiesel production - RSV 2</v>
      </c>
      <c r="E45" s="9" t="str">
        <f>Commodities!$D$21</f>
        <v>AGRLAND</v>
      </c>
      <c r="H45" s="59">
        <f>1/'BIO-Techs'!M17</f>
        <v>2.1739130434782605E-2</v>
      </c>
      <c r="J45" s="59">
        <f>H45</f>
        <v>2.1739130434782605E-2</v>
      </c>
      <c r="L45" s="161"/>
      <c r="M45" s="262">
        <f>'BIO-Techs'!H17</f>
        <v>50</v>
      </c>
      <c r="N45" s="262">
        <f>'BIO-Techs'!I17</f>
        <v>0</v>
      </c>
      <c r="O45" s="263">
        <f>'BIO-Techs'!L17</f>
        <v>9.2000000000000011</v>
      </c>
      <c r="P45" s="161"/>
      <c r="Q45" s="54">
        <f>'BIO-Techs'!AI17/'BIO-Techs'!$M17</f>
        <v>0.10619384775495568</v>
      </c>
      <c r="R45" s="54">
        <f>'BIO-Techs'!AJ17/'BIO-Techs'!$M17</f>
        <v>0.10669038053715618</v>
      </c>
      <c r="S45" s="54">
        <f>'BIO-Techs'!AK17/'BIO-Techs'!$M17</f>
        <v>0.10421907117011327</v>
      </c>
      <c r="T45" s="54">
        <f>'BIO-Techs'!AL17/'BIO-Techs'!$M17</f>
        <v>0.10778624583081878</v>
      </c>
      <c r="U45" s="54">
        <f>'BIO-Techs'!AM17/'BIO-Techs'!$M17</f>
        <v>0.10810142417950662</v>
      </c>
      <c r="V45" s="54">
        <f>'BIO-Techs'!AN17/'BIO-Techs'!$M17</f>
        <v>0.10853821571112861</v>
      </c>
      <c r="W45" s="54">
        <f>'BIO-Techs'!AO17/'BIO-Techs'!$M17</f>
        <v>0.10896898683091723</v>
      </c>
      <c r="X45" s="54">
        <f>'BIO-Techs'!AP17/'BIO-Techs'!$M17</f>
        <v>0.10937553649575281</v>
      </c>
      <c r="Y45" s="54">
        <f>'BIO-Techs'!AQ17/'BIO-Techs'!$M17</f>
        <v>0.10976262561703456</v>
      </c>
      <c r="Z45" s="54">
        <f>'BIO-Techs'!AR17/'BIO-Techs'!$M17</f>
        <v>0.1101340200113403</v>
      </c>
      <c r="AA45" s="54">
        <f>'BIO-Techs'!AS17/'BIO-Techs'!$M17</f>
        <v>0.11042226162119215</v>
      </c>
      <c r="AB45" s="54"/>
      <c r="AC45" s="54"/>
      <c r="AD45" s="190"/>
      <c r="AE45" s="54"/>
    </row>
    <row r="46" spans="2:31" ht="15">
      <c r="B46" s="9" t="str">
        <f>_xlfn.TEXTJOIN(",",TRUE,IF(LEFT(Regions!$C$3,1)&lt;&gt;"*",Regions!$C$3,""),IF(LEFT(Regions!$D$3,1)&lt;&gt;"*",Regions!$D$3,""))</f>
        <v>IE,National</v>
      </c>
      <c r="E46" s="9" t="str">
        <f>Commodities!$D$32</f>
        <v>ANRGTIL</v>
      </c>
      <c r="H46" s="59">
        <f>('BIO-Techs'!N17+'BIO-Techs'!R17)/'BIO-Techs'!$M17</f>
        <v>9.0226602140731443E-2</v>
      </c>
      <c r="I46" s="59">
        <f>('BIO-Techs'!O17+'BIO-Techs'!S17)/'BIO-Techs'!$M17</f>
        <v>9.1194964774111681E-2</v>
      </c>
      <c r="J46" s="59">
        <f>('BIO-Techs'!P17+'BIO-Techs'!T17)/'BIO-Techs'!$M17</f>
        <v>6.6472245770580432E-2</v>
      </c>
      <c r="K46" s="59">
        <f>('BIO-Techs'!Q17+'BIO-Techs'!U17)/'BIO-Techs'!$M17</f>
        <v>5.8551964229345492E-2</v>
      </c>
      <c r="L46" s="161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54"/>
      <c r="AC46" s="54"/>
      <c r="AD46" s="190"/>
      <c r="AE46" s="54"/>
    </row>
    <row r="47" spans="2:31" ht="15">
      <c r="B47" s="9" t="str">
        <f>_xlfn.TEXTJOIN(",",TRUE,IF(LEFT(Regions!$C$3,1)&lt;&gt;"*",Regions!$C$3,""),IF(LEFT(Regions!$D$3,1)&lt;&gt;"*",Regions!$D$3,""))</f>
        <v>IE,National</v>
      </c>
      <c r="F47" s="9" t="str">
        <f>Commodities!$D$53</f>
        <v>BIOOSR</v>
      </c>
      <c r="L47" s="161">
        <v>1</v>
      </c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  <c r="AA47" s="190"/>
      <c r="AB47" s="54"/>
      <c r="AC47" s="54"/>
      <c r="AD47" s="190"/>
      <c r="AE47" s="54"/>
    </row>
    <row r="48" spans="2:31" ht="15">
      <c r="B48" s="9" t="str">
        <f>_xlfn.TEXTJOIN(",",TRUE,IF(LEFT(Regions!$C$3,1)&lt;&gt;"*",Regions!$C$3,""),IF(LEFT(Regions!$D$3,1)&lt;&gt;"*",Regions!$D$3,""))</f>
        <v>IE,National</v>
      </c>
      <c r="C48" s="9" t="str">
        <f>Processes!D86</f>
        <v>ABIOCRP23</v>
      </c>
      <c r="D48" s="9" t="str">
        <f>Processes!E86</f>
        <v>OSR for biodiesel production - RSV 3</v>
      </c>
      <c r="E48" s="9" t="str">
        <f>Commodities!$D$21</f>
        <v>AGRLAND</v>
      </c>
      <c r="H48" s="59">
        <f>1/'BIO-Techs'!M18</f>
        <v>2.1739130434782605E-2</v>
      </c>
      <c r="J48" s="59">
        <f>H48</f>
        <v>2.1739130434782605E-2</v>
      </c>
      <c r="L48" s="161"/>
      <c r="M48" s="262">
        <f>'BIO-Techs'!H18</f>
        <v>50</v>
      </c>
      <c r="N48" s="262">
        <f>'BIO-Techs'!I18</f>
        <v>0</v>
      </c>
      <c r="O48" s="263">
        <f>'BIO-Techs'!L18</f>
        <v>9.2000000000000011</v>
      </c>
      <c r="P48" s="161"/>
      <c r="Q48" s="54">
        <f>'BIO-Techs'!AI18/'BIO-Techs'!$M18</f>
        <v>0.10619384775495568</v>
      </c>
      <c r="R48" s="54">
        <f>'BIO-Techs'!AJ18/'BIO-Techs'!$M18</f>
        <v>0.10669038053715618</v>
      </c>
      <c r="S48" s="54">
        <f>'BIO-Techs'!AK18/'BIO-Techs'!$M18</f>
        <v>0.10421907117011327</v>
      </c>
      <c r="T48" s="54">
        <f>'BIO-Techs'!AL18/'BIO-Techs'!$M18</f>
        <v>0.10778624583081878</v>
      </c>
      <c r="U48" s="54">
        <f>'BIO-Techs'!AM18/'BIO-Techs'!$M18</f>
        <v>0.10810142417950662</v>
      </c>
      <c r="V48" s="54">
        <f>'BIO-Techs'!AN18/'BIO-Techs'!$M18</f>
        <v>0.10853821571112861</v>
      </c>
      <c r="W48" s="54">
        <f>'BIO-Techs'!AO18/'BIO-Techs'!$M18</f>
        <v>0.10896898683091723</v>
      </c>
      <c r="X48" s="54">
        <f>'BIO-Techs'!AP18/'BIO-Techs'!$M18</f>
        <v>0.10937553649575281</v>
      </c>
      <c r="Y48" s="54">
        <f>'BIO-Techs'!AQ18/'BIO-Techs'!$M18</f>
        <v>0.10976262561703456</v>
      </c>
      <c r="Z48" s="54">
        <f>'BIO-Techs'!AR18/'BIO-Techs'!$M18</f>
        <v>0.1101340200113403</v>
      </c>
      <c r="AA48" s="54">
        <f>'BIO-Techs'!AS18/'BIO-Techs'!$M18</f>
        <v>0.11042226162119215</v>
      </c>
      <c r="AB48" s="54"/>
      <c r="AC48" s="54"/>
      <c r="AD48" s="190"/>
      <c r="AE48" s="54"/>
    </row>
    <row r="49" spans="2:31" ht="15">
      <c r="B49" s="9" t="str">
        <f>_xlfn.TEXTJOIN(",",TRUE,IF(LEFT(Regions!$C$3,1)&lt;&gt;"*",Regions!$C$3,""),IF(LEFT(Regions!$D$3,1)&lt;&gt;"*",Regions!$D$3,""))</f>
        <v>IE,National</v>
      </c>
      <c r="E49" s="9" t="str">
        <f>Commodities!$D$32</f>
        <v>ANRGTIL</v>
      </c>
      <c r="H49" s="59">
        <f>('BIO-Techs'!N18+'BIO-Techs'!R18)/'BIO-Techs'!$M18</f>
        <v>9.0226602140731443E-2</v>
      </c>
      <c r="I49" s="59">
        <f>('BIO-Techs'!O18+'BIO-Techs'!S18)/'BIO-Techs'!$M18</f>
        <v>9.1194964774111681E-2</v>
      </c>
      <c r="J49" s="59">
        <f>('BIO-Techs'!P18+'BIO-Techs'!T18)/'BIO-Techs'!$M18</f>
        <v>6.6472245770580432E-2</v>
      </c>
      <c r="K49" s="59">
        <f>('BIO-Techs'!Q18+'BIO-Techs'!U18)/'BIO-Techs'!$M18</f>
        <v>5.8551964229345492E-2</v>
      </c>
      <c r="L49" s="161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  <c r="AB49" s="54"/>
      <c r="AC49" s="54"/>
      <c r="AD49" s="190"/>
      <c r="AE49" s="54"/>
    </row>
    <row r="50" spans="2:31" ht="15">
      <c r="B50" s="9" t="str">
        <f>_xlfn.TEXTJOIN(",",TRUE,IF(LEFT(Regions!$C$3,1)&lt;&gt;"*",Regions!$C$3,""),IF(LEFT(Regions!$D$3,1)&lt;&gt;"*",Regions!$D$3,""))</f>
        <v>IE,National</v>
      </c>
      <c r="F50" s="9" t="str">
        <f>Commodities!$D$53</f>
        <v>BIOOSR</v>
      </c>
      <c r="L50" s="161">
        <v>1</v>
      </c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54"/>
      <c r="AC50" s="54"/>
      <c r="AD50" s="190"/>
      <c r="AE50" s="54"/>
    </row>
    <row r="51" spans="2:31" ht="15">
      <c r="B51" s="264" t="str">
        <f>_xlfn.TEXTJOIN(",",TRUE,IF(LEFT(Regions!$C$3,1)&lt;&gt;"*",Regions!$C$3,""),IF(LEFT(Regions!$D$3,1)&lt;&gt;"*",Regions!$D$3,""))</f>
        <v>IE,National</v>
      </c>
      <c r="C51" s="264" t="str">
        <f>Processes!D87</f>
        <v>ABIOFRSR1</v>
      </c>
      <c r="D51" s="264" t="str">
        <f>Processes!E87</f>
        <v>Forestry residues - RSV 1</v>
      </c>
      <c r="E51" s="264" t="str">
        <f>Commodities!$D$22</f>
        <v>FORLAND</v>
      </c>
      <c r="F51" s="264" t="s">
        <v>421</v>
      </c>
      <c r="G51" s="265"/>
      <c r="H51" s="265">
        <f>1/'BIO-Techs'!M19</f>
        <v>5.3305984978500353E-3</v>
      </c>
      <c r="I51" s="264"/>
      <c r="J51" s="265">
        <f>H51</f>
        <v>5.3305984978500353E-3</v>
      </c>
      <c r="K51" s="264"/>
      <c r="L51" s="266">
        <v>1</v>
      </c>
      <c r="M51" s="267">
        <f>'BIO-Techs'!H19</f>
        <v>50</v>
      </c>
      <c r="N51" s="267">
        <f>'BIO-Techs'!I19</f>
        <v>0</v>
      </c>
      <c r="O51" s="267"/>
      <c r="P51" s="264"/>
      <c r="Q51" s="264"/>
      <c r="R51" s="264"/>
      <c r="S51" s="264"/>
      <c r="T51" s="264"/>
      <c r="U51" s="264"/>
      <c r="V51" s="264"/>
      <c r="W51" s="264"/>
      <c r="X51" s="264"/>
      <c r="Y51" s="264"/>
      <c r="Z51" s="264"/>
      <c r="AA51" s="264"/>
      <c r="AB51" s="54"/>
      <c r="AC51" s="54"/>
      <c r="AD51" s="190"/>
      <c r="AE51" s="54"/>
    </row>
    <row r="52" spans="2:31" ht="15">
      <c r="B52" s="264" t="str">
        <f>_xlfn.TEXTJOIN(",",TRUE,IF(LEFT(Regions!$C$3,1)&lt;&gt;"*",Regions!$C$3,""),IF(LEFT(Regions!$D$3,1)&lt;&gt;"*",Regions!$D$3,""))</f>
        <v>IE,National</v>
      </c>
      <c r="C52" s="264" t="str">
        <f>Processes!D88</f>
        <v>ABIOFRSR2</v>
      </c>
      <c r="D52" s="264" t="str">
        <f>Processes!E88</f>
        <v>Forestry residues - RSV 2</v>
      </c>
      <c r="E52" s="264" t="str">
        <f>Commodities!$D$22</f>
        <v>FORLAND</v>
      </c>
      <c r="F52" s="264" t="s">
        <v>421</v>
      </c>
      <c r="G52" s="265"/>
      <c r="H52" s="265">
        <f>1/'BIO-Techs'!M20</f>
        <v>5.3305984978500353E-3</v>
      </c>
      <c r="I52" s="264"/>
      <c r="J52" s="265">
        <f>H52</f>
        <v>5.3305984978500353E-3</v>
      </c>
      <c r="K52" s="264"/>
      <c r="L52" s="266">
        <v>1</v>
      </c>
      <c r="M52" s="267">
        <f>'BIO-Techs'!H20</f>
        <v>50</v>
      </c>
      <c r="N52" s="267">
        <f>'BIO-Techs'!I20</f>
        <v>0</v>
      </c>
      <c r="O52" s="267"/>
      <c r="P52" s="264"/>
      <c r="Q52" s="264"/>
      <c r="R52" s="264"/>
      <c r="S52" s="264"/>
      <c r="T52" s="264"/>
      <c r="U52" s="264"/>
      <c r="V52" s="264"/>
      <c r="W52" s="264"/>
      <c r="X52" s="264"/>
      <c r="Y52" s="264"/>
      <c r="Z52" s="264"/>
      <c r="AA52" s="264"/>
      <c r="AB52" s="54"/>
      <c r="AC52" s="54"/>
      <c r="AD52" s="190"/>
      <c r="AE52" s="54"/>
    </row>
    <row r="53" spans="2:31" ht="15">
      <c r="B53" s="264" t="str">
        <f>_xlfn.TEXTJOIN(",",TRUE,IF(LEFT(Regions!$C$3,1)&lt;&gt;"*",Regions!$C$3,""),IF(LEFT(Regions!$D$3,1)&lt;&gt;"*",Regions!$D$3,""))</f>
        <v>IE,National</v>
      </c>
      <c r="C53" s="264" t="str">
        <f>Processes!D89</f>
        <v>ABIOFRSR3</v>
      </c>
      <c r="D53" s="264" t="str">
        <f>Processes!E89</f>
        <v>Forestry residues - RSV 3</v>
      </c>
      <c r="E53" s="264" t="str">
        <f>Commodities!$D$22</f>
        <v>FORLAND</v>
      </c>
      <c r="F53" s="264" t="s">
        <v>421</v>
      </c>
      <c r="G53" s="265"/>
      <c r="H53" s="265">
        <f>1/'BIO-Techs'!M21</f>
        <v>5.3305984978500353E-3</v>
      </c>
      <c r="I53" s="264"/>
      <c r="J53" s="265">
        <f>H53</f>
        <v>5.3305984978500353E-3</v>
      </c>
      <c r="K53" s="264"/>
      <c r="L53" s="266">
        <v>1</v>
      </c>
      <c r="M53" s="267">
        <f>'BIO-Techs'!H21</f>
        <v>50</v>
      </c>
      <c r="N53" s="267">
        <f>'BIO-Techs'!I21</f>
        <v>0</v>
      </c>
      <c r="O53" s="267"/>
      <c r="P53" s="264"/>
      <c r="Q53" s="264"/>
      <c r="R53" s="264"/>
      <c r="S53" s="264"/>
      <c r="T53" s="264"/>
      <c r="U53" s="264"/>
      <c r="V53" s="264"/>
      <c r="W53" s="264"/>
      <c r="X53" s="264"/>
      <c r="Y53" s="264"/>
      <c r="Z53" s="264"/>
      <c r="AA53" s="264"/>
      <c r="AB53" s="54"/>
      <c r="AC53" s="54"/>
      <c r="AD53" s="190"/>
      <c r="AE53" s="54"/>
    </row>
    <row r="54" spans="2:31" ht="15">
      <c r="B54" s="264" t="str">
        <f>_xlfn.TEXTJOIN(",",TRUE,IF(LEFT(Regions!$C$3,1)&lt;&gt;"*",Regions!$C$3,""),IF(LEFT(Regions!$D$3,1)&lt;&gt;"*",Regions!$D$3,""))</f>
        <v>IE,National</v>
      </c>
      <c r="C54" s="264" t="str">
        <f>Processes!D39</f>
        <v>FORLANDPOT</v>
      </c>
      <c r="D54" s="264" t="str">
        <f>Processes!E39</f>
        <v>Forestry land potential</v>
      </c>
      <c r="E54" s="264"/>
      <c r="F54" s="264" t="str">
        <f>Commodities!D22</f>
        <v>FORLAND</v>
      </c>
      <c r="G54" s="264"/>
      <c r="H54" s="264"/>
      <c r="I54" s="268"/>
      <c r="J54" s="268"/>
      <c r="K54" s="268"/>
      <c r="L54" s="268"/>
      <c r="M54" s="269"/>
      <c r="N54" s="270"/>
      <c r="O54" s="271"/>
      <c r="P54" s="272"/>
      <c r="Q54" s="267"/>
      <c r="R54" s="267"/>
      <c r="S54" s="267"/>
      <c r="T54" s="267"/>
      <c r="U54" s="267"/>
      <c r="V54" s="267"/>
      <c r="W54" s="267"/>
      <c r="X54" s="267"/>
      <c r="Y54" s="267"/>
      <c r="Z54" s="267"/>
      <c r="AA54" s="267"/>
    </row>
    <row r="55" spans="2:31" ht="15">
      <c r="I55" s="161"/>
      <c r="J55" s="161"/>
      <c r="K55" s="161"/>
      <c r="L55" s="161"/>
      <c r="P55" s="190"/>
      <c r="Q55" s="190"/>
      <c r="R55" s="190"/>
      <c r="S55" s="190"/>
      <c r="T55" s="190"/>
      <c r="U55" s="190"/>
      <c r="V55" s="190"/>
      <c r="W55" s="190"/>
      <c r="X55" s="190"/>
      <c r="Y55" s="190"/>
      <c r="Z55" s="190"/>
      <c r="AA55" s="190"/>
      <c r="AD55" s="54"/>
      <c r="AE55" s="54"/>
    </row>
    <row r="56" spans="2:31" ht="15">
      <c r="H56" s="59">
        <f>('BIO-Techs'!N13+'BIO-Techs'!R13)/'BIO-Techs'!$M13</f>
        <v>2.6107223116514779E-2</v>
      </c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54"/>
      <c r="AC56" s="54"/>
      <c r="AD56" s="54"/>
      <c r="AE56" s="54"/>
    </row>
    <row r="57" spans="2:31" ht="15">
      <c r="I57" s="159"/>
      <c r="J57" s="159"/>
      <c r="K57" s="159"/>
      <c r="L57" s="159"/>
      <c r="O57" s="161"/>
      <c r="AB57" s="54"/>
      <c r="AC57" s="54"/>
      <c r="AD57" s="190"/>
      <c r="AE57" s="54"/>
    </row>
    <row r="58" spans="2:31"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</row>
    <row r="59" spans="2:31"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</row>
    <row r="60" spans="2:31">
      <c r="G60" s="273">
        <f>'BIO-Techs'!M19</f>
        <v>187.59619588744587</v>
      </c>
      <c r="O60" s="273">
        <f>'BIO-Techs'!L19</f>
        <v>187.59619588744587</v>
      </c>
    </row>
    <row r="61" spans="2:31">
      <c r="I61" s="159"/>
      <c r="J61" s="159"/>
      <c r="K61" s="159"/>
    </row>
    <row r="69" spans="8:12">
      <c r="H69" s="159"/>
      <c r="I69" s="159"/>
      <c r="J69" s="159"/>
      <c r="K69" s="159"/>
      <c r="L69" s="159"/>
    </row>
    <row r="70" spans="8:12">
      <c r="H70" s="159"/>
      <c r="I70" s="159"/>
      <c r="J70" s="159"/>
      <c r="K70" s="159"/>
      <c r="L70" s="159"/>
    </row>
    <row r="71" spans="8:12">
      <c r="H71" s="159"/>
      <c r="I71" s="159"/>
      <c r="J71" s="159"/>
      <c r="K71" s="159"/>
      <c r="L71" s="159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F0"/>
  </sheetPr>
  <dimension ref="B1:W186"/>
  <sheetViews>
    <sheetView zoomScaleNormal="100" workbookViewId="0">
      <selection activeCell="E27" sqref="E27"/>
    </sheetView>
  </sheetViews>
  <sheetFormatPr defaultColWidth="9.140625" defaultRowHeight="12.75"/>
  <cols>
    <col min="1" max="1" width="9.140625" style="9"/>
    <col min="2" max="2" width="9.7109375" style="9" bestFit="1" customWidth="1"/>
    <col min="3" max="3" width="15.42578125" style="9" bestFit="1" customWidth="1"/>
    <col min="4" max="4" width="52.28515625" style="9" bestFit="1" customWidth="1"/>
    <col min="5" max="5" width="10.42578125" style="9" customWidth="1"/>
    <col min="6" max="6" width="11.85546875" style="9" bestFit="1" customWidth="1"/>
    <col min="7" max="10" width="6" style="9" customWidth="1"/>
    <col min="11" max="11" width="7.7109375" style="9" customWidth="1"/>
    <col min="12" max="16384" width="9.140625" style="9"/>
  </cols>
  <sheetData>
    <row r="1" spans="2:20" ht="6.75" customHeight="1"/>
    <row r="2" spans="2:20">
      <c r="F2" s="3" t="s">
        <v>701</v>
      </c>
    </row>
    <row r="3" spans="2:20" ht="38.25">
      <c r="B3" s="23" t="s">
        <v>681</v>
      </c>
      <c r="C3" s="23" t="s">
        <v>1</v>
      </c>
      <c r="D3" s="23" t="s">
        <v>26</v>
      </c>
      <c r="E3" s="23" t="s">
        <v>27</v>
      </c>
      <c r="F3" s="23" t="s">
        <v>3</v>
      </c>
      <c r="G3" s="246" t="s">
        <v>562</v>
      </c>
      <c r="H3" s="246" t="s">
        <v>563</v>
      </c>
      <c r="I3" s="246" t="s">
        <v>598</v>
      </c>
      <c r="J3" s="246" t="s">
        <v>234</v>
      </c>
      <c r="K3" s="4" t="s">
        <v>460</v>
      </c>
      <c r="L3" s="4" t="s">
        <v>29</v>
      </c>
      <c r="M3" s="4" t="s">
        <v>30</v>
      </c>
      <c r="N3" s="4" t="s">
        <v>17</v>
      </c>
      <c r="O3" s="4" t="s">
        <v>290</v>
      </c>
      <c r="P3" s="4" t="s">
        <v>291</v>
      </c>
      <c r="Q3" s="4" t="s">
        <v>292</v>
      </c>
      <c r="R3" s="4" t="s">
        <v>679</v>
      </c>
      <c r="S3" s="4" t="s">
        <v>617</v>
      </c>
      <c r="T3" s="4" t="s">
        <v>293</v>
      </c>
    </row>
    <row r="4" spans="2:20" ht="26.25" thickBot="1">
      <c r="B4" s="24" t="s">
        <v>682</v>
      </c>
      <c r="C4" s="24" t="s">
        <v>31</v>
      </c>
      <c r="D4" s="24" t="s">
        <v>11</v>
      </c>
      <c r="E4" s="24" t="s">
        <v>32</v>
      </c>
      <c r="F4" s="24" t="s">
        <v>14</v>
      </c>
      <c r="G4" s="5"/>
      <c r="H4" s="5"/>
      <c r="I4" s="5"/>
      <c r="J4" s="5"/>
      <c r="K4" s="5"/>
      <c r="L4" s="5"/>
      <c r="M4" s="5" t="s">
        <v>184</v>
      </c>
      <c r="N4" s="5"/>
      <c r="O4" s="5"/>
      <c r="P4" s="5" t="s">
        <v>37</v>
      </c>
      <c r="Q4" s="5" t="s">
        <v>37</v>
      </c>
      <c r="R4" s="5" t="s">
        <v>680</v>
      </c>
      <c r="S4" s="5" t="s">
        <v>37</v>
      </c>
      <c r="T4" s="5"/>
    </row>
    <row r="5" spans="2:20">
      <c r="B5" s="9" t="str">
        <f>_xlfn.TEXTJOIN(",",TRUE,IF(LEFT(Regions!$C$3,1)&lt;&gt;"*",Regions!$C$3,""),IF(LEFT(Regions!$D$3,1)&lt;&gt;"*",Regions!$D$3,""))</f>
        <v>IE,National</v>
      </c>
      <c r="C5" s="9" t="str">
        <f>Processes!D40</f>
        <v>ANRGCAT100</v>
      </c>
      <c r="D5" s="9" t="str">
        <f>Processes!E40</f>
        <v>Dairy Cattle BY - Energy Use (Standard pratices)</v>
      </c>
      <c r="E5" s="9" t="str">
        <f>Commodities!$D$44</f>
        <v>AGRELC</v>
      </c>
      <c r="G5" s="54">
        <f>'BY-Techs'!H4/SUM('BY-Techs'!H4,'BY-Techs'!L4)</f>
        <v>0.16458666157749635</v>
      </c>
      <c r="H5" s="54">
        <f>'BY-Techs'!I4/SUM('BY-Techs'!I4,'BY-Techs'!M4)</f>
        <v>0.16143513624510228</v>
      </c>
      <c r="I5" s="54">
        <f>'BY-Techs'!J4/SUM('BY-Techs'!J4,'BY-Techs'!N4)</f>
        <v>0.19151706842742608</v>
      </c>
      <c r="J5" s="54">
        <f>'BY-Techs'!K4/SUM('BY-Techs'!K4,'BY-Techs'!O4)</f>
        <v>0.1739387541897498</v>
      </c>
      <c r="K5" s="54"/>
      <c r="L5" s="151">
        <v>1</v>
      </c>
      <c r="M5" s="151">
        <v>10</v>
      </c>
      <c r="N5" s="151">
        <v>2012</v>
      </c>
      <c r="O5" s="151"/>
      <c r="P5" s="151"/>
    </row>
    <row r="6" spans="2:20">
      <c r="B6" s="9" t="str">
        <f>_xlfn.TEXTJOIN(",",TRUE,IF(LEFT(Regions!$C$3,1)&lt;&gt;"*",Regions!$C$3,""),IF(LEFT(Regions!$D$3,1)&lt;&gt;"*",Regions!$D$3,""))</f>
        <v>IE,National</v>
      </c>
      <c r="E6" s="9" t="str">
        <f>Commodities!$D$43</f>
        <v>AGRDST</v>
      </c>
      <c r="G6" s="54">
        <f>'BY-Techs'!L4/SUM('BY-Techs'!H4,'BY-Techs'!L4)</f>
        <v>0.83541333842250376</v>
      </c>
      <c r="H6" s="54">
        <f>'BY-Techs'!M4/SUM('BY-Techs'!I4,'BY-Techs'!M4)</f>
        <v>0.83856486375489769</v>
      </c>
      <c r="I6" s="54">
        <f>'BY-Techs'!N4/SUM('BY-Techs'!J4,'BY-Techs'!N4)</f>
        <v>0.808482931572574</v>
      </c>
      <c r="J6" s="54">
        <f>'BY-Techs'!O4/SUM('BY-Techs'!K4,'BY-Techs'!O4)</f>
        <v>0.8260612458102502</v>
      </c>
      <c r="K6" s="54"/>
      <c r="L6" s="151"/>
      <c r="M6" s="151"/>
      <c r="N6" s="151"/>
      <c r="O6" s="151"/>
      <c r="P6" s="151"/>
    </row>
    <row r="7" spans="2:20">
      <c r="B7" s="9" t="str">
        <f>_xlfn.TEXTJOIN(",",TRUE,IF(LEFT(Regions!$C$3,1)&lt;&gt;"*",Regions!$C$3,""),IF(LEFT(Regions!$D$3,1)&lt;&gt;"*",Regions!$D$3,""))</f>
        <v>IE,National</v>
      </c>
      <c r="F7" s="9" t="str">
        <f>Commodities!$D$26</f>
        <v>ANRGCAT1</v>
      </c>
      <c r="K7" s="248">
        <v>1</v>
      </c>
      <c r="L7" s="151"/>
      <c r="M7" s="151"/>
      <c r="N7" s="151"/>
      <c r="O7" s="151"/>
      <c r="P7" s="151"/>
    </row>
    <row r="8" spans="2:20">
      <c r="B8" s="9" t="str">
        <f>_xlfn.TEXTJOIN(",",TRUE,IF(LEFT(Regions!$C$3,1)&lt;&gt;"*",Regions!$C$3,""),IF(LEFT(Regions!$D$3,1)&lt;&gt;"*",Regions!$D$3,""))</f>
        <v>IE,National</v>
      </c>
      <c r="C8" s="9" t="str">
        <f>Processes!D41</f>
        <v>ANRGCAT200</v>
      </c>
      <c r="D8" s="9" t="str">
        <f>Processes!E41</f>
        <v>Non-Dairy Cattle BY - Energy Use (Standard pratices)</v>
      </c>
      <c r="E8" s="9" t="str">
        <f>Commodities!$D$44</f>
        <v>AGRELC</v>
      </c>
      <c r="G8" s="54">
        <f>'BY-Techs'!H5/SUM('BY-Techs'!H5,'BY-Techs'!L5)</f>
        <v>0.16458666157749635</v>
      </c>
      <c r="H8" s="54">
        <f>'BY-Techs'!I5/SUM('BY-Techs'!I5,'BY-Techs'!M5)</f>
        <v>0.16144166900569304</v>
      </c>
      <c r="I8" s="54">
        <f>'BY-Techs'!J5/SUM('BY-Techs'!J5,'BY-Techs'!N5)</f>
        <v>0.19151706842742608</v>
      </c>
      <c r="J8" s="54">
        <f>'BY-Techs'!K5/SUM('BY-Techs'!K5,'BY-Techs'!O5)</f>
        <v>0.1739387541897498</v>
      </c>
      <c r="L8" s="151">
        <v>1</v>
      </c>
      <c r="M8" s="151">
        <v>10</v>
      </c>
      <c r="N8" s="151">
        <v>2012</v>
      </c>
      <c r="O8" s="151"/>
    </row>
    <row r="9" spans="2:20">
      <c r="B9" s="9" t="str">
        <f>_xlfn.TEXTJOIN(",",TRUE,IF(LEFT(Regions!$C$3,1)&lt;&gt;"*",Regions!$C$3,""),IF(LEFT(Regions!$D$3,1)&lt;&gt;"*",Regions!$D$3,""))</f>
        <v>IE,National</v>
      </c>
      <c r="E9" s="9" t="str">
        <f>Commodities!$D$43</f>
        <v>AGRDST</v>
      </c>
      <c r="G9" s="54">
        <f>'BY-Techs'!L5/SUM('BY-Techs'!H5,'BY-Techs'!L5)</f>
        <v>0.83541333842250365</v>
      </c>
      <c r="H9" s="54">
        <f>'BY-Techs'!M5/SUM('BY-Techs'!I5,'BY-Techs'!M5)</f>
        <v>0.83855833099430688</v>
      </c>
      <c r="I9" s="54">
        <f>'BY-Techs'!N5/SUM('BY-Techs'!J5,'BY-Techs'!N5)</f>
        <v>0.808482931572574</v>
      </c>
      <c r="J9" s="54">
        <f>'BY-Techs'!O5/SUM('BY-Techs'!K5,'BY-Techs'!O5)</f>
        <v>0.8260612458102502</v>
      </c>
    </row>
    <row r="10" spans="2:20">
      <c r="B10" s="9" t="str">
        <f>_xlfn.TEXTJOIN(",",TRUE,IF(LEFT(Regions!$C$3,1)&lt;&gt;"*",Regions!$C$3,""),IF(LEFT(Regions!$D$3,1)&lt;&gt;"*",Regions!$D$3,""))</f>
        <v>IE,National</v>
      </c>
      <c r="F10" s="9" t="str">
        <f>Commodities!D27</f>
        <v>ANRGCAT2</v>
      </c>
      <c r="K10" s="249">
        <v>1</v>
      </c>
    </row>
    <row r="11" spans="2:20">
      <c r="B11" s="9" t="str">
        <f>_xlfn.TEXTJOIN(",",TRUE,IF(LEFT(Regions!$C$3,1)&lt;&gt;"*",Regions!$C$3,""),IF(LEFT(Regions!$D$3,1)&lt;&gt;"*",Regions!$D$3,""))</f>
        <v>IE,National</v>
      </c>
      <c r="C11" s="9" t="str">
        <f>Processes!D42</f>
        <v>ANRGSHE100</v>
      </c>
      <c r="D11" s="9" t="str">
        <f>Processes!E42</f>
        <v>Sheep BY - Energy Use (Standard pratices)</v>
      </c>
      <c r="E11" s="9" t="str">
        <f>Commodities!$D$44</f>
        <v>AGRELC</v>
      </c>
      <c r="G11" s="54">
        <f>'BY-Techs'!H6/SUM('BY-Techs'!H6,'BY-Techs'!L6)</f>
        <v>0.16458666157749635</v>
      </c>
      <c r="H11" s="54">
        <f>'BY-Techs'!I6/SUM('BY-Techs'!I6,'BY-Techs'!M6)</f>
        <v>0.1614353606920981</v>
      </c>
      <c r="I11" s="54">
        <f>'BY-Techs'!J6/SUM('BY-Techs'!J6,'BY-Techs'!N6)</f>
        <v>0.19151706842742611</v>
      </c>
      <c r="J11" s="54">
        <f>'BY-Techs'!K6/SUM('BY-Techs'!K6,'BY-Techs'!O6)</f>
        <v>0.17393875418974983</v>
      </c>
      <c r="L11" s="151">
        <v>1</v>
      </c>
      <c r="M11" s="151">
        <v>10</v>
      </c>
      <c r="N11" s="151">
        <v>2012</v>
      </c>
      <c r="O11" s="151"/>
    </row>
    <row r="12" spans="2:20">
      <c r="B12" s="9" t="str">
        <f>_xlfn.TEXTJOIN(",",TRUE,IF(LEFT(Regions!$C$3,1)&lt;&gt;"*",Regions!$C$3,""),IF(LEFT(Regions!$D$3,1)&lt;&gt;"*",Regions!$D$3,""))</f>
        <v>IE,National</v>
      </c>
      <c r="E12" s="9" t="str">
        <f>Commodities!$D$43</f>
        <v>AGRDST</v>
      </c>
      <c r="G12" s="54">
        <f>'BY-Techs'!L6/SUM('BY-Techs'!H6,'BY-Techs'!L6)</f>
        <v>0.83541333842250354</v>
      </c>
      <c r="H12" s="54">
        <f>'BY-Techs'!M6/SUM('BY-Techs'!I6,'BY-Techs'!M6)</f>
        <v>0.83856463930790193</v>
      </c>
      <c r="I12" s="54">
        <f>'BY-Techs'!N6/SUM('BY-Techs'!J6,'BY-Techs'!N6)</f>
        <v>0.80848293157257389</v>
      </c>
      <c r="J12" s="54">
        <f>'BY-Techs'!O6/SUM('BY-Techs'!K6,'BY-Techs'!O6)</f>
        <v>0.8260612458102502</v>
      </c>
    </row>
    <row r="13" spans="2:20">
      <c r="B13" s="9" t="str">
        <f>_xlfn.TEXTJOIN(",",TRUE,IF(LEFT(Regions!$C$3,1)&lt;&gt;"*",Regions!$C$3,""),IF(LEFT(Regions!$D$3,1)&lt;&gt;"*",Regions!$D$3,""))</f>
        <v>IE,National</v>
      </c>
      <c r="F13" s="9" t="str">
        <f>Commodities!D28</f>
        <v>ANRGSHE</v>
      </c>
      <c r="K13" s="249">
        <v>1</v>
      </c>
    </row>
    <row r="14" spans="2:20">
      <c r="B14" s="9" t="str">
        <f>_xlfn.TEXTJOIN(",",TRUE,IF(LEFT(Regions!$C$3,1)&lt;&gt;"*",Regions!$C$3,""),IF(LEFT(Regions!$D$3,1)&lt;&gt;"*",Regions!$D$3,""))</f>
        <v>IE,National</v>
      </c>
      <c r="C14" s="9" t="str">
        <f>Processes!D43</f>
        <v>ANRGPIG100</v>
      </c>
      <c r="D14" s="9" t="str">
        <f>Processes!E43</f>
        <v>Pigs BY - Energy Use (Standard pratices)</v>
      </c>
      <c r="E14" s="9" t="str">
        <f>Commodities!$D$44</f>
        <v>AGRELC</v>
      </c>
      <c r="G14" s="54">
        <f>'BY-Techs'!H7/SUM('BY-Techs'!H7,'BY-Techs'!L7)</f>
        <v>0.16458666157749635</v>
      </c>
      <c r="H14" s="54">
        <f>'BY-Techs'!I7/SUM('BY-Techs'!I7,'BY-Techs'!M7)</f>
        <v>0.16136932809830315</v>
      </c>
      <c r="I14" s="54">
        <f>'BY-Techs'!J7/SUM('BY-Techs'!J7,'BY-Techs'!N7)</f>
        <v>0.19151706842742608</v>
      </c>
      <c r="J14" s="54">
        <f>'BY-Techs'!K7/SUM('BY-Techs'!K7,'BY-Techs'!O7)</f>
        <v>0.17393875418974983</v>
      </c>
      <c r="L14" s="151">
        <v>1</v>
      </c>
      <c r="M14" s="151">
        <v>10</v>
      </c>
      <c r="N14" s="151">
        <v>2012</v>
      </c>
      <c r="O14" s="151"/>
    </row>
    <row r="15" spans="2:20">
      <c r="B15" s="9" t="str">
        <f>_xlfn.TEXTJOIN(",",TRUE,IF(LEFT(Regions!$C$3,1)&lt;&gt;"*",Regions!$C$3,""),IF(LEFT(Regions!$D$3,1)&lt;&gt;"*",Regions!$D$3,""))</f>
        <v>IE,National</v>
      </c>
      <c r="E15" s="9" t="str">
        <f>Commodities!$D$43</f>
        <v>AGRDST</v>
      </c>
      <c r="G15" s="54">
        <f>'BY-Techs'!L7/SUM('BY-Techs'!H7,'BY-Techs'!L7)</f>
        <v>0.83541333842250365</v>
      </c>
      <c r="H15" s="54">
        <f>'BY-Techs'!M7/SUM('BY-Techs'!I7,'BY-Techs'!M7)</f>
        <v>0.83863067190169693</v>
      </c>
      <c r="I15" s="54">
        <f>'BY-Techs'!N7/SUM('BY-Techs'!J7,'BY-Techs'!N7)</f>
        <v>0.80848293157257389</v>
      </c>
      <c r="J15" s="54">
        <f>'BY-Techs'!O7/SUM('BY-Techs'!K7,'BY-Techs'!O7)</f>
        <v>0.8260612458102502</v>
      </c>
    </row>
    <row r="16" spans="2:20">
      <c r="B16" s="9" t="str">
        <f>_xlfn.TEXTJOIN(",",TRUE,IF(LEFT(Regions!$C$3,1)&lt;&gt;"*",Regions!$C$3,""),IF(LEFT(Regions!$D$3,1)&lt;&gt;"*",Regions!$D$3,""))</f>
        <v>IE,National</v>
      </c>
      <c r="F16" s="9" t="str">
        <f>Commodities!D29</f>
        <v>ANRGPIG</v>
      </c>
      <c r="K16" s="249">
        <v>1</v>
      </c>
    </row>
    <row r="17" spans="2:23">
      <c r="B17" s="9" t="str">
        <f>_xlfn.TEXTJOIN(",",TRUE,IF(LEFT(Regions!$C$3,1)&lt;&gt;"*",Regions!$C$3,""),IF(LEFT(Regions!$D$3,1)&lt;&gt;"*",Regions!$D$3,""))</f>
        <v>IE,National</v>
      </c>
      <c r="C17" s="9" t="str">
        <f>Processes!D44</f>
        <v>ANRGPOU100</v>
      </c>
      <c r="D17" s="9" t="str">
        <f>Processes!E44</f>
        <v>Poultry BY - Energy Use (Standard pratices)</v>
      </c>
      <c r="E17" s="9" t="str">
        <f>Commodities!$D$44</f>
        <v>AGRELC</v>
      </c>
      <c r="G17" s="54">
        <f>'BY-Techs'!H8/SUM('BY-Techs'!H8,'BY-Techs'!L8)</f>
        <v>0.16458666157749635</v>
      </c>
      <c r="H17" s="54">
        <f>'BY-Techs'!I8/SUM('BY-Techs'!I8,'BY-Techs'!M8)</f>
        <v>0.16142667994319745</v>
      </c>
      <c r="I17" s="54">
        <f>'BY-Techs'!J8/SUM('BY-Techs'!J8,'BY-Techs'!N8)</f>
        <v>0.19151706842742611</v>
      </c>
      <c r="J17" s="54">
        <f>'BY-Techs'!K8/SUM('BY-Techs'!K8,'BY-Techs'!O8)</f>
        <v>0.17393875418974983</v>
      </c>
      <c r="L17" s="151">
        <v>1</v>
      </c>
      <c r="M17" s="151">
        <v>10</v>
      </c>
      <c r="N17" s="151">
        <v>2012</v>
      </c>
      <c r="O17" s="151"/>
    </row>
    <row r="18" spans="2:23">
      <c r="B18" s="9" t="str">
        <f>_xlfn.TEXTJOIN(",",TRUE,IF(LEFT(Regions!$C$3,1)&lt;&gt;"*",Regions!$C$3,""),IF(LEFT(Regions!$D$3,1)&lt;&gt;"*",Regions!$D$3,""))</f>
        <v>IE,National</v>
      </c>
      <c r="E18" s="9" t="str">
        <f>Commodities!$D$43</f>
        <v>AGRDST</v>
      </c>
      <c r="G18" s="54">
        <f>'BY-Techs'!L8/SUM('BY-Techs'!H8,'BY-Techs'!L8)</f>
        <v>0.83541333842250365</v>
      </c>
      <c r="H18" s="54">
        <f>'BY-Techs'!M8/SUM('BY-Techs'!I8,'BY-Techs'!M8)</f>
        <v>0.83857332005680241</v>
      </c>
      <c r="I18" s="54">
        <f>'BY-Techs'!N8/SUM('BY-Techs'!J8,'BY-Techs'!N8)</f>
        <v>0.80848293157257389</v>
      </c>
      <c r="J18" s="54">
        <f>'BY-Techs'!O8/SUM('BY-Techs'!K8,'BY-Techs'!O8)</f>
        <v>0.8260612458102502</v>
      </c>
    </row>
    <row r="19" spans="2:23">
      <c r="B19" s="9" t="str">
        <f>_xlfn.TEXTJOIN(",",TRUE,IF(LEFT(Regions!$C$3,1)&lt;&gt;"*",Regions!$C$3,""),IF(LEFT(Regions!$D$3,1)&lt;&gt;"*",Regions!$D$3,""))</f>
        <v>IE,National</v>
      </c>
      <c r="F19" s="9" t="str">
        <f>Commodities!D30</f>
        <v>ANRGPOU</v>
      </c>
      <c r="K19" s="249">
        <v>1</v>
      </c>
    </row>
    <row r="20" spans="2:23">
      <c r="B20" s="9" t="str">
        <f>_xlfn.TEXTJOIN(",",TRUE,IF(LEFT(Regions!$C$3,1)&lt;&gt;"*",Regions!$C$3,""),IF(LEFT(Regions!$D$3,1)&lt;&gt;"*",Regions!$D$3,""))</f>
        <v>IE,National</v>
      </c>
      <c r="C20" s="9" t="str">
        <f>Processes!D45</f>
        <v>ANRGOTH100</v>
      </c>
      <c r="D20" s="9" t="str">
        <f>Processes!E45</f>
        <v>Other Animals BY Energy Use (Standard pratices)</v>
      </c>
      <c r="E20" s="9" t="str">
        <f>Commodities!$D$44</f>
        <v>AGRELC</v>
      </c>
      <c r="G20" s="54">
        <f>'BY-Techs'!H9/SUM('BY-Techs'!H9,'BY-Techs'!L9)</f>
        <v>0.16458666157749638</v>
      </c>
      <c r="H20" s="54">
        <f>'BY-Techs'!I9/SUM('BY-Techs'!I9,'BY-Techs'!M9)</f>
        <v>0.16150942949029448</v>
      </c>
      <c r="I20" s="54">
        <f>'BY-Techs'!J9/SUM('BY-Techs'!J9,'BY-Techs'!N9)</f>
        <v>0.19151706842742608</v>
      </c>
      <c r="J20" s="54">
        <f>'BY-Techs'!K9/SUM('BY-Techs'!K9,'BY-Techs'!O9)</f>
        <v>0.1739387541897498</v>
      </c>
      <c r="L20" s="151">
        <v>1</v>
      </c>
      <c r="M20" s="151">
        <v>10</v>
      </c>
      <c r="N20" s="151">
        <v>2012</v>
      </c>
      <c r="O20" s="151"/>
    </row>
    <row r="21" spans="2:23">
      <c r="B21" s="9" t="str">
        <f>_xlfn.TEXTJOIN(",",TRUE,IF(LEFT(Regions!$C$3,1)&lt;&gt;"*",Regions!$C$3,""),IF(LEFT(Regions!$D$3,1)&lt;&gt;"*",Regions!$D$3,""))</f>
        <v>IE,National</v>
      </c>
      <c r="E21" s="9" t="str">
        <f>Commodities!$D$43</f>
        <v>AGRDST</v>
      </c>
      <c r="G21" s="54">
        <f>'BY-Techs'!L9/SUM('BY-Techs'!H9,'BY-Techs'!L9)</f>
        <v>0.83541333842250354</v>
      </c>
      <c r="H21" s="54">
        <f>'BY-Techs'!M9/SUM('BY-Techs'!I9,'BY-Techs'!M9)</f>
        <v>0.83849057050970555</v>
      </c>
      <c r="I21" s="54">
        <f>'BY-Techs'!N9/SUM('BY-Techs'!J9,'BY-Techs'!N9)</f>
        <v>0.808482931572574</v>
      </c>
      <c r="J21" s="54">
        <f>'BY-Techs'!O9/SUM('BY-Techs'!K9,'BY-Techs'!O9)</f>
        <v>0.82606124581025031</v>
      </c>
    </row>
    <row r="22" spans="2:23">
      <c r="B22" s="9" t="str">
        <f>_xlfn.TEXTJOIN(",",TRUE,IF(LEFT(Regions!$C$3,1)&lt;&gt;"*",Regions!$C$3,""),IF(LEFT(Regions!$D$3,1)&lt;&gt;"*",Regions!$D$3,""))</f>
        <v>IE,National</v>
      </c>
      <c r="F22" s="9" t="str">
        <f>Commodities!D31</f>
        <v>ANRGOTH</v>
      </c>
      <c r="K22" s="249">
        <v>1</v>
      </c>
    </row>
    <row r="23" spans="2:23">
      <c r="B23" s="9" t="str">
        <f>_xlfn.TEXTJOIN(",",TRUE,IF(LEFT(Regions!$C$3,1)&lt;&gt;"*",Regions!$C$3,""),IF(LEFT(Regions!$D$3,1)&lt;&gt;"*",Regions!$D$3,""))</f>
        <v>IE,National</v>
      </c>
      <c r="C23" s="9" t="str">
        <f>Processes!D46</f>
        <v>ANRGTIL100</v>
      </c>
      <c r="D23" s="9" t="str">
        <f>Processes!E46</f>
        <v>Tillage BY - Energy Use (Standard pratices)</v>
      </c>
      <c r="E23" s="9" t="str">
        <f>Commodities!$D$44</f>
        <v>AGRELC</v>
      </c>
      <c r="G23" s="54">
        <f>'BY-Techs'!H14/SUM('BY-Techs'!H14,'BY-Techs'!L14)</f>
        <v>0.16458666157749635</v>
      </c>
      <c r="H23" s="54">
        <f>'BY-Techs'!I14/SUM('BY-Techs'!I14,'BY-Techs'!M14)</f>
        <v>0.16142446222938658</v>
      </c>
      <c r="I23" s="54">
        <f>'BY-Techs'!J14/SUM('BY-Techs'!J14,'BY-Techs'!N14)</f>
        <v>0.19151706842742605</v>
      </c>
      <c r="J23" s="54">
        <f>'BY-Techs'!K14/SUM('BY-Techs'!K14,'BY-Techs'!O14)</f>
        <v>0.17393875418974977</v>
      </c>
      <c r="L23" s="151">
        <v>1</v>
      </c>
      <c r="M23" s="151">
        <v>10</v>
      </c>
      <c r="N23" s="151">
        <v>2012</v>
      </c>
      <c r="O23" s="151"/>
    </row>
    <row r="24" spans="2:23">
      <c r="B24" s="9" t="str">
        <f>_xlfn.TEXTJOIN(",",TRUE,IF(LEFT(Regions!$C$3,1)&lt;&gt;"*",Regions!$C$3,""),IF(LEFT(Regions!$D$3,1)&lt;&gt;"*",Regions!$D$3,""))</f>
        <v>IE,National</v>
      </c>
      <c r="E24" s="9" t="str">
        <f>Commodities!$D$43</f>
        <v>AGRDST</v>
      </c>
      <c r="G24" s="54">
        <f>'BY-Techs'!L14/SUM('BY-Techs'!H14,'BY-Techs'!L14)</f>
        <v>0.83541333842250365</v>
      </c>
      <c r="H24" s="54">
        <f>'BY-Techs'!M14/SUM('BY-Techs'!I14,'BY-Techs'!M14)</f>
        <v>0.83857553777061333</v>
      </c>
      <c r="I24" s="54">
        <f>'BY-Techs'!N14/SUM('BY-Techs'!J14,'BY-Techs'!N14)</f>
        <v>0.80848293157257389</v>
      </c>
      <c r="J24" s="54">
        <f>'BY-Techs'!O14/SUM('BY-Techs'!K14,'BY-Techs'!O14)</f>
        <v>0.8260612458102502</v>
      </c>
    </row>
    <row r="25" spans="2:23">
      <c r="B25" s="73" t="str">
        <f>_xlfn.TEXTJOIN(",",TRUE,IF(LEFT(Regions!$C$3,1)&lt;&gt;"*",Regions!$C$3,""),IF(LEFT(Regions!$D$3,1)&lt;&gt;"*",Regions!$D$3,""))</f>
        <v>IE,National</v>
      </c>
      <c r="C25" s="73"/>
      <c r="D25" s="73"/>
      <c r="E25" s="73"/>
      <c r="F25" s="73" t="str">
        <f>Commodities!D32</f>
        <v>ANRGTIL</v>
      </c>
      <c r="G25" s="73"/>
      <c r="H25" s="73"/>
      <c r="I25" s="73"/>
      <c r="J25" s="73"/>
      <c r="K25" s="250">
        <v>1</v>
      </c>
      <c r="L25" s="73"/>
      <c r="M25" s="73"/>
      <c r="N25" s="73"/>
      <c r="O25" s="73"/>
      <c r="P25" s="73"/>
      <c r="Q25" s="73"/>
      <c r="R25" s="73"/>
      <c r="S25" s="73"/>
      <c r="T25" s="73"/>
      <c r="V25" s="9" t="s">
        <v>300</v>
      </c>
      <c r="W25" s="9" t="s">
        <v>385</v>
      </c>
    </row>
    <row r="26" spans="2:23">
      <c r="B26" s="9" t="str">
        <f>_xlfn.TEXTJOIN(",",TRUE,IF(LEFT(Regions!$C$3,1)&lt;&gt;"*",Regions!$C$3,""),IF(LEFT(Regions!$D$3,1)&lt;&gt;"*",Regions!$D$3,""))</f>
        <v>IE,National</v>
      </c>
      <c r="C26" s="9" t="str">
        <f>Processes!D47</f>
        <v>ANRGCAT110</v>
      </c>
      <c r="D26" s="9" t="str">
        <f>Processes!E47</f>
        <v>Dairy Cattle BY - Energy Use (New pratices)</v>
      </c>
      <c r="E26" s="9" t="str">
        <f>Commodities!$D$41</f>
        <v>AGRBDL</v>
      </c>
      <c r="G26" s="151"/>
      <c r="H26" s="151"/>
      <c r="I26" s="151"/>
      <c r="J26" s="151"/>
      <c r="K26" s="248"/>
      <c r="L26" s="151">
        <v>1</v>
      </c>
      <c r="M26" s="151">
        <v>10</v>
      </c>
      <c r="N26" s="151">
        <v>2015</v>
      </c>
      <c r="O26" s="151">
        <v>1</v>
      </c>
      <c r="P26" s="251">
        <v>1.4999999999999999E-2</v>
      </c>
      <c r="Q26" s="252">
        <f>I6*0.8</f>
        <v>0.64678634525805923</v>
      </c>
      <c r="R26" s="317">
        <v>5</v>
      </c>
      <c r="T26" s="9">
        <f>W26</f>
        <v>10</v>
      </c>
      <c r="V26" s="9">
        <v>15</v>
      </c>
      <c r="W26" s="9">
        <v>10</v>
      </c>
    </row>
    <row r="27" spans="2:23">
      <c r="B27" s="9" t="str">
        <f>_xlfn.TEXTJOIN(",",TRUE,IF(LEFT(Regions!$C$3,1)&lt;&gt;"*",Regions!$C$3,""),IF(LEFT(Regions!$D$3,1)&lt;&gt;"*",Regions!$D$3,""))</f>
        <v>IE,National</v>
      </c>
      <c r="E27" s="9" t="str">
        <f>Commodities!$D$42</f>
        <v>AGRBIO</v>
      </c>
      <c r="G27" s="151"/>
      <c r="H27" s="151"/>
      <c r="I27" s="151"/>
      <c r="J27" s="151"/>
      <c r="K27" s="248"/>
      <c r="L27" s="151"/>
      <c r="M27" s="151"/>
      <c r="N27" s="151"/>
      <c r="O27" s="151"/>
      <c r="P27" s="252">
        <v>0.01</v>
      </c>
      <c r="Q27" s="253">
        <v>0.1</v>
      </c>
      <c r="R27" s="151">
        <v>5</v>
      </c>
      <c r="S27" s="151"/>
      <c r="T27" s="9">
        <f>W27</f>
        <v>15</v>
      </c>
      <c r="V27" s="232">
        <v>37.840103392989299</v>
      </c>
      <c r="W27" s="232">
        <v>15</v>
      </c>
    </row>
    <row r="28" spans="2:23">
      <c r="B28" s="9" t="str">
        <f>_xlfn.TEXTJOIN(",",TRUE,IF(LEFT(Regions!$C$3,1)&lt;&gt;"*",Regions!$C$3,""),IF(LEFT(Regions!$D$3,1)&lt;&gt;"*",Regions!$D$3,""))</f>
        <v>IE,National</v>
      </c>
      <c r="E28" s="9" t="str">
        <f>Commodities!$D$44</f>
        <v>AGRELC</v>
      </c>
      <c r="G28" s="151"/>
      <c r="H28" s="151"/>
      <c r="I28" s="151"/>
      <c r="J28" s="151"/>
      <c r="K28" s="248"/>
      <c r="L28" s="151"/>
      <c r="M28" s="151"/>
      <c r="N28" s="151"/>
      <c r="O28" s="151"/>
      <c r="P28" s="254">
        <f>$I$5*1.1</f>
        <v>0.2106687752701687</v>
      </c>
      <c r="Q28" s="252">
        <f>$I$5*1.5</f>
        <v>0.28727560264113911</v>
      </c>
      <c r="R28" s="317">
        <v>5</v>
      </c>
      <c r="S28" s="252">
        <f>AGR_Energy!$I$5</f>
        <v>0.19151706842742608</v>
      </c>
      <c r="T28" s="9">
        <f>W28</f>
        <v>20</v>
      </c>
      <c r="V28" s="232">
        <v>20</v>
      </c>
      <c r="W28" s="232">
        <v>20</v>
      </c>
    </row>
    <row r="29" spans="2:23">
      <c r="B29" s="9" t="str">
        <f>_xlfn.TEXTJOIN(",",TRUE,IF(LEFT(Regions!$C$3,1)&lt;&gt;"*",Regions!$C$3,""),IF(LEFT(Regions!$D$3,1)&lt;&gt;"*",Regions!$D$3,""))</f>
        <v>IE,National</v>
      </c>
      <c r="E29" s="9" t="str">
        <f>Commodities!$D$45</f>
        <v>AGRGAS</v>
      </c>
      <c r="G29" s="151"/>
      <c r="H29" s="151"/>
      <c r="I29" s="151"/>
      <c r="J29" s="151"/>
      <c r="K29" s="248"/>
      <c r="L29" s="151"/>
      <c r="M29" s="151"/>
      <c r="N29" s="151"/>
      <c r="O29" s="151"/>
      <c r="P29" s="251">
        <v>7.2999999999999995E-2</v>
      </c>
      <c r="Q29" s="255">
        <f>P29*1.5</f>
        <v>0.10949999999999999</v>
      </c>
      <c r="R29" s="317">
        <v>5</v>
      </c>
      <c r="S29" s="151"/>
      <c r="T29" s="9">
        <f>W29</f>
        <v>12</v>
      </c>
      <c r="V29" s="232">
        <v>30.272082714391399</v>
      </c>
      <c r="W29" s="232">
        <v>12</v>
      </c>
    </row>
    <row r="30" spans="2:23">
      <c r="B30" s="9" t="str">
        <f>_xlfn.TEXTJOIN(",",TRUE,IF(LEFT(Regions!$C$3,1)&lt;&gt;"*",Regions!$C$3,""),IF(LEFT(Regions!$D$3,1)&lt;&gt;"*",Regions!$D$3,""))</f>
        <v>IE,National</v>
      </c>
      <c r="E30" s="9" t="str">
        <f>Commodities!$D$46</f>
        <v>AGRGEO</v>
      </c>
      <c r="G30" s="151"/>
      <c r="H30" s="151"/>
      <c r="I30" s="151"/>
      <c r="J30" s="151"/>
      <c r="K30" s="248"/>
      <c r="L30" s="151"/>
      <c r="M30" s="151"/>
      <c r="N30" s="151"/>
      <c r="O30" s="151"/>
      <c r="P30" s="252">
        <v>0</v>
      </c>
      <c r="Q30" s="253">
        <v>0.01</v>
      </c>
      <c r="R30" s="317">
        <v>5</v>
      </c>
      <c r="S30" s="151"/>
      <c r="T30" s="9">
        <f>W30</f>
        <v>30</v>
      </c>
      <c r="V30" s="232">
        <v>54.057290561413303</v>
      </c>
      <c r="W30" s="232">
        <v>30</v>
      </c>
    </row>
    <row r="31" spans="2:23">
      <c r="B31" s="9" t="str">
        <f>_xlfn.TEXTJOIN(",",TRUE,IF(LEFT(Regions!$C$3,1)&lt;&gt;"*",Regions!$C$3,""),IF(LEFT(Regions!$D$3,1)&lt;&gt;"*",Regions!$D$3,""))</f>
        <v>IE,National</v>
      </c>
      <c r="E31" s="9" t="str">
        <f>Commodities!$D$48</f>
        <v>AGRLPG</v>
      </c>
      <c r="G31" s="151"/>
      <c r="H31" s="151"/>
      <c r="I31" s="151"/>
      <c r="J31" s="151"/>
      <c r="K31" s="248"/>
      <c r="L31" s="151"/>
      <c r="M31" s="151"/>
      <c r="N31" s="151"/>
      <c r="O31" s="151"/>
      <c r="P31" s="256">
        <v>1.4999999999999999E-2</v>
      </c>
      <c r="Q31" s="252">
        <v>0.1</v>
      </c>
      <c r="R31" s="317">
        <v>5</v>
      </c>
      <c r="S31" s="151"/>
      <c r="T31" s="9">
        <v>0</v>
      </c>
    </row>
    <row r="32" spans="2:23">
      <c r="B32" s="9" t="str">
        <f>_xlfn.TEXTJOIN(",",TRUE,IF(LEFT(Regions!$C$3,1)&lt;&gt;"*",Regions!$C$3,""),IF(LEFT(Regions!$D$3,1)&lt;&gt;"*",Regions!$D$3,""))</f>
        <v>IE,National</v>
      </c>
      <c r="E32" s="9" t="str">
        <f>Commodities!$D$43</f>
        <v>AGRDST</v>
      </c>
      <c r="G32" s="151"/>
      <c r="H32" s="151"/>
      <c r="I32" s="151"/>
      <c r="J32" s="151"/>
      <c r="K32" s="248"/>
      <c r="L32" s="151"/>
      <c r="M32" s="151"/>
      <c r="N32" s="151"/>
      <c r="O32" s="151"/>
      <c r="P32" s="252">
        <v>1</v>
      </c>
      <c r="Q32" s="252">
        <v>1</v>
      </c>
      <c r="R32" s="317">
        <v>5</v>
      </c>
      <c r="S32" s="151"/>
    </row>
    <row r="33" spans="2:23">
      <c r="B33" s="9" t="str">
        <f>_xlfn.TEXTJOIN(",",TRUE,IF(LEFT(Regions!$C$3,1)&lt;&gt;"*",Regions!$C$3,""),IF(LEFT(Regions!$D$3,1)&lt;&gt;"*",Regions!$D$3,""))</f>
        <v>IE,National</v>
      </c>
      <c r="E33" s="9" t="str">
        <f>Commodities!$D$49</f>
        <v>AGRSOL</v>
      </c>
      <c r="G33" s="151"/>
      <c r="H33" s="151"/>
      <c r="I33" s="151"/>
      <c r="J33" s="151"/>
      <c r="K33" s="248"/>
      <c r="L33" s="151"/>
      <c r="M33" s="151"/>
      <c r="N33" s="151"/>
      <c r="O33" s="151"/>
      <c r="P33" s="253">
        <v>0</v>
      </c>
      <c r="Q33" s="252">
        <v>0.04</v>
      </c>
      <c r="R33" s="317">
        <v>5</v>
      </c>
      <c r="S33" s="151"/>
      <c r="T33" s="9">
        <f>W33</f>
        <v>30</v>
      </c>
      <c r="V33" s="232">
        <v>54.057290561413303</v>
      </c>
      <c r="W33" s="232">
        <v>30</v>
      </c>
    </row>
    <row r="34" spans="2:23">
      <c r="B34" s="9" t="str">
        <f>_xlfn.TEXTJOIN(",",TRUE,IF(LEFT(Regions!$C$3,1)&lt;&gt;"*",Regions!$C$3,""),IF(LEFT(Regions!$D$3,1)&lt;&gt;"*",Regions!$D$3,""))</f>
        <v>IE,National</v>
      </c>
      <c r="F34" s="9" t="str">
        <f>Commodities!$D26</f>
        <v>ANRGCAT1</v>
      </c>
      <c r="K34" s="249"/>
      <c r="Q34" s="151"/>
      <c r="R34" s="151"/>
      <c r="S34" s="151"/>
    </row>
    <row r="35" spans="2:23">
      <c r="B35" s="9" t="str">
        <f>_xlfn.TEXTJOIN(",",TRUE,IF(LEFT(Regions!$C$3,1)&lt;&gt;"*",Regions!$C$3,""),IF(LEFT(Regions!$D$3,1)&lt;&gt;"*",Regions!$D$3,""))</f>
        <v>IE,National</v>
      </c>
      <c r="C35" s="9" t="str">
        <f>Processes!D48</f>
        <v>ANRGCAT210</v>
      </c>
      <c r="D35" s="9" t="str">
        <f>Processes!E48</f>
        <v>Non-Dairy Cattle BY - Energy Use (New pratices)</v>
      </c>
      <c r="E35" s="9" t="str">
        <f>Commodities!$D$41</f>
        <v>AGRBDL</v>
      </c>
      <c r="L35" s="151">
        <v>1</v>
      </c>
      <c r="M35" s="151">
        <v>10</v>
      </c>
      <c r="N35" s="151">
        <v>2015</v>
      </c>
      <c r="O35" s="151">
        <v>1</v>
      </c>
      <c r="P35" s="251">
        <v>1.4999999999999999E-2</v>
      </c>
      <c r="Q35" s="255">
        <f>I9*0.8</f>
        <v>0.64678634525805923</v>
      </c>
      <c r="R35" s="317">
        <v>5</v>
      </c>
      <c r="S35" s="151"/>
      <c r="T35" s="9">
        <f>$T$26</f>
        <v>10</v>
      </c>
    </row>
    <row r="36" spans="2:23">
      <c r="B36" s="9" t="str">
        <f>_xlfn.TEXTJOIN(",",TRUE,IF(LEFT(Regions!$C$3,1)&lt;&gt;"*",Regions!$C$3,""),IF(LEFT(Regions!$D$3,1)&lt;&gt;"*",Regions!$D$3,""))</f>
        <v>IE,National</v>
      </c>
      <c r="E36" s="9" t="str">
        <f>Commodities!$D$42</f>
        <v>AGRBIO</v>
      </c>
      <c r="P36" s="252">
        <v>0.01</v>
      </c>
      <c r="Q36" s="253">
        <v>0.1</v>
      </c>
      <c r="R36" s="317">
        <v>5</v>
      </c>
      <c r="S36" s="151"/>
      <c r="T36" s="232">
        <f>$T$27</f>
        <v>15</v>
      </c>
    </row>
    <row r="37" spans="2:23">
      <c r="B37" s="9" t="str">
        <f>_xlfn.TEXTJOIN(",",TRUE,IF(LEFT(Regions!$C$3,1)&lt;&gt;"*",Regions!$C$3,""),IF(LEFT(Regions!$D$3,1)&lt;&gt;"*",Regions!$D$3,""))</f>
        <v>IE,National</v>
      </c>
      <c r="E37" s="9" t="str">
        <f>Commodities!$D$44</f>
        <v>AGRELC</v>
      </c>
      <c r="P37" s="254">
        <f>$I$8*1.1</f>
        <v>0.2106687752701687</v>
      </c>
      <c r="Q37" s="254">
        <f>$I$8*1.5</f>
        <v>0.28727560264113911</v>
      </c>
      <c r="R37" s="317">
        <v>5</v>
      </c>
      <c r="S37" s="254">
        <f>$I$8</f>
        <v>0.19151706842742608</v>
      </c>
      <c r="T37" s="232">
        <f>$T$28</f>
        <v>20</v>
      </c>
    </row>
    <row r="38" spans="2:23">
      <c r="B38" s="9" t="str">
        <f>_xlfn.TEXTJOIN(",",TRUE,IF(LEFT(Regions!$C$3,1)&lt;&gt;"*",Regions!$C$3,""),IF(LEFT(Regions!$D$3,1)&lt;&gt;"*",Regions!$D$3,""))</f>
        <v>IE,National</v>
      </c>
      <c r="E38" s="9" t="str">
        <f>Commodities!$D$45</f>
        <v>AGRGAS</v>
      </c>
      <c r="P38" s="251">
        <v>7.2999999999999995E-2</v>
      </c>
      <c r="Q38" s="255">
        <f>P38*1.5</f>
        <v>0.10949999999999999</v>
      </c>
      <c r="R38" s="317">
        <v>5</v>
      </c>
      <c r="S38" s="151"/>
      <c r="T38" s="232">
        <f>$T$29</f>
        <v>12</v>
      </c>
    </row>
    <row r="39" spans="2:23">
      <c r="B39" s="9" t="str">
        <f>_xlfn.TEXTJOIN(",",TRUE,IF(LEFT(Regions!$C$3,1)&lt;&gt;"*",Regions!$C$3,""),IF(LEFT(Regions!$D$3,1)&lt;&gt;"*",Regions!$D$3,""))</f>
        <v>IE,National</v>
      </c>
      <c r="E39" s="9" t="str">
        <f>Commodities!$D$46</f>
        <v>AGRGEO</v>
      </c>
      <c r="P39" s="252">
        <v>0</v>
      </c>
      <c r="Q39" s="253">
        <v>0.01</v>
      </c>
      <c r="R39" s="317">
        <v>5</v>
      </c>
      <c r="S39" s="151"/>
      <c r="T39" s="232">
        <f>$T$30</f>
        <v>30</v>
      </c>
    </row>
    <row r="40" spans="2:23">
      <c r="B40" s="9" t="str">
        <f>_xlfn.TEXTJOIN(",",TRUE,IF(LEFT(Regions!$C$3,1)&lt;&gt;"*",Regions!$C$3,""),IF(LEFT(Regions!$D$3,1)&lt;&gt;"*",Regions!$D$3,""))</f>
        <v>IE,National</v>
      </c>
      <c r="E40" s="9" t="str">
        <f>Commodities!$D$48</f>
        <v>AGRLPG</v>
      </c>
      <c r="P40" s="256">
        <v>1.4999999999999999E-2</v>
      </c>
      <c r="Q40" s="252">
        <v>0.1</v>
      </c>
      <c r="R40" s="317">
        <v>5</v>
      </c>
      <c r="S40" s="151"/>
      <c r="T40" s="232">
        <f>$T$31</f>
        <v>0</v>
      </c>
    </row>
    <row r="41" spans="2:23">
      <c r="B41" s="9" t="str">
        <f>_xlfn.TEXTJOIN(",",TRUE,IF(LEFT(Regions!$C$3,1)&lt;&gt;"*",Regions!$C$3,""),IF(LEFT(Regions!$D$3,1)&lt;&gt;"*",Regions!$D$3,""))</f>
        <v>IE,National</v>
      </c>
      <c r="E41" s="9" t="str">
        <f>Commodities!$D$43</f>
        <v>AGRDST</v>
      </c>
      <c r="P41" s="252">
        <v>1</v>
      </c>
      <c r="Q41" s="252">
        <v>1</v>
      </c>
      <c r="R41" s="317">
        <v>5</v>
      </c>
      <c r="S41" s="151"/>
    </row>
    <row r="42" spans="2:23">
      <c r="B42" s="9" t="str">
        <f>_xlfn.TEXTJOIN(",",TRUE,IF(LEFT(Regions!$C$3,1)&lt;&gt;"*",Regions!$C$3,""),IF(LEFT(Regions!$D$3,1)&lt;&gt;"*",Regions!$D$3,""))</f>
        <v>IE,National</v>
      </c>
      <c r="E42" s="9" t="str">
        <f>Commodities!$D$49</f>
        <v>AGRSOL</v>
      </c>
      <c r="P42" s="253">
        <v>0</v>
      </c>
      <c r="Q42" s="252">
        <v>0.04</v>
      </c>
      <c r="R42" s="317">
        <v>5</v>
      </c>
      <c r="S42" s="151"/>
      <c r="T42" s="232">
        <f>$T$33</f>
        <v>30</v>
      </c>
    </row>
    <row r="43" spans="2:23">
      <c r="B43" s="9" t="str">
        <f>_xlfn.TEXTJOIN(",",TRUE,IF(LEFT(Regions!$C$3,1)&lt;&gt;"*",Regions!$C$3,""),IF(LEFT(Regions!$D$3,1)&lt;&gt;"*",Regions!$D$3,""))</f>
        <v>IE,National</v>
      </c>
      <c r="F43" s="9" t="str">
        <f>Commodities!$D27</f>
        <v>ANRGCAT2</v>
      </c>
      <c r="K43" s="249"/>
      <c r="P43" s="257"/>
      <c r="Q43" s="151"/>
      <c r="R43" s="151"/>
      <c r="S43" s="151"/>
    </row>
    <row r="44" spans="2:23">
      <c r="B44" s="9" t="str">
        <f>_xlfn.TEXTJOIN(",",TRUE,IF(LEFT(Regions!$C$3,1)&lt;&gt;"*",Regions!$C$3,""),IF(LEFT(Regions!$D$3,1)&lt;&gt;"*",Regions!$D$3,""))</f>
        <v>IE,National</v>
      </c>
      <c r="C44" s="9" t="str">
        <f>Processes!D49</f>
        <v>ANRGSHE110</v>
      </c>
      <c r="D44" s="9" t="str">
        <f>Processes!E49</f>
        <v>Sheep BY - Energy Use (New pratices)</v>
      </c>
      <c r="E44" s="9" t="str">
        <f>Commodities!$D$41</f>
        <v>AGRBDL</v>
      </c>
      <c r="L44" s="151">
        <v>1</v>
      </c>
      <c r="M44" s="151">
        <v>10</v>
      </c>
      <c r="N44" s="151">
        <v>2015</v>
      </c>
      <c r="O44" s="151">
        <v>1</v>
      </c>
      <c r="P44" s="251">
        <v>1.4999999999999999E-2</v>
      </c>
      <c r="Q44" s="255">
        <f>I12*0.8</f>
        <v>0.64678634525805911</v>
      </c>
      <c r="R44" s="317">
        <v>5</v>
      </c>
      <c r="S44" s="151"/>
      <c r="T44" s="9">
        <f>$T$26</f>
        <v>10</v>
      </c>
    </row>
    <row r="45" spans="2:23">
      <c r="B45" s="9" t="str">
        <f>_xlfn.TEXTJOIN(",",TRUE,IF(LEFT(Regions!$C$3,1)&lt;&gt;"*",Regions!$C$3,""),IF(LEFT(Regions!$D$3,1)&lt;&gt;"*",Regions!$D$3,""))</f>
        <v>IE,National</v>
      </c>
      <c r="E45" s="9" t="str">
        <f>Commodities!$D$42</f>
        <v>AGRBIO</v>
      </c>
      <c r="P45" s="252">
        <v>0.01</v>
      </c>
      <c r="Q45" s="253">
        <v>0.1</v>
      </c>
      <c r="R45" s="317">
        <v>5</v>
      </c>
      <c r="S45" s="151"/>
      <c r="T45" s="232">
        <f>$T$27</f>
        <v>15</v>
      </c>
    </row>
    <row r="46" spans="2:23">
      <c r="B46" s="9" t="str">
        <f>_xlfn.TEXTJOIN(",",TRUE,IF(LEFT(Regions!$C$3,1)&lt;&gt;"*",Regions!$C$3,""),IF(LEFT(Regions!$D$3,1)&lt;&gt;"*",Regions!$D$3,""))</f>
        <v>IE,National</v>
      </c>
      <c r="E46" s="9" t="str">
        <f>Commodities!$D$44</f>
        <v>AGRELC</v>
      </c>
      <c r="P46" s="254">
        <f>$I$11*1.1</f>
        <v>0.21066877527016872</v>
      </c>
      <c r="Q46" s="254">
        <f>$I$11*1.5</f>
        <v>0.28727560264113916</v>
      </c>
      <c r="R46" s="317">
        <v>5</v>
      </c>
      <c r="S46" s="254">
        <f>$I$11</f>
        <v>0.19151706842742611</v>
      </c>
      <c r="T46" s="232">
        <f>$T$28</f>
        <v>20</v>
      </c>
    </row>
    <row r="47" spans="2:23">
      <c r="B47" s="9" t="str">
        <f>_xlfn.TEXTJOIN(",",TRUE,IF(LEFT(Regions!$C$3,1)&lt;&gt;"*",Regions!$C$3,""),IF(LEFT(Regions!$D$3,1)&lt;&gt;"*",Regions!$D$3,""))</f>
        <v>IE,National</v>
      </c>
      <c r="E47" s="9" t="str">
        <f>Commodities!$D$45</f>
        <v>AGRGAS</v>
      </c>
      <c r="P47" s="251">
        <v>7.2999999999999995E-2</v>
      </c>
      <c r="Q47" s="255">
        <f>P47*1.5</f>
        <v>0.10949999999999999</v>
      </c>
      <c r="R47" s="317">
        <v>5</v>
      </c>
      <c r="S47" s="151"/>
      <c r="T47" s="232">
        <f>$T$29</f>
        <v>12</v>
      </c>
    </row>
    <row r="48" spans="2:23">
      <c r="B48" s="9" t="str">
        <f>_xlfn.TEXTJOIN(",",TRUE,IF(LEFT(Regions!$C$3,1)&lt;&gt;"*",Regions!$C$3,""),IF(LEFT(Regions!$D$3,1)&lt;&gt;"*",Regions!$D$3,""))</f>
        <v>IE,National</v>
      </c>
      <c r="E48" s="9" t="str">
        <f>Commodities!$D$46</f>
        <v>AGRGEO</v>
      </c>
      <c r="P48" s="252">
        <v>0</v>
      </c>
      <c r="Q48" s="253">
        <v>0.01</v>
      </c>
      <c r="R48" s="317">
        <v>5</v>
      </c>
      <c r="S48" s="151"/>
      <c r="T48" s="232">
        <f>$T$30</f>
        <v>30</v>
      </c>
    </row>
    <row r="49" spans="2:20">
      <c r="B49" s="9" t="str">
        <f>_xlfn.TEXTJOIN(",",TRUE,IF(LEFT(Regions!$C$3,1)&lt;&gt;"*",Regions!$C$3,""),IF(LEFT(Regions!$D$3,1)&lt;&gt;"*",Regions!$D$3,""))</f>
        <v>IE,National</v>
      </c>
      <c r="E49" s="9" t="str">
        <f>Commodities!$D$48</f>
        <v>AGRLPG</v>
      </c>
      <c r="P49" s="256">
        <v>1.4999999999999999E-2</v>
      </c>
      <c r="Q49" s="252">
        <v>0.1</v>
      </c>
      <c r="R49" s="317">
        <v>5</v>
      </c>
      <c r="S49" s="151"/>
      <c r="T49" s="232">
        <f>$T$31</f>
        <v>0</v>
      </c>
    </row>
    <row r="50" spans="2:20">
      <c r="B50" s="9" t="str">
        <f>_xlfn.TEXTJOIN(",",TRUE,IF(LEFT(Regions!$C$3,1)&lt;&gt;"*",Regions!$C$3,""),IF(LEFT(Regions!$D$3,1)&lt;&gt;"*",Regions!$D$3,""))</f>
        <v>IE,National</v>
      </c>
      <c r="E50" s="9" t="str">
        <f>Commodities!$D$43</f>
        <v>AGRDST</v>
      </c>
      <c r="P50" s="252">
        <v>1</v>
      </c>
      <c r="Q50" s="252">
        <v>1</v>
      </c>
      <c r="R50" s="317">
        <v>5</v>
      </c>
      <c r="S50" s="151"/>
    </row>
    <row r="51" spans="2:20">
      <c r="B51" s="9" t="str">
        <f>_xlfn.TEXTJOIN(",",TRUE,IF(LEFT(Regions!$C$3,1)&lt;&gt;"*",Regions!$C$3,""),IF(LEFT(Regions!$D$3,1)&lt;&gt;"*",Regions!$D$3,""))</f>
        <v>IE,National</v>
      </c>
      <c r="E51" s="9" t="str">
        <f>Commodities!$D$49</f>
        <v>AGRSOL</v>
      </c>
      <c r="P51" s="253">
        <v>0</v>
      </c>
      <c r="Q51" s="252">
        <v>0.04</v>
      </c>
      <c r="R51" s="317">
        <v>5</v>
      </c>
      <c r="S51" s="151"/>
      <c r="T51" s="232">
        <f>$T$33</f>
        <v>30</v>
      </c>
    </row>
    <row r="52" spans="2:20">
      <c r="B52" s="9" t="str">
        <f>_xlfn.TEXTJOIN(",",TRUE,IF(LEFT(Regions!$C$3,1)&lt;&gt;"*",Regions!$C$3,""),IF(LEFT(Regions!$D$3,1)&lt;&gt;"*",Regions!$D$3,""))</f>
        <v>IE,National</v>
      </c>
      <c r="F52" s="9" t="str">
        <f>Commodities!$D28</f>
        <v>ANRGSHE</v>
      </c>
      <c r="K52" s="249"/>
      <c r="P52" s="257"/>
      <c r="Q52" s="151"/>
      <c r="R52" s="151"/>
      <c r="S52" s="151"/>
    </row>
    <row r="53" spans="2:20">
      <c r="B53" s="9" t="str">
        <f>_xlfn.TEXTJOIN(",",TRUE,IF(LEFT(Regions!$C$3,1)&lt;&gt;"*",Regions!$C$3,""),IF(LEFT(Regions!$D$3,1)&lt;&gt;"*",Regions!$D$3,""))</f>
        <v>IE,National</v>
      </c>
      <c r="C53" s="9" t="str">
        <f>Processes!D50</f>
        <v>ANRGPIG110</v>
      </c>
      <c r="D53" s="9" t="str">
        <f>Processes!E50</f>
        <v>Pigs BY - Energy Use (New pratices)</v>
      </c>
      <c r="E53" s="9" t="str">
        <f>Commodities!$D$41</f>
        <v>AGRBDL</v>
      </c>
      <c r="L53" s="151">
        <v>1</v>
      </c>
      <c r="M53" s="151">
        <v>10</v>
      </c>
      <c r="N53" s="151">
        <v>2015</v>
      </c>
      <c r="O53" s="151">
        <v>1</v>
      </c>
      <c r="P53" s="251">
        <v>1.4999999999999999E-2</v>
      </c>
      <c r="Q53" s="255">
        <f>I15*0.8</f>
        <v>0.64678634525805911</v>
      </c>
      <c r="R53" s="317">
        <v>5</v>
      </c>
      <c r="S53" s="151"/>
      <c r="T53" s="9">
        <f>$T$26</f>
        <v>10</v>
      </c>
    </row>
    <row r="54" spans="2:20">
      <c r="B54" s="9" t="str">
        <f>_xlfn.TEXTJOIN(",",TRUE,IF(LEFT(Regions!$C$3,1)&lt;&gt;"*",Regions!$C$3,""),IF(LEFT(Regions!$D$3,1)&lt;&gt;"*",Regions!$D$3,""))</f>
        <v>IE,National</v>
      </c>
      <c r="E54" s="9" t="str">
        <f>Commodities!$D$42</f>
        <v>AGRBIO</v>
      </c>
      <c r="P54" s="252">
        <v>0.01</v>
      </c>
      <c r="Q54" s="253">
        <v>0.1</v>
      </c>
      <c r="R54" s="317">
        <v>5</v>
      </c>
      <c r="S54" s="151"/>
      <c r="T54" s="232">
        <f>$T$27</f>
        <v>15</v>
      </c>
    </row>
    <row r="55" spans="2:20">
      <c r="B55" s="9" t="str">
        <f>_xlfn.TEXTJOIN(",",TRUE,IF(LEFT(Regions!$C$3,1)&lt;&gt;"*",Regions!$C$3,""),IF(LEFT(Regions!$D$3,1)&lt;&gt;"*",Regions!$D$3,""))</f>
        <v>IE,National</v>
      </c>
      <c r="E55" s="9" t="str">
        <f>Commodities!$D$44</f>
        <v>AGRELC</v>
      </c>
      <c r="P55" s="254">
        <f>$I$14*1.1</f>
        <v>0.2106687752701687</v>
      </c>
      <c r="Q55" s="254">
        <f>$I$14*1.5</f>
        <v>0.28727560264113911</v>
      </c>
      <c r="R55" s="317">
        <v>5</v>
      </c>
      <c r="S55" s="254">
        <f>$I$14</f>
        <v>0.19151706842742608</v>
      </c>
      <c r="T55" s="232">
        <f>$T$28</f>
        <v>20</v>
      </c>
    </row>
    <row r="56" spans="2:20">
      <c r="B56" s="9" t="str">
        <f>_xlfn.TEXTJOIN(",",TRUE,IF(LEFT(Regions!$C$3,1)&lt;&gt;"*",Regions!$C$3,""),IF(LEFT(Regions!$D$3,1)&lt;&gt;"*",Regions!$D$3,""))</f>
        <v>IE,National</v>
      </c>
      <c r="E56" s="9" t="str">
        <f>Commodities!$D$45</f>
        <v>AGRGAS</v>
      </c>
      <c r="P56" s="251">
        <v>7.2999999999999995E-2</v>
      </c>
      <c r="Q56" s="255">
        <f>P56*1.5</f>
        <v>0.10949999999999999</v>
      </c>
      <c r="R56" s="317">
        <v>5</v>
      </c>
      <c r="S56" s="151"/>
      <c r="T56" s="232">
        <f>$T$29</f>
        <v>12</v>
      </c>
    </row>
    <row r="57" spans="2:20">
      <c r="B57" s="9" t="str">
        <f>_xlfn.TEXTJOIN(",",TRUE,IF(LEFT(Regions!$C$3,1)&lt;&gt;"*",Regions!$C$3,""),IF(LEFT(Regions!$D$3,1)&lt;&gt;"*",Regions!$D$3,""))</f>
        <v>IE,National</v>
      </c>
      <c r="E57" s="9" t="str">
        <f>Commodities!$D$46</f>
        <v>AGRGEO</v>
      </c>
      <c r="P57" s="252">
        <v>0</v>
      </c>
      <c r="Q57" s="253">
        <v>0.01</v>
      </c>
      <c r="R57" s="317">
        <v>5</v>
      </c>
      <c r="S57" s="151"/>
      <c r="T57" s="232">
        <f>$T$30</f>
        <v>30</v>
      </c>
    </row>
    <row r="58" spans="2:20">
      <c r="B58" s="9" t="str">
        <f>_xlfn.TEXTJOIN(",",TRUE,IF(LEFT(Regions!$C$3,1)&lt;&gt;"*",Regions!$C$3,""),IF(LEFT(Regions!$D$3,1)&lt;&gt;"*",Regions!$D$3,""))</f>
        <v>IE,National</v>
      </c>
      <c r="E58" s="9" t="str">
        <f>Commodities!$D$48</f>
        <v>AGRLPG</v>
      </c>
      <c r="P58" s="256">
        <v>1.4999999999999999E-2</v>
      </c>
      <c r="Q58" s="252">
        <v>0.1</v>
      </c>
      <c r="R58" s="317">
        <v>5</v>
      </c>
      <c r="S58" s="151"/>
      <c r="T58" s="232">
        <f>$T$31</f>
        <v>0</v>
      </c>
    </row>
    <row r="59" spans="2:20">
      <c r="B59" s="9" t="str">
        <f>_xlfn.TEXTJOIN(",",TRUE,IF(LEFT(Regions!$C$3,1)&lt;&gt;"*",Regions!$C$3,""),IF(LEFT(Regions!$D$3,1)&lt;&gt;"*",Regions!$D$3,""))</f>
        <v>IE,National</v>
      </c>
      <c r="E59" s="9" t="str">
        <f>Commodities!$D$43</f>
        <v>AGRDST</v>
      </c>
      <c r="P59" s="252">
        <v>1</v>
      </c>
      <c r="Q59" s="252">
        <v>1</v>
      </c>
      <c r="R59" s="317">
        <v>5</v>
      </c>
      <c r="S59" s="151"/>
    </row>
    <row r="60" spans="2:20">
      <c r="B60" s="9" t="str">
        <f>_xlfn.TEXTJOIN(",",TRUE,IF(LEFT(Regions!$C$3,1)&lt;&gt;"*",Regions!$C$3,""),IF(LEFT(Regions!$D$3,1)&lt;&gt;"*",Regions!$D$3,""))</f>
        <v>IE,National</v>
      </c>
      <c r="E60" s="9" t="str">
        <f>Commodities!$D$49</f>
        <v>AGRSOL</v>
      </c>
      <c r="P60" s="253">
        <v>0</v>
      </c>
      <c r="Q60" s="252">
        <v>0.04</v>
      </c>
      <c r="R60" s="317">
        <v>5</v>
      </c>
      <c r="S60" s="151"/>
      <c r="T60" s="232">
        <f>$T$33</f>
        <v>30</v>
      </c>
    </row>
    <row r="61" spans="2:20">
      <c r="B61" s="9" t="str">
        <f>_xlfn.TEXTJOIN(",",TRUE,IF(LEFT(Regions!$C$3,1)&lt;&gt;"*",Regions!$C$3,""),IF(LEFT(Regions!$D$3,1)&lt;&gt;"*",Regions!$D$3,""))</f>
        <v>IE,National</v>
      </c>
      <c r="F61" s="9" t="str">
        <f>Commodities!$D29</f>
        <v>ANRGPIG</v>
      </c>
      <c r="K61" s="249"/>
      <c r="Q61" s="151"/>
      <c r="R61" s="151"/>
      <c r="S61" s="151"/>
    </row>
    <row r="62" spans="2:20">
      <c r="B62" s="9" t="str">
        <f>_xlfn.TEXTJOIN(",",TRUE,IF(LEFT(Regions!$C$3,1)&lt;&gt;"*",Regions!$C$3,""),IF(LEFT(Regions!$D$3,1)&lt;&gt;"*",Regions!$D$3,""))</f>
        <v>IE,National</v>
      </c>
      <c r="C62" s="9" t="str">
        <f>Processes!D51</f>
        <v>ANRGPOU110</v>
      </c>
      <c r="D62" s="9" t="str">
        <f>Processes!E51</f>
        <v>Poultry BY - Energy Use (New pratices)</v>
      </c>
      <c r="E62" s="9" t="str">
        <f>Commodities!$D$41</f>
        <v>AGRBDL</v>
      </c>
      <c r="L62" s="151">
        <v>1</v>
      </c>
      <c r="M62" s="151">
        <v>10</v>
      </c>
      <c r="N62" s="151">
        <v>2015</v>
      </c>
      <c r="O62" s="151">
        <v>1</v>
      </c>
      <c r="P62" s="251">
        <v>1.4999999999999999E-2</v>
      </c>
      <c r="Q62" s="255">
        <f>I21*0.8</f>
        <v>0.64678634525805923</v>
      </c>
      <c r="R62" s="317">
        <v>5</v>
      </c>
      <c r="S62" s="151"/>
      <c r="T62" s="9">
        <f>$T$26</f>
        <v>10</v>
      </c>
    </row>
    <row r="63" spans="2:20">
      <c r="B63" s="9" t="str">
        <f>_xlfn.TEXTJOIN(",",TRUE,IF(LEFT(Regions!$C$3,1)&lt;&gt;"*",Regions!$C$3,""),IF(LEFT(Regions!$D$3,1)&lt;&gt;"*",Regions!$D$3,""))</f>
        <v>IE,National</v>
      </c>
      <c r="E63" s="9" t="str">
        <f>Commodities!$D$42</f>
        <v>AGRBIO</v>
      </c>
      <c r="P63" s="252">
        <v>0.01</v>
      </c>
      <c r="Q63" s="253">
        <v>0.1</v>
      </c>
      <c r="R63" s="317">
        <v>5</v>
      </c>
      <c r="S63" s="151"/>
      <c r="T63" s="232">
        <f>$T$27</f>
        <v>15</v>
      </c>
    </row>
    <row r="64" spans="2:20">
      <c r="B64" s="9" t="str">
        <f>_xlfn.TEXTJOIN(",",TRUE,IF(LEFT(Regions!$C$3,1)&lt;&gt;"*",Regions!$C$3,""),IF(LEFT(Regions!$D$3,1)&lt;&gt;"*",Regions!$D$3,""))</f>
        <v>IE,National</v>
      </c>
      <c r="E64" s="9" t="str">
        <f>Commodities!$D$44</f>
        <v>AGRELC</v>
      </c>
      <c r="P64" s="254">
        <f>$I$17*1.1</f>
        <v>0.21066877527016872</v>
      </c>
      <c r="Q64" s="254">
        <f>$I$17*1.5</f>
        <v>0.28727560264113916</v>
      </c>
      <c r="R64" s="317">
        <v>5</v>
      </c>
      <c r="S64" s="254">
        <f>$I$17</f>
        <v>0.19151706842742611</v>
      </c>
      <c r="T64" s="232">
        <f>$T$28</f>
        <v>20</v>
      </c>
    </row>
    <row r="65" spans="2:20">
      <c r="B65" s="9" t="str">
        <f>_xlfn.TEXTJOIN(",",TRUE,IF(LEFT(Regions!$C$3,1)&lt;&gt;"*",Regions!$C$3,""),IF(LEFT(Regions!$D$3,1)&lt;&gt;"*",Regions!$D$3,""))</f>
        <v>IE,National</v>
      </c>
      <c r="E65" s="9" t="str">
        <f>Commodities!$D$45</f>
        <v>AGRGAS</v>
      </c>
      <c r="P65" s="251">
        <v>7.2999999999999995E-2</v>
      </c>
      <c r="Q65" s="255">
        <f>P65*1.5</f>
        <v>0.10949999999999999</v>
      </c>
      <c r="R65" s="317">
        <v>5</v>
      </c>
      <c r="S65" s="151"/>
      <c r="T65" s="232">
        <f>$T$29</f>
        <v>12</v>
      </c>
    </row>
    <row r="66" spans="2:20">
      <c r="B66" s="9" t="str">
        <f>_xlfn.TEXTJOIN(",",TRUE,IF(LEFT(Regions!$C$3,1)&lt;&gt;"*",Regions!$C$3,""),IF(LEFT(Regions!$D$3,1)&lt;&gt;"*",Regions!$D$3,""))</f>
        <v>IE,National</v>
      </c>
      <c r="E66" s="9" t="str">
        <f>Commodities!$D$46</f>
        <v>AGRGEO</v>
      </c>
      <c r="P66" s="252">
        <v>0</v>
      </c>
      <c r="Q66" s="253">
        <v>0.01</v>
      </c>
      <c r="R66" s="317">
        <v>5</v>
      </c>
      <c r="S66" s="151"/>
      <c r="T66" s="232">
        <f>$T$30</f>
        <v>30</v>
      </c>
    </row>
    <row r="67" spans="2:20">
      <c r="B67" s="9" t="str">
        <f>_xlfn.TEXTJOIN(",",TRUE,IF(LEFT(Regions!$C$3,1)&lt;&gt;"*",Regions!$C$3,""),IF(LEFT(Regions!$D$3,1)&lt;&gt;"*",Regions!$D$3,""))</f>
        <v>IE,National</v>
      </c>
      <c r="E67" s="9" t="str">
        <f>Commodities!$D$48</f>
        <v>AGRLPG</v>
      </c>
      <c r="P67" s="256">
        <v>1.4999999999999999E-2</v>
      </c>
      <c r="Q67" s="252">
        <v>0.1</v>
      </c>
      <c r="R67" s="317">
        <v>5</v>
      </c>
      <c r="S67" s="151"/>
      <c r="T67" s="232">
        <f>$T$31</f>
        <v>0</v>
      </c>
    </row>
    <row r="68" spans="2:20">
      <c r="B68" s="9" t="str">
        <f>_xlfn.TEXTJOIN(",",TRUE,IF(LEFT(Regions!$C$3,1)&lt;&gt;"*",Regions!$C$3,""),IF(LEFT(Regions!$D$3,1)&lt;&gt;"*",Regions!$D$3,""))</f>
        <v>IE,National</v>
      </c>
      <c r="E68" s="9" t="str">
        <f>Commodities!$D$43</f>
        <v>AGRDST</v>
      </c>
      <c r="P68" s="252">
        <v>1</v>
      </c>
      <c r="Q68" s="252">
        <v>1</v>
      </c>
      <c r="R68" s="317">
        <v>5</v>
      </c>
      <c r="S68" s="151"/>
    </row>
    <row r="69" spans="2:20">
      <c r="B69" s="9" t="str">
        <f>_xlfn.TEXTJOIN(",",TRUE,IF(LEFT(Regions!$C$3,1)&lt;&gt;"*",Regions!$C$3,""),IF(LEFT(Regions!$D$3,1)&lt;&gt;"*",Regions!$D$3,""))</f>
        <v>IE,National</v>
      </c>
      <c r="E69" s="9" t="str">
        <f>Commodities!$D$49</f>
        <v>AGRSOL</v>
      </c>
      <c r="P69" s="253">
        <v>0</v>
      </c>
      <c r="Q69" s="252">
        <v>0.04</v>
      </c>
      <c r="R69" s="317">
        <v>5</v>
      </c>
      <c r="S69" s="151"/>
      <c r="T69" s="232">
        <f>$T$33</f>
        <v>30</v>
      </c>
    </row>
    <row r="70" spans="2:20">
      <c r="B70" s="9" t="str">
        <f>_xlfn.TEXTJOIN(",",TRUE,IF(LEFT(Regions!$C$3,1)&lt;&gt;"*",Regions!$C$3,""),IF(LEFT(Regions!$D$3,1)&lt;&gt;"*",Regions!$D$3,""))</f>
        <v>IE,National</v>
      </c>
      <c r="F70" s="9" t="str">
        <f>Commodities!$D30</f>
        <v>ANRGPOU</v>
      </c>
      <c r="K70" s="249"/>
      <c r="Q70" s="151"/>
      <c r="R70" s="151"/>
      <c r="S70" s="151"/>
    </row>
    <row r="71" spans="2:20">
      <c r="B71" s="9" t="str">
        <f>_xlfn.TEXTJOIN(",",TRUE,IF(LEFT(Regions!$C$3,1)&lt;&gt;"*",Regions!$C$3,""),IF(LEFT(Regions!$D$3,1)&lt;&gt;"*",Regions!$D$3,""))</f>
        <v>IE,National</v>
      </c>
      <c r="C71" s="9" t="str">
        <f>Processes!D52</f>
        <v>ANRGOTH110</v>
      </c>
      <c r="D71" s="9" t="str">
        <f>Processes!E52</f>
        <v>Other Animals BY Energy Use (New pratices)</v>
      </c>
      <c r="E71" s="9" t="str">
        <f>Commodities!$D$41</f>
        <v>AGRBDL</v>
      </c>
      <c r="L71" s="151">
        <v>1</v>
      </c>
      <c r="M71" s="151">
        <v>10</v>
      </c>
      <c r="N71" s="151">
        <v>2015</v>
      </c>
      <c r="O71" s="151">
        <v>1</v>
      </c>
      <c r="P71" s="251">
        <v>1.4999999999999999E-2</v>
      </c>
      <c r="Q71" s="255">
        <f>I21*0.8</f>
        <v>0.64678634525805923</v>
      </c>
      <c r="R71" s="317">
        <v>5</v>
      </c>
      <c r="S71" s="151"/>
      <c r="T71" s="9">
        <f>$T$26</f>
        <v>10</v>
      </c>
    </row>
    <row r="72" spans="2:20">
      <c r="B72" s="9" t="str">
        <f>_xlfn.TEXTJOIN(",",TRUE,IF(LEFT(Regions!$C$3,1)&lt;&gt;"*",Regions!$C$3,""),IF(LEFT(Regions!$D$3,1)&lt;&gt;"*",Regions!$D$3,""))</f>
        <v>IE,National</v>
      </c>
      <c r="E72" s="9" t="str">
        <f>Commodities!$D$42</f>
        <v>AGRBIO</v>
      </c>
      <c r="P72" s="252">
        <v>0.01</v>
      </c>
      <c r="Q72" s="253">
        <v>0.1</v>
      </c>
      <c r="R72" s="317">
        <v>5</v>
      </c>
      <c r="S72" s="151"/>
      <c r="T72" s="232">
        <f>$T$27</f>
        <v>15</v>
      </c>
    </row>
    <row r="73" spans="2:20">
      <c r="B73" s="9" t="str">
        <f>_xlfn.TEXTJOIN(",",TRUE,IF(LEFT(Regions!$C$3,1)&lt;&gt;"*",Regions!$C$3,""),IF(LEFT(Regions!$D$3,1)&lt;&gt;"*",Regions!$D$3,""))</f>
        <v>IE,National</v>
      </c>
      <c r="E73" s="9" t="str">
        <f>Commodities!$D$44</f>
        <v>AGRELC</v>
      </c>
      <c r="P73" s="254">
        <f>$I$20*1.1</f>
        <v>0.2106687752701687</v>
      </c>
      <c r="Q73" s="254">
        <f>$I$20*1.5</f>
        <v>0.28727560264113911</v>
      </c>
      <c r="R73" s="317">
        <v>5</v>
      </c>
      <c r="S73" s="254">
        <f>$I$20</f>
        <v>0.19151706842742608</v>
      </c>
      <c r="T73" s="232">
        <f>$T$28</f>
        <v>20</v>
      </c>
    </row>
    <row r="74" spans="2:20">
      <c r="B74" s="9" t="str">
        <f>_xlfn.TEXTJOIN(",",TRUE,IF(LEFT(Regions!$C$3,1)&lt;&gt;"*",Regions!$C$3,""),IF(LEFT(Regions!$D$3,1)&lt;&gt;"*",Regions!$D$3,""))</f>
        <v>IE,National</v>
      </c>
      <c r="E74" s="9" t="str">
        <f>Commodities!$D$45</f>
        <v>AGRGAS</v>
      </c>
      <c r="P74" s="251">
        <v>7.2999999999999995E-2</v>
      </c>
      <c r="Q74" s="255">
        <f>P74*1.5</f>
        <v>0.10949999999999999</v>
      </c>
      <c r="R74" s="317">
        <v>5</v>
      </c>
      <c r="S74" s="151"/>
      <c r="T74" s="232">
        <f>$T$29</f>
        <v>12</v>
      </c>
    </row>
    <row r="75" spans="2:20">
      <c r="B75" s="9" t="str">
        <f>_xlfn.TEXTJOIN(",",TRUE,IF(LEFT(Regions!$C$3,1)&lt;&gt;"*",Regions!$C$3,""),IF(LEFT(Regions!$D$3,1)&lt;&gt;"*",Regions!$D$3,""))</f>
        <v>IE,National</v>
      </c>
      <c r="E75" s="9" t="str">
        <f>Commodities!$D$46</f>
        <v>AGRGEO</v>
      </c>
      <c r="P75" s="252">
        <v>0</v>
      </c>
      <c r="Q75" s="253">
        <v>0.01</v>
      </c>
      <c r="R75" s="317">
        <v>5</v>
      </c>
      <c r="S75" s="151"/>
      <c r="T75" s="232">
        <f>$T$30</f>
        <v>30</v>
      </c>
    </row>
    <row r="76" spans="2:20">
      <c r="B76" s="9" t="str">
        <f>_xlfn.TEXTJOIN(",",TRUE,IF(LEFT(Regions!$C$3,1)&lt;&gt;"*",Regions!$C$3,""),IF(LEFT(Regions!$D$3,1)&lt;&gt;"*",Regions!$D$3,""))</f>
        <v>IE,National</v>
      </c>
      <c r="E76" s="9" t="str">
        <f>Commodities!$D$48</f>
        <v>AGRLPG</v>
      </c>
      <c r="P76" s="256">
        <v>1.4999999999999999E-2</v>
      </c>
      <c r="Q76" s="252">
        <v>0.1</v>
      </c>
      <c r="R76" s="317">
        <v>5</v>
      </c>
      <c r="S76" s="151"/>
      <c r="T76" s="232">
        <f>$T$31</f>
        <v>0</v>
      </c>
    </row>
    <row r="77" spans="2:20">
      <c r="B77" s="9" t="str">
        <f>_xlfn.TEXTJOIN(",",TRUE,IF(LEFT(Regions!$C$3,1)&lt;&gt;"*",Regions!$C$3,""),IF(LEFT(Regions!$D$3,1)&lt;&gt;"*",Regions!$D$3,""))</f>
        <v>IE,National</v>
      </c>
      <c r="E77" s="9" t="str">
        <f>Commodities!$D$43</f>
        <v>AGRDST</v>
      </c>
      <c r="P77" s="252">
        <v>1</v>
      </c>
      <c r="Q77" s="252">
        <v>1</v>
      </c>
      <c r="R77" s="317">
        <v>5</v>
      </c>
      <c r="S77" s="151"/>
    </row>
    <row r="78" spans="2:20">
      <c r="B78" s="9" t="str">
        <f>_xlfn.TEXTJOIN(",",TRUE,IF(LEFT(Regions!$C$3,1)&lt;&gt;"*",Regions!$C$3,""),IF(LEFT(Regions!$D$3,1)&lt;&gt;"*",Regions!$D$3,""))</f>
        <v>IE,National</v>
      </c>
      <c r="E78" s="9" t="str">
        <f>Commodities!$D$49</f>
        <v>AGRSOL</v>
      </c>
      <c r="P78" s="253">
        <v>0</v>
      </c>
      <c r="Q78" s="252">
        <v>0.04</v>
      </c>
      <c r="R78" s="317">
        <v>5</v>
      </c>
      <c r="S78" s="151"/>
      <c r="T78" s="232">
        <f>$T$33</f>
        <v>30</v>
      </c>
    </row>
    <row r="79" spans="2:20">
      <c r="B79" s="9" t="str">
        <f>_xlfn.TEXTJOIN(",",TRUE,IF(LEFT(Regions!$C$3,1)&lt;&gt;"*",Regions!$C$3,""),IF(LEFT(Regions!$D$3,1)&lt;&gt;"*",Regions!$D$3,""))</f>
        <v>IE,National</v>
      </c>
      <c r="F79" s="9" t="str">
        <f>Commodities!$D31</f>
        <v>ANRGOTH</v>
      </c>
      <c r="K79" s="249"/>
      <c r="Q79" s="151"/>
      <c r="R79" s="151"/>
      <c r="S79" s="151"/>
    </row>
    <row r="80" spans="2:20">
      <c r="B80" s="9" t="str">
        <f>_xlfn.TEXTJOIN(",",TRUE,IF(LEFT(Regions!$C$3,1)&lt;&gt;"*",Regions!$C$3,""),IF(LEFT(Regions!$D$3,1)&lt;&gt;"*",Regions!$D$3,""))</f>
        <v>IE,National</v>
      </c>
      <c r="C80" s="9" t="str">
        <f>Processes!D53</f>
        <v>ANRGTIL110</v>
      </c>
      <c r="D80" s="9" t="str">
        <f>Processes!E53</f>
        <v>Tillage BY - Energy Use (New pratices)</v>
      </c>
      <c r="E80" s="9" t="str">
        <f>Commodities!$D$41</f>
        <v>AGRBDL</v>
      </c>
      <c r="L80" s="151">
        <v>1</v>
      </c>
      <c r="M80" s="151">
        <v>10</v>
      </c>
      <c r="N80" s="151">
        <v>2015</v>
      </c>
      <c r="O80" s="151">
        <v>1</v>
      </c>
      <c r="P80" s="251">
        <v>1.4999999999999999E-2</v>
      </c>
      <c r="Q80" s="255">
        <f>I24*0.8</f>
        <v>0.64678634525805911</v>
      </c>
      <c r="R80" s="317">
        <v>5</v>
      </c>
      <c r="S80" s="151"/>
      <c r="T80" s="9">
        <f>$T$26</f>
        <v>10</v>
      </c>
    </row>
    <row r="81" spans="2:20">
      <c r="B81" s="9" t="str">
        <f>_xlfn.TEXTJOIN(",",TRUE,IF(LEFT(Regions!$C$3,1)&lt;&gt;"*",Regions!$C$3,""),IF(LEFT(Regions!$D$3,1)&lt;&gt;"*",Regions!$D$3,""))</f>
        <v>IE,National</v>
      </c>
      <c r="E81" s="9" t="str">
        <f>Commodities!$D$42</f>
        <v>AGRBIO</v>
      </c>
      <c r="P81" s="252">
        <v>0.01</v>
      </c>
      <c r="Q81" s="253">
        <v>0.1</v>
      </c>
      <c r="R81" s="317">
        <v>5</v>
      </c>
      <c r="S81" s="151"/>
      <c r="T81" s="232">
        <f>$T$27</f>
        <v>15</v>
      </c>
    </row>
    <row r="82" spans="2:20">
      <c r="B82" s="9" t="str">
        <f>_xlfn.TEXTJOIN(",",TRUE,IF(LEFT(Regions!$C$3,1)&lt;&gt;"*",Regions!$C$3,""),IF(LEFT(Regions!$D$3,1)&lt;&gt;"*",Regions!$D$3,""))</f>
        <v>IE,National</v>
      </c>
      <c r="E82" s="9" t="str">
        <f>Commodities!$D$44</f>
        <v>AGRELC</v>
      </c>
      <c r="P82" s="254">
        <f>$I$23*1.1</f>
        <v>0.21066877527016867</v>
      </c>
      <c r="Q82" s="254">
        <f>$I$23*1.5</f>
        <v>0.28727560264113905</v>
      </c>
      <c r="R82" s="317">
        <v>5</v>
      </c>
      <c r="S82" s="254">
        <f>$I$23</f>
        <v>0.19151706842742605</v>
      </c>
      <c r="T82" s="232">
        <f>$T$28</f>
        <v>20</v>
      </c>
    </row>
    <row r="83" spans="2:20">
      <c r="B83" s="9" t="str">
        <f>_xlfn.TEXTJOIN(",",TRUE,IF(LEFT(Regions!$C$3,1)&lt;&gt;"*",Regions!$C$3,""),IF(LEFT(Regions!$D$3,1)&lt;&gt;"*",Regions!$D$3,""))</f>
        <v>IE,National</v>
      </c>
      <c r="E83" s="9" t="str">
        <f>Commodities!$D$45</f>
        <v>AGRGAS</v>
      </c>
      <c r="P83" s="251">
        <v>7.2999999999999995E-2</v>
      </c>
      <c r="Q83" s="255">
        <f>P83*1.5</f>
        <v>0.10949999999999999</v>
      </c>
      <c r="R83" s="317">
        <v>5</v>
      </c>
      <c r="S83" s="151"/>
      <c r="T83" s="232">
        <f>$T$29</f>
        <v>12</v>
      </c>
    </row>
    <row r="84" spans="2:20">
      <c r="B84" s="9" t="str">
        <f>_xlfn.TEXTJOIN(",",TRUE,IF(LEFT(Regions!$C$3,1)&lt;&gt;"*",Regions!$C$3,""),IF(LEFT(Regions!$D$3,1)&lt;&gt;"*",Regions!$D$3,""))</f>
        <v>IE,National</v>
      </c>
      <c r="E84" s="9" t="str">
        <f>Commodities!$D$46</f>
        <v>AGRGEO</v>
      </c>
      <c r="P84" s="252">
        <v>0</v>
      </c>
      <c r="Q84" s="253">
        <v>0.01</v>
      </c>
      <c r="R84" s="317">
        <v>5</v>
      </c>
      <c r="S84" s="151"/>
      <c r="T84" s="232">
        <f>$T$30</f>
        <v>30</v>
      </c>
    </row>
    <row r="85" spans="2:20">
      <c r="B85" s="9" t="str">
        <f>_xlfn.TEXTJOIN(",",TRUE,IF(LEFT(Regions!$C$3,1)&lt;&gt;"*",Regions!$C$3,""),IF(LEFT(Regions!$D$3,1)&lt;&gt;"*",Regions!$D$3,""))</f>
        <v>IE,National</v>
      </c>
      <c r="E85" s="9" t="str">
        <f>Commodities!$D$48</f>
        <v>AGRLPG</v>
      </c>
      <c r="P85" s="256">
        <v>1.4999999999999999E-2</v>
      </c>
      <c r="Q85" s="252">
        <v>0.1</v>
      </c>
      <c r="R85" s="317">
        <v>5</v>
      </c>
      <c r="S85" s="151"/>
      <c r="T85" s="232">
        <f>$T$31</f>
        <v>0</v>
      </c>
    </row>
    <row r="86" spans="2:20">
      <c r="B86" s="9" t="str">
        <f>_xlfn.TEXTJOIN(",",TRUE,IF(LEFT(Regions!$C$3,1)&lt;&gt;"*",Regions!$C$3,""),IF(LEFT(Regions!$D$3,1)&lt;&gt;"*",Regions!$D$3,""))</f>
        <v>IE,National</v>
      </c>
      <c r="E86" s="9" t="str">
        <f>Commodities!$D$43</f>
        <v>AGRDST</v>
      </c>
      <c r="P86" s="252">
        <v>1</v>
      </c>
      <c r="Q86" s="252">
        <v>1</v>
      </c>
      <c r="R86" s="317">
        <v>5</v>
      </c>
      <c r="S86" s="151"/>
    </row>
    <row r="87" spans="2:20">
      <c r="B87" s="9" t="str">
        <f>_xlfn.TEXTJOIN(",",TRUE,IF(LEFT(Regions!$C$3,1)&lt;&gt;"*",Regions!$C$3,""),IF(LEFT(Regions!$D$3,1)&lt;&gt;"*",Regions!$D$3,""))</f>
        <v>IE,National</v>
      </c>
      <c r="E87" s="9" t="str">
        <f>Commodities!$D$49</f>
        <v>AGRSOL</v>
      </c>
      <c r="P87" s="253">
        <v>0</v>
      </c>
      <c r="Q87" s="252">
        <v>0.04</v>
      </c>
      <c r="R87" s="317">
        <v>5</v>
      </c>
      <c r="S87" s="151"/>
      <c r="T87" s="232">
        <f>$T$33</f>
        <v>30</v>
      </c>
    </row>
    <row r="88" spans="2:20">
      <c r="B88" s="73" t="str">
        <f>_xlfn.TEXTJOIN(",",TRUE,IF(LEFT(Regions!$C$3,1)&lt;&gt;"*",Regions!$C$3,""),IF(LEFT(Regions!$D$3,1)&lt;&gt;"*",Regions!$D$3,""))</f>
        <v>IE,National</v>
      </c>
      <c r="C88" s="73"/>
      <c r="D88" s="73"/>
      <c r="E88" s="73"/>
      <c r="F88" s="73" t="str">
        <f>Commodities!$D32</f>
        <v>ANRGTIL</v>
      </c>
      <c r="G88" s="73"/>
      <c r="H88" s="73"/>
      <c r="I88" s="73"/>
      <c r="J88" s="73"/>
      <c r="K88" s="250"/>
      <c r="L88" s="73"/>
      <c r="M88" s="73"/>
      <c r="N88" s="73"/>
      <c r="O88" s="73"/>
      <c r="P88" s="73"/>
      <c r="Q88" s="153"/>
      <c r="R88" s="153"/>
      <c r="S88" s="153"/>
      <c r="T88" s="73"/>
    </row>
    <row r="89" spans="2:20">
      <c r="B89" s="9" t="str">
        <f>_xlfn.TEXTJOIN(",",TRUE,IF(LEFT(Regions!$C$3,1)&lt;&gt;"*",Regions!$C$3,""),IF(LEFT(Regions!$D$3,1)&lt;&gt;"*",Regions!$D$3,""))</f>
        <v>IE,National</v>
      </c>
      <c r="C89" s="9" t="str">
        <f>Processes!D54</f>
        <v>ANRGCAT101</v>
      </c>
      <c r="D89" s="9" t="str">
        <f>Processes!E54</f>
        <v>Dairy Cattle Ext Graz - Energy Use (Standard pratices)</v>
      </c>
      <c r="E89" s="9" t="str">
        <f>Commodities!$D$44</f>
        <v>AGRELC</v>
      </c>
      <c r="G89" s="54"/>
      <c r="H89" s="54"/>
      <c r="I89" s="54">
        <f>'New-Techs'!N4/SUM('New-Techs'!N4,'New-Techs'!P4)</f>
        <v>0.19151706842742608</v>
      </c>
      <c r="J89" s="54">
        <f>'New-Techs'!O4/SUM('New-Techs'!O4,'New-Techs'!Q4)</f>
        <v>0.1739387541897498</v>
      </c>
      <c r="K89" s="54"/>
      <c r="L89" s="151">
        <v>1</v>
      </c>
      <c r="M89" s="151">
        <v>10</v>
      </c>
      <c r="N89" s="151">
        <v>2015</v>
      </c>
    </row>
    <row r="90" spans="2:20">
      <c r="B90" s="9" t="str">
        <f>_xlfn.TEXTJOIN(",",TRUE,IF(LEFT(Regions!$C$3,1)&lt;&gt;"*",Regions!$C$3,""),IF(LEFT(Regions!$D$3,1)&lt;&gt;"*",Regions!$D$3,""))</f>
        <v>IE,National</v>
      </c>
      <c r="E90" s="9" t="str">
        <f>Commodities!$D$43</f>
        <v>AGRDST</v>
      </c>
      <c r="G90" s="258"/>
      <c r="H90" s="258"/>
      <c r="I90" s="258">
        <f>'New-Techs'!P4/SUM('New-Techs'!N4,'New-Techs'!P4)</f>
        <v>0.808482931572574</v>
      </c>
      <c r="J90" s="258">
        <f>'New-Techs'!Q4/SUM('New-Techs'!O4,'New-Techs'!Q4)</f>
        <v>0.8260612458102502</v>
      </c>
      <c r="K90" s="54"/>
      <c r="L90" s="151"/>
      <c r="M90" s="151"/>
      <c r="N90" s="151"/>
    </row>
    <row r="91" spans="2:20">
      <c r="B91" s="9" t="str">
        <f>_xlfn.TEXTJOIN(",",TRUE,IF(LEFT(Regions!$C$3,1)&lt;&gt;"*",Regions!$C$3,""),IF(LEFT(Regions!$D$3,1)&lt;&gt;"*",Regions!$D$3,""))</f>
        <v>IE,National</v>
      </c>
      <c r="F91" s="9" t="str">
        <f>Commodities!D33</f>
        <v>ANRGCAT11</v>
      </c>
      <c r="H91" s="151"/>
      <c r="I91" s="151"/>
      <c r="J91" s="151"/>
      <c r="K91" s="248">
        <v>1</v>
      </c>
      <c r="L91" s="151"/>
      <c r="M91" s="151"/>
      <c r="N91" s="151"/>
    </row>
    <row r="92" spans="2:20">
      <c r="B92" s="9" t="str">
        <f>_xlfn.TEXTJOIN(",",TRUE,IF(LEFT(Regions!$C$3,1)&lt;&gt;"*",Regions!$C$3,""),IF(LEFT(Regions!$D$3,1)&lt;&gt;"*",Regions!$D$3,""))</f>
        <v>IE,National</v>
      </c>
      <c r="C92" s="9" t="str">
        <f>Processes!D55</f>
        <v>ANRGCAT102</v>
      </c>
      <c r="D92" s="9" t="str">
        <f>Processes!E55</f>
        <v>Dairy Cattle Diet Oil - Energy Use (Standard pratices)</v>
      </c>
      <c r="E92" s="9" t="str">
        <f>Commodities!$D$44</f>
        <v>AGRELC</v>
      </c>
      <c r="G92" s="151"/>
      <c r="H92" s="54"/>
      <c r="I92" s="54">
        <f>'New-Techs'!N5/SUM('New-Techs'!N5,'New-Techs'!P5)</f>
        <v>0.19151706842742608</v>
      </c>
      <c r="J92" s="54">
        <f>'New-Techs'!O5/SUM('New-Techs'!O5,'New-Techs'!Q5)</f>
        <v>0.1739387541897498</v>
      </c>
      <c r="L92" s="151">
        <v>1</v>
      </c>
      <c r="M92" s="151">
        <v>10</v>
      </c>
      <c r="N92" s="151">
        <v>2015</v>
      </c>
    </row>
    <row r="93" spans="2:20">
      <c r="B93" s="9" t="str">
        <f>_xlfn.TEXTJOIN(",",TRUE,IF(LEFT(Regions!$C$3,1)&lt;&gt;"*",Regions!$C$3,""),IF(LEFT(Regions!$D$3,1)&lt;&gt;"*",Regions!$D$3,""))</f>
        <v>IE,National</v>
      </c>
      <c r="E93" s="9" t="str">
        <f>Commodities!$D$43</f>
        <v>AGRDST</v>
      </c>
      <c r="G93" s="258"/>
      <c r="H93" s="258"/>
      <c r="I93" s="258">
        <f>'New-Techs'!P5/SUM('New-Techs'!N5,'New-Techs'!P5)</f>
        <v>0.808482931572574</v>
      </c>
      <c r="J93" s="258">
        <f>'New-Techs'!Q5/SUM('New-Techs'!O5,'New-Techs'!Q5)</f>
        <v>0.8260612458102502</v>
      </c>
    </row>
    <row r="94" spans="2:20">
      <c r="B94" s="9" t="str">
        <f>_xlfn.TEXTJOIN(",",TRUE,IF(LEFT(Regions!$C$3,1)&lt;&gt;"*",Regions!$C$3,""),IF(LEFT(Regions!$D$3,1)&lt;&gt;"*",Regions!$D$3,""))</f>
        <v>IE,National</v>
      </c>
      <c r="F94" s="9" t="str">
        <f>Commodities!D34</f>
        <v>ANRGCAT12</v>
      </c>
      <c r="K94" s="249">
        <v>1</v>
      </c>
    </row>
    <row r="95" spans="2:20">
      <c r="B95" s="9" t="str">
        <f>_xlfn.TEXTJOIN(",",TRUE,IF(LEFT(Regions!$C$3,1)&lt;&gt;"*",Regions!$C$3,""),IF(LEFT(Regions!$D$3,1)&lt;&gt;"*",Regions!$D$3,""))</f>
        <v>IE,National</v>
      </c>
      <c r="C95" s="9" t="str">
        <f>Processes!D56</f>
        <v>ANRGCAT103</v>
      </c>
      <c r="D95" s="9" t="str">
        <f>Processes!E56</f>
        <v>Dairy Cattle Man Dgst - Energy Use (Standard pratices)</v>
      </c>
      <c r="E95" s="9" t="str">
        <f>Commodities!$D$44</f>
        <v>AGRELC</v>
      </c>
      <c r="G95" s="258"/>
      <c r="H95" s="258"/>
      <c r="I95" s="258">
        <f>'New-Techs'!N6/SUM('New-Techs'!N6,'New-Techs'!P6)</f>
        <v>0.19151706842742608</v>
      </c>
      <c r="J95" s="258">
        <f>'New-Techs'!O6/SUM('New-Techs'!O6,'New-Techs'!Q6)</f>
        <v>0.1739387541897498</v>
      </c>
      <c r="L95" s="151">
        <v>1</v>
      </c>
      <c r="M95" s="151">
        <v>10</v>
      </c>
      <c r="N95" s="151">
        <v>2015</v>
      </c>
    </row>
    <row r="96" spans="2:20">
      <c r="B96" s="9" t="str">
        <f>_xlfn.TEXTJOIN(",",TRUE,IF(LEFT(Regions!$C$3,1)&lt;&gt;"*",Regions!$C$3,""),IF(LEFT(Regions!$D$3,1)&lt;&gt;"*",Regions!$D$3,""))</f>
        <v>IE,National</v>
      </c>
      <c r="E96" s="9" t="str">
        <f>Commodities!$D$43</f>
        <v>AGRDST</v>
      </c>
      <c r="G96" s="258"/>
      <c r="H96" s="258"/>
      <c r="I96" s="258">
        <f>'New-Techs'!P6/SUM('New-Techs'!N6,'New-Techs'!P6)</f>
        <v>0.808482931572574</v>
      </c>
      <c r="J96" s="258">
        <f>'New-Techs'!Q6/SUM('New-Techs'!O6,'New-Techs'!Q6)</f>
        <v>0.8260612458102502</v>
      </c>
    </row>
    <row r="97" spans="2:20">
      <c r="B97" s="9" t="str">
        <f>_xlfn.TEXTJOIN(",",TRUE,IF(LEFT(Regions!$C$3,1)&lt;&gt;"*",Regions!$C$3,""),IF(LEFT(Regions!$D$3,1)&lt;&gt;"*",Regions!$D$3,""))</f>
        <v>IE,National</v>
      </c>
      <c r="F97" s="9" t="str">
        <f>Commodities!D35</f>
        <v>ANRGCAT13</v>
      </c>
      <c r="K97" s="249">
        <v>1</v>
      </c>
    </row>
    <row r="98" spans="2:20">
      <c r="B98" s="9" t="str">
        <f>_xlfn.TEXTJOIN(",",TRUE,IF(LEFT(Regions!$C$3,1)&lt;&gt;"*",Regions!$C$3,""),IF(LEFT(Regions!$D$3,1)&lt;&gt;"*",Regions!$D$3,""))</f>
        <v>IE,National</v>
      </c>
      <c r="C98" s="9" t="str">
        <f>Processes!D57</f>
        <v>ANRGCAT104</v>
      </c>
      <c r="D98" s="9" t="str">
        <f>Processes!E57</f>
        <v>Dairy Cattle DietOil+ManDgst - Energy Use (Standard pratices)</v>
      </c>
      <c r="E98" s="9" t="str">
        <f>Commodities!$D$44</f>
        <v>AGRELC</v>
      </c>
      <c r="G98" s="258"/>
      <c r="H98" s="258"/>
      <c r="I98" s="258">
        <f>'New-Techs'!N7/SUM('New-Techs'!N7,'New-Techs'!P7)</f>
        <v>0.19151706842742608</v>
      </c>
      <c r="J98" s="258">
        <f>'New-Techs'!O7/SUM('New-Techs'!O7,'New-Techs'!Q7)</f>
        <v>0.1739387541897498</v>
      </c>
      <c r="K98" s="249"/>
      <c r="L98" s="151">
        <v>1</v>
      </c>
      <c r="M98" s="151">
        <v>10</v>
      </c>
      <c r="N98" s="151">
        <v>2015</v>
      </c>
    </row>
    <row r="99" spans="2:20">
      <c r="B99" s="9" t="str">
        <f>_xlfn.TEXTJOIN(",",TRUE,IF(LEFT(Regions!$C$3,1)&lt;&gt;"*",Regions!$C$3,""),IF(LEFT(Regions!$D$3,1)&lt;&gt;"*",Regions!$D$3,""))</f>
        <v>IE,National</v>
      </c>
      <c r="E99" s="9" t="str">
        <f>Commodities!$D$43</f>
        <v>AGRDST</v>
      </c>
      <c r="G99" s="258"/>
      <c r="H99" s="258"/>
      <c r="I99" s="258">
        <f>'New-Techs'!P7/SUM('New-Techs'!N7,'New-Techs'!P7)</f>
        <v>0.808482931572574</v>
      </c>
      <c r="J99" s="258">
        <f>'New-Techs'!Q7/SUM('New-Techs'!O7,'New-Techs'!Q7)</f>
        <v>0.8260612458102502</v>
      </c>
      <c r="K99" s="249"/>
    </row>
    <row r="100" spans="2:20">
      <c r="B100" s="9" t="str">
        <f>_xlfn.TEXTJOIN(",",TRUE,IF(LEFT(Regions!$C$3,1)&lt;&gt;"*",Regions!$C$3,""),IF(LEFT(Regions!$D$3,1)&lt;&gt;"*",Regions!$D$3,""))</f>
        <v>IE,National</v>
      </c>
      <c r="F100" s="9" t="str">
        <f>Commodities!D36</f>
        <v>ANRGCAT14</v>
      </c>
      <c r="K100" s="249">
        <v>1</v>
      </c>
    </row>
    <row r="101" spans="2:20">
      <c r="B101" s="9" t="str">
        <f>_xlfn.TEXTJOIN(",",TRUE,IF(LEFT(Regions!$C$3,1)&lt;&gt;"*",Regions!$C$3,""),IF(LEFT(Regions!$D$3,1)&lt;&gt;"*",Regions!$D$3,""))</f>
        <v>IE,National</v>
      </c>
      <c r="C101" s="9" t="str">
        <f>Processes!D58</f>
        <v>ANRGCAT203</v>
      </c>
      <c r="D101" s="9" t="str">
        <f>Processes!E58</f>
        <v>Non-Dairy Cattle Man Dgst - Energy Use (Standard pratices)</v>
      </c>
      <c r="E101" s="9" t="str">
        <f>Commodities!$D$44</f>
        <v>AGRELC</v>
      </c>
      <c r="G101" s="258"/>
      <c r="H101" s="258"/>
      <c r="I101" s="258">
        <f>'New-Techs'!N8/SUM('New-Techs'!N8,'New-Techs'!P8)</f>
        <v>0.19151706842742608</v>
      </c>
      <c r="J101" s="258">
        <f>'New-Techs'!O8/SUM('New-Techs'!O8,'New-Techs'!Q8)</f>
        <v>0.1739387541897498</v>
      </c>
      <c r="L101" s="151">
        <v>1</v>
      </c>
      <c r="M101" s="151">
        <v>10</v>
      </c>
      <c r="N101" s="151">
        <v>2015</v>
      </c>
    </row>
    <row r="102" spans="2:20">
      <c r="B102" s="9" t="str">
        <f>_xlfn.TEXTJOIN(",",TRUE,IF(LEFT(Regions!$C$3,1)&lt;&gt;"*",Regions!$C$3,""),IF(LEFT(Regions!$D$3,1)&lt;&gt;"*",Regions!$D$3,""))</f>
        <v>IE,National</v>
      </c>
      <c r="E102" s="9" t="str">
        <f>Commodities!$D$43</f>
        <v>AGRDST</v>
      </c>
      <c r="G102" s="258"/>
      <c r="H102" s="258"/>
      <c r="I102" s="258">
        <f>'New-Techs'!P8/SUM('New-Techs'!N8,'New-Techs'!P8)</f>
        <v>0.808482931572574</v>
      </c>
      <c r="J102" s="258">
        <f>'New-Techs'!Q8/SUM('New-Techs'!O8,'New-Techs'!Q8)</f>
        <v>0.8260612458102502</v>
      </c>
    </row>
    <row r="103" spans="2:20">
      <c r="B103" s="9" t="str">
        <f>_xlfn.TEXTJOIN(",",TRUE,IF(LEFT(Regions!$C$3,1)&lt;&gt;"*",Regions!$C$3,""),IF(LEFT(Regions!$D$3,1)&lt;&gt;"*",Regions!$D$3,""))</f>
        <v>IE,National</v>
      </c>
      <c r="F103" s="9" t="str">
        <f>Commodities!D37</f>
        <v>ANRGCAT23</v>
      </c>
      <c r="K103" s="249">
        <v>1</v>
      </c>
    </row>
    <row r="104" spans="2:20">
      <c r="B104" s="9" t="str">
        <f>_xlfn.TEXTJOIN(",",TRUE,IF(LEFT(Regions!$C$3,1)&lt;&gt;"*",Regions!$C$3,""),IF(LEFT(Regions!$D$3,1)&lt;&gt;"*",Regions!$D$3,""))</f>
        <v>IE,National</v>
      </c>
      <c r="C104" s="9" t="str">
        <f>Processes!D59</f>
        <v>ANRGPIG103</v>
      </c>
      <c r="D104" s="9" t="str">
        <f>Processes!E59</f>
        <v>Pigs Man Dgst - Energy Use (Standard pratices)</v>
      </c>
      <c r="E104" s="9" t="str">
        <f>Commodities!$D$44</f>
        <v>AGRELC</v>
      </c>
      <c r="G104" s="258"/>
      <c r="H104" s="258"/>
      <c r="I104" s="258">
        <f>'New-Techs'!N9/SUM('New-Techs'!N9,'New-Techs'!P9)</f>
        <v>0.19151706842742608</v>
      </c>
      <c r="J104" s="258">
        <f>'New-Techs'!O9/SUM('New-Techs'!O9,'New-Techs'!Q9)</f>
        <v>0.17393875418974983</v>
      </c>
      <c r="L104" s="151">
        <v>1</v>
      </c>
      <c r="M104" s="151">
        <v>10</v>
      </c>
      <c r="N104" s="151">
        <v>2015</v>
      </c>
    </row>
    <row r="105" spans="2:20">
      <c r="B105" s="9" t="str">
        <f>_xlfn.TEXTJOIN(",",TRUE,IF(LEFT(Regions!$C$3,1)&lt;&gt;"*",Regions!$C$3,""),IF(LEFT(Regions!$D$3,1)&lt;&gt;"*",Regions!$D$3,""))</f>
        <v>IE,National</v>
      </c>
      <c r="E105" s="9" t="str">
        <f>Commodities!$D$43</f>
        <v>AGRDST</v>
      </c>
      <c r="G105" s="258"/>
      <c r="H105" s="258"/>
      <c r="I105" s="258">
        <f>'New-Techs'!P9/SUM('New-Techs'!N9,'New-Techs'!P9)</f>
        <v>0.80848293157257389</v>
      </c>
      <c r="J105" s="258">
        <f>'New-Techs'!Q9/SUM('New-Techs'!O9,'New-Techs'!Q9)</f>
        <v>0.8260612458102502</v>
      </c>
    </row>
    <row r="106" spans="2:20">
      <c r="B106" s="9" t="str">
        <f>_xlfn.TEXTJOIN(",",TRUE,IF(LEFT(Regions!$C$3,1)&lt;&gt;"*",Regions!$C$3,""),IF(LEFT(Regions!$D$3,1)&lt;&gt;"*",Regions!$D$3,""))</f>
        <v>IE,National</v>
      </c>
      <c r="F106" s="9" t="str">
        <f>Commodities!D38</f>
        <v>ANRGPIG3</v>
      </c>
      <c r="K106" s="249">
        <v>1</v>
      </c>
    </row>
    <row r="107" spans="2:20">
      <c r="B107" s="9" t="str">
        <f>_xlfn.TEXTJOIN(",",TRUE,IF(LEFT(Regions!$C$3,1)&lt;&gt;"*",Regions!$C$3,""),IF(LEFT(Regions!$D$3,1)&lt;&gt;"*",Regions!$D$3,""))</f>
        <v>IE,National</v>
      </c>
      <c r="C107" s="9" t="str">
        <f>Processes!D60</f>
        <v>ANRGPOU103</v>
      </c>
      <c r="D107" s="9" t="str">
        <f>Processes!E60</f>
        <v>Poultry Man Dgst - Energy Use (Standard pratices)</v>
      </c>
      <c r="E107" s="9" t="str">
        <f>Commodities!$D$44</f>
        <v>AGRELC</v>
      </c>
      <c r="G107" s="258"/>
      <c r="H107" s="258"/>
      <c r="I107" s="258">
        <f>'New-Techs'!N10/SUM('New-Techs'!N10,'New-Techs'!P10)</f>
        <v>0.19151706842742611</v>
      </c>
      <c r="J107" s="258">
        <f>'New-Techs'!O10/SUM('New-Techs'!O10,'New-Techs'!Q10)</f>
        <v>0.17393875418974983</v>
      </c>
      <c r="L107" s="151">
        <v>1</v>
      </c>
      <c r="M107" s="151">
        <v>10</v>
      </c>
      <c r="N107" s="151">
        <v>2015</v>
      </c>
    </row>
    <row r="108" spans="2:20">
      <c r="B108" s="9" t="str">
        <f>_xlfn.TEXTJOIN(",",TRUE,IF(LEFT(Regions!$C$3,1)&lt;&gt;"*",Regions!$C$3,""),IF(LEFT(Regions!$D$3,1)&lt;&gt;"*",Regions!$D$3,""))</f>
        <v>IE,National</v>
      </c>
      <c r="E108" s="9" t="str">
        <f>Commodities!$D$43</f>
        <v>AGRDST</v>
      </c>
      <c r="G108" s="258"/>
      <c r="H108" s="258"/>
      <c r="I108" s="258">
        <f>'New-Techs'!P10/SUM('New-Techs'!N10,'New-Techs'!P10)</f>
        <v>0.80848293157257389</v>
      </c>
      <c r="J108" s="258">
        <f>'New-Techs'!Q10/SUM('New-Techs'!O10,'New-Techs'!Q10)</f>
        <v>0.8260612458102502</v>
      </c>
    </row>
    <row r="109" spans="2:20">
      <c r="B109" s="73" t="str">
        <f>_xlfn.TEXTJOIN(",",TRUE,IF(LEFT(Regions!$C$3,1)&lt;&gt;"*",Regions!$C$3,""),IF(LEFT(Regions!$D$3,1)&lt;&gt;"*",Regions!$D$3,""))</f>
        <v>IE,National</v>
      </c>
      <c r="C109" s="73"/>
      <c r="D109" s="73"/>
      <c r="E109" s="73"/>
      <c r="F109" s="73" t="str">
        <f>Commodities!D39</f>
        <v>ANRGPOU3</v>
      </c>
      <c r="G109" s="153"/>
      <c r="H109" s="153"/>
      <c r="I109" s="153"/>
      <c r="J109" s="73"/>
      <c r="K109" s="250">
        <v>1</v>
      </c>
      <c r="L109" s="73"/>
      <c r="M109" s="73"/>
      <c r="N109" s="73"/>
      <c r="O109" s="73"/>
      <c r="P109" s="73"/>
      <c r="Q109" s="73"/>
      <c r="R109" s="73"/>
      <c r="S109" s="73"/>
      <c r="T109" s="73"/>
    </row>
    <row r="110" spans="2:20">
      <c r="B110" s="9" t="str">
        <f>_xlfn.TEXTJOIN(",",TRUE,IF(LEFT(Regions!$C$3,1)&lt;&gt;"*",Regions!$C$3,""),IF(LEFT(Regions!$D$3,1)&lt;&gt;"*",Regions!$D$3,""))</f>
        <v>IE,National</v>
      </c>
      <c r="C110" s="9" t="str">
        <f>Processes!D61</f>
        <v>ANRGCAT111</v>
      </c>
      <c r="D110" s="9" t="str">
        <f>Processes!E61</f>
        <v>Dairy Cattle Ext Graz - Energy Use (New pratices)</v>
      </c>
      <c r="E110" s="9" t="str">
        <f>Commodities!$D$41</f>
        <v>AGRBDL</v>
      </c>
      <c r="G110" s="151"/>
      <c r="H110" s="151"/>
      <c r="I110" s="151"/>
      <c r="L110" s="151">
        <v>1</v>
      </c>
      <c r="M110" s="151">
        <v>10</v>
      </c>
      <c r="N110" s="151">
        <v>2015</v>
      </c>
      <c r="O110" s="151">
        <v>1</v>
      </c>
      <c r="P110" s="251">
        <v>1.4999999999999999E-2</v>
      </c>
      <c r="Q110" s="252">
        <f>I90*0.8</f>
        <v>0.64678634525805923</v>
      </c>
      <c r="R110" s="317">
        <v>5</v>
      </c>
      <c r="T110" s="9">
        <f>$T$26</f>
        <v>10</v>
      </c>
    </row>
    <row r="111" spans="2:20">
      <c r="B111" s="9" t="str">
        <f>_xlfn.TEXTJOIN(",",TRUE,IF(LEFT(Regions!$C$3,1)&lt;&gt;"*",Regions!$C$3,""),IF(LEFT(Regions!$D$3,1)&lt;&gt;"*",Regions!$D$3,""))</f>
        <v>IE,National</v>
      </c>
      <c r="E111" s="9" t="str">
        <f>Commodities!$D$42</f>
        <v>AGRBIO</v>
      </c>
      <c r="G111" s="151"/>
      <c r="H111" s="151"/>
      <c r="I111" s="151"/>
      <c r="L111" s="151"/>
      <c r="M111" s="151"/>
      <c r="N111" s="151"/>
      <c r="O111" s="151"/>
      <c r="P111" s="252">
        <v>0.01</v>
      </c>
      <c r="Q111" s="253">
        <v>0.1</v>
      </c>
      <c r="R111" s="317">
        <v>5</v>
      </c>
      <c r="S111" s="151"/>
      <c r="T111" s="232">
        <f>$T$27</f>
        <v>15</v>
      </c>
    </row>
    <row r="112" spans="2:20">
      <c r="B112" s="9" t="str">
        <f>_xlfn.TEXTJOIN(",",TRUE,IF(LEFT(Regions!$C$3,1)&lt;&gt;"*",Regions!$C$3,""),IF(LEFT(Regions!$D$3,1)&lt;&gt;"*",Regions!$D$3,""))</f>
        <v>IE,National</v>
      </c>
      <c r="E112" s="9" t="str">
        <f>Commodities!$D$44</f>
        <v>AGRELC</v>
      </c>
      <c r="L112" s="151"/>
      <c r="M112" s="151"/>
      <c r="N112" s="151"/>
      <c r="O112" s="151"/>
      <c r="P112" s="254">
        <f>$I$89*1.1</f>
        <v>0.2106687752701687</v>
      </c>
      <c r="Q112" s="252">
        <f>$I$89*1.5</f>
        <v>0.28727560264113911</v>
      </c>
      <c r="R112" s="317">
        <v>5</v>
      </c>
      <c r="S112" s="252">
        <f>$I$89</f>
        <v>0.19151706842742608</v>
      </c>
      <c r="T112" s="232">
        <f>$T$28</f>
        <v>20</v>
      </c>
    </row>
    <row r="113" spans="2:20">
      <c r="B113" s="9" t="str">
        <f>_xlfn.TEXTJOIN(",",TRUE,IF(LEFT(Regions!$C$3,1)&lt;&gt;"*",Regions!$C$3,""),IF(LEFT(Regions!$D$3,1)&lt;&gt;"*",Regions!$D$3,""))</f>
        <v>IE,National</v>
      </c>
      <c r="E113" s="9" t="str">
        <f>Commodities!$D$45</f>
        <v>AGRGAS</v>
      </c>
      <c r="L113" s="151"/>
      <c r="M113" s="151"/>
      <c r="N113" s="151"/>
      <c r="O113" s="151"/>
      <c r="P113" s="251">
        <v>7.2999999999999995E-2</v>
      </c>
      <c r="Q113" s="255">
        <f>P113*1.5</f>
        <v>0.10949999999999999</v>
      </c>
      <c r="R113" s="317">
        <v>5</v>
      </c>
      <c r="S113" s="151"/>
      <c r="T113" s="232">
        <f>$T$29</f>
        <v>12</v>
      </c>
    </row>
    <row r="114" spans="2:20">
      <c r="B114" s="9" t="str">
        <f>_xlfn.TEXTJOIN(",",TRUE,IF(LEFT(Regions!$C$3,1)&lt;&gt;"*",Regions!$C$3,""),IF(LEFT(Regions!$D$3,1)&lt;&gt;"*",Regions!$D$3,""))</f>
        <v>IE,National</v>
      </c>
      <c r="E114" s="9" t="str">
        <f>Commodities!$D$46</f>
        <v>AGRGEO</v>
      </c>
      <c r="L114" s="151"/>
      <c r="M114" s="151"/>
      <c r="N114" s="151"/>
      <c r="O114" s="151"/>
      <c r="P114" s="252">
        <v>0</v>
      </c>
      <c r="Q114" s="253">
        <v>0.01</v>
      </c>
      <c r="R114" s="317">
        <v>5</v>
      </c>
      <c r="S114" s="151"/>
      <c r="T114" s="232">
        <f>$T$30</f>
        <v>30</v>
      </c>
    </row>
    <row r="115" spans="2:20">
      <c r="B115" s="9" t="str">
        <f>_xlfn.TEXTJOIN(",",TRUE,IF(LEFT(Regions!$C$3,1)&lt;&gt;"*",Regions!$C$3,""),IF(LEFT(Regions!$D$3,1)&lt;&gt;"*",Regions!$D$3,""))</f>
        <v>IE,National</v>
      </c>
      <c r="E115" s="9" t="str">
        <f>Commodities!$D$48</f>
        <v>AGRLPG</v>
      </c>
      <c r="L115" s="151"/>
      <c r="M115" s="151"/>
      <c r="N115" s="151"/>
      <c r="O115" s="151"/>
      <c r="P115" s="256">
        <v>1.4999999999999999E-2</v>
      </c>
      <c r="Q115" s="252">
        <v>0.1</v>
      </c>
      <c r="R115" s="317">
        <v>5</v>
      </c>
      <c r="S115" s="151"/>
      <c r="T115" s="232">
        <f>$T$31</f>
        <v>0</v>
      </c>
    </row>
    <row r="116" spans="2:20">
      <c r="B116" s="9" t="str">
        <f>_xlfn.TEXTJOIN(",",TRUE,IF(LEFT(Regions!$C$3,1)&lt;&gt;"*",Regions!$C$3,""),IF(LEFT(Regions!$D$3,1)&lt;&gt;"*",Regions!$D$3,""))</f>
        <v>IE,National</v>
      </c>
      <c r="E116" s="9" t="str">
        <f>Commodities!$D$43</f>
        <v>AGRDST</v>
      </c>
      <c r="L116" s="151"/>
      <c r="M116" s="151"/>
      <c r="N116" s="151"/>
      <c r="O116" s="151"/>
      <c r="P116" s="252">
        <v>1</v>
      </c>
      <c r="Q116" s="252">
        <v>1</v>
      </c>
      <c r="R116" s="317">
        <v>5</v>
      </c>
      <c r="S116" s="151"/>
    </row>
    <row r="117" spans="2:20">
      <c r="B117" s="9" t="str">
        <f>_xlfn.TEXTJOIN(",",TRUE,IF(LEFT(Regions!$C$3,1)&lt;&gt;"*",Regions!$C$3,""),IF(LEFT(Regions!$D$3,1)&lt;&gt;"*",Regions!$D$3,""))</f>
        <v>IE,National</v>
      </c>
      <c r="E117" s="9" t="str">
        <f>Commodities!$D$49</f>
        <v>AGRSOL</v>
      </c>
      <c r="L117" s="151"/>
      <c r="M117" s="151"/>
      <c r="N117" s="151"/>
      <c r="O117" s="151"/>
      <c r="P117" s="253">
        <v>0</v>
      </c>
      <c r="Q117" s="252">
        <v>0.04</v>
      </c>
      <c r="R117" s="317">
        <v>5</v>
      </c>
      <c r="S117" s="151"/>
      <c r="T117" s="232">
        <f>$T$33</f>
        <v>30</v>
      </c>
    </row>
    <row r="118" spans="2:20">
      <c r="B118" s="9" t="str">
        <f>_xlfn.TEXTJOIN(",",TRUE,IF(LEFT(Regions!$C$3,1)&lt;&gt;"*",Regions!$C$3,""),IF(LEFT(Regions!$D$3,1)&lt;&gt;"*",Regions!$D$3,""))</f>
        <v>IE,National</v>
      </c>
      <c r="F118" s="9" t="str">
        <f>Commodities!D33</f>
        <v>ANRGCAT11</v>
      </c>
      <c r="Q118" s="151"/>
      <c r="R118" s="151"/>
      <c r="S118" s="151"/>
    </row>
    <row r="119" spans="2:20">
      <c r="B119" s="9" t="str">
        <f>_xlfn.TEXTJOIN(",",TRUE,IF(LEFT(Regions!$C$3,1)&lt;&gt;"*",Regions!$C$3,""),IF(LEFT(Regions!$D$3,1)&lt;&gt;"*",Regions!$D$3,""))</f>
        <v>IE,National</v>
      </c>
      <c r="C119" s="9" t="str">
        <f>Processes!D62</f>
        <v>ANRGCAT112</v>
      </c>
      <c r="D119" s="9" t="str">
        <f>Processes!E62</f>
        <v>Dairy Cattle Diet Oil - Energy Use (New pratices)</v>
      </c>
      <c r="E119" s="9" t="str">
        <f>Commodities!$D$41</f>
        <v>AGRBDL</v>
      </c>
      <c r="L119" s="151">
        <v>1</v>
      </c>
      <c r="M119" s="151">
        <v>10</v>
      </c>
      <c r="N119" s="151">
        <v>2015</v>
      </c>
      <c r="O119" s="151">
        <v>1</v>
      </c>
      <c r="P119" s="251">
        <v>1.4999999999999999E-2</v>
      </c>
      <c r="Q119" s="255">
        <f>I93*0.8</f>
        <v>0.64678634525805923</v>
      </c>
      <c r="R119" s="317">
        <v>5</v>
      </c>
      <c r="S119" s="151"/>
      <c r="T119" s="9">
        <f>$T$26</f>
        <v>10</v>
      </c>
    </row>
    <row r="120" spans="2:20">
      <c r="B120" s="9" t="str">
        <f>_xlfn.TEXTJOIN(",",TRUE,IF(LEFT(Regions!$C$3,1)&lt;&gt;"*",Regions!$C$3,""),IF(LEFT(Regions!$D$3,1)&lt;&gt;"*",Regions!$D$3,""))</f>
        <v>IE,National</v>
      </c>
      <c r="E120" s="9" t="str">
        <f>Commodities!$D$42</f>
        <v>AGRBIO</v>
      </c>
      <c r="P120" s="252">
        <v>0.01</v>
      </c>
      <c r="Q120" s="253">
        <v>0.1</v>
      </c>
      <c r="R120" s="317">
        <v>5</v>
      </c>
      <c r="S120" s="151"/>
      <c r="T120" s="232">
        <f>$T$27</f>
        <v>15</v>
      </c>
    </row>
    <row r="121" spans="2:20">
      <c r="B121" s="9" t="str">
        <f>_xlfn.TEXTJOIN(",",TRUE,IF(LEFT(Regions!$C$3,1)&lt;&gt;"*",Regions!$C$3,""),IF(LEFT(Regions!$D$3,1)&lt;&gt;"*",Regions!$D$3,""))</f>
        <v>IE,National</v>
      </c>
      <c r="E121" s="9" t="str">
        <f>Commodities!$D$44</f>
        <v>AGRELC</v>
      </c>
      <c r="P121" s="254">
        <f>$I$92*1.1</f>
        <v>0.2106687752701687</v>
      </c>
      <c r="Q121" s="255">
        <f>$I$92*1.5</f>
        <v>0.28727560264113911</v>
      </c>
      <c r="R121" s="317">
        <v>5</v>
      </c>
      <c r="S121" s="255">
        <f>$I$92</f>
        <v>0.19151706842742608</v>
      </c>
      <c r="T121" s="232">
        <f>$T$28</f>
        <v>20</v>
      </c>
    </row>
    <row r="122" spans="2:20">
      <c r="B122" s="9" t="str">
        <f>_xlfn.TEXTJOIN(",",TRUE,IF(LEFT(Regions!$C$3,1)&lt;&gt;"*",Regions!$C$3,""),IF(LEFT(Regions!$D$3,1)&lt;&gt;"*",Regions!$D$3,""))</f>
        <v>IE,National</v>
      </c>
      <c r="E122" s="9" t="str">
        <f>Commodities!$D$45</f>
        <v>AGRGAS</v>
      </c>
      <c r="P122" s="251">
        <v>7.2999999999999995E-2</v>
      </c>
      <c r="Q122" s="255">
        <f>P122*1.5</f>
        <v>0.10949999999999999</v>
      </c>
      <c r="R122" s="317">
        <v>5</v>
      </c>
      <c r="S122" s="151"/>
      <c r="T122" s="232">
        <f>$T$29</f>
        <v>12</v>
      </c>
    </row>
    <row r="123" spans="2:20">
      <c r="B123" s="9" t="str">
        <f>_xlfn.TEXTJOIN(",",TRUE,IF(LEFT(Regions!$C$3,1)&lt;&gt;"*",Regions!$C$3,""),IF(LEFT(Regions!$D$3,1)&lt;&gt;"*",Regions!$D$3,""))</f>
        <v>IE,National</v>
      </c>
      <c r="E123" s="9" t="str">
        <f>Commodities!$D$46</f>
        <v>AGRGEO</v>
      </c>
      <c r="P123" s="252">
        <v>0</v>
      </c>
      <c r="Q123" s="253">
        <v>0.01</v>
      </c>
      <c r="R123" s="317">
        <v>5</v>
      </c>
      <c r="S123" s="151"/>
      <c r="T123" s="232">
        <f>$T$30</f>
        <v>30</v>
      </c>
    </row>
    <row r="124" spans="2:20">
      <c r="B124" s="9" t="str">
        <f>_xlfn.TEXTJOIN(",",TRUE,IF(LEFT(Regions!$C$3,1)&lt;&gt;"*",Regions!$C$3,""),IF(LEFT(Regions!$D$3,1)&lt;&gt;"*",Regions!$D$3,""))</f>
        <v>IE,National</v>
      </c>
      <c r="E124" s="9" t="str">
        <f>Commodities!$D$48</f>
        <v>AGRLPG</v>
      </c>
      <c r="P124" s="256">
        <v>1.4999999999999999E-2</v>
      </c>
      <c r="Q124" s="252">
        <v>0.1</v>
      </c>
      <c r="R124" s="317">
        <v>5</v>
      </c>
      <c r="S124" s="151"/>
      <c r="T124" s="232">
        <f>$T$31</f>
        <v>0</v>
      </c>
    </row>
    <row r="125" spans="2:20">
      <c r="B125" s="9" t="str">
        <f>_xlfn.TEXTJOIN(",",TRUE,IF(LEFT(Regions!$C$3,1)&lt;&gt;"*",Regions!$C$3,""),IF(LEFT(Regions!$D$3,1)&lt;&gt;"*",Regions!$D$3,""))</f>
        <v>IE,National</v>
      </c>
      <c r="E125" s="9" t="str">
        <f>Commodities!$D$43</f>
        <v>AGRDST</v>
      </c>
      <c r="P125" s="252">
        <v>1</v>
      </c>
      <c r="Q125" s="252">
        <v>1</v>
      </c>
      <c r="R125" s="317">
        <v>5</v>
      </c>
      <c r="S125" s="151"/>
    </row>
    <row r="126" spans="2:20">
      <c r="B126" s="9" t="str">
        <f>_xlfn.TEXTJOIN(",",TRUE,IF(LEFT(Regions!$C$3,1)&lt;&gt;"*",Regions!$C$3,""),IF(LEFT(Regions!$D$3,1)&lt;&gt;"*",Regions!$D$3,""))</f>
        <v>IE,National</v>
      </c>
      <c r="E126" s="9" t="str">
        <f>Commodities!$D$49</f>
        <v>AGRSOL</v>
      </c>
      <c r="P126" s="253">
        <v>0</v>
      </c>
      <c r="Q126" s="252">
        <v>0.04</v>
      </c>
      <c r="R126" s="317">
        <v>5</v>
      </c>
      <c r="S126" s="151"/>
      <c r="T126" s="232">
        <f>$T$33</f>
        <v>30</v>
      </c>
    </row>
    <row r="127" spans="2:20">
      <c r="B127" s="9" t="str">
        <f>_xlfn.TEXTJOIN(",",TRUE,IF(LEFT(Regions!$C$3,1)&lt;&gt;"*",Regions!$C$3,""),IF(LEFT(Regions!$D$3,1)&lt;&gt;"*",Regions!$D$3,""))</f>
        <v>IE,National</v>
      </c>
      <c r="F127" s="9" t="str">
        <f>Commodities!D34</f>
        <v>ANRGCAT12</v>
      </c>
      <c r="P127" s="257"/>
      <c r="Q127" s="151"/>
      <c r="R127" s="151"/>
      <c r="S127" s="151"/>
    </row>
    <row r="128" spans="2:20">
      <c r="B128" s="9" t="str">
        <f>_xlfn.TEXTJOIN(",",TRUE,IF(LEFT(Regions!$C$3,1)&lt;&gt;"*",Regions!$C$3,""),IF(LEFT(Regions!$D$3,1)&lt;&gt;"*",Regions!$D$3,""))</f>
        <v>IE,National</v>
      </c>
      <c r="C128" s="9" t="str">
        <f>Processes!D63</f>
        <v>ANRGCAT113</v>
      </c>
      <c r="D128" s="9" t="str">
        <f>Processes!E63</f>
        <v>Dairy Cattle Man Dgst - Energy Use (New pratices)</v>
      </c>
      <c r="E128" s="9" t="str">
        <f>Commodities!$D$41</f>
        <v>AGRBDL</v>
      </c>
      <c r="L128" s="151">
        <v>1</v>
      </c>
      <c r="M128" s="151">
        <v>10</v>
      </c>
      <c r="N128" s="151">
        <v>2015</v>
      </c>
      <c r="O128" s="151">
        <v>1</v>
      </c>
      <c r="P128" s="251">
        <v>1.4999999999999999E-2</v>
      </c>
      <c r="Q128" s="255">
        <f>I96*0.8</f>
        <v>0.64678634525805923</v>
      </c>
      <c r="R128" s="317">
        <v>5</v>
      </c>
      <c r="S128" s="151"/>
      <c r="T128" s="9">
        <f>$T$26</f>
        <v>10</v>
      </c>
    </row>
    <row r="129" spans="2:20">
      <c r="B129" s="9" t="str">
        <f>_xlfn.TEXTJOIN(",",TRUE,IF(LEFT(Regions!$C$3,1)&lt;&gt;"*",Regions!$C$3,""),IF(LEFT(Regions!$D$3,1)&lt;&gt;"*",Regions!$D$3,""))</f>
        <v>IE,National</v>
      </c>
      <c r="E129" s="9" t="str">
        <f>Commodities!$D$42</f>
        <v>AGRBIO</v>
      </c>
      <c r="P129" s="252">
        <v>0.01</v>
      </c>
      <c r="Q129" s="253">
        <v>0.1</v>
      </c>
      <c r="R129" s="317">
        <v>5</v>
      </c>
      <c r="S129" s="151"/>
      <c r="T129" s="232">
        <f>$T$27</f>
        <v>15</v>
      </c>
    </row>
    <row r="130" spans="2:20">
      <c r="B130" s="9" t="str">
        <f>_xlfn.TEXTJOIN(",",TRUE,IF(LEFT(Regions!$C$3,1)&lt;&gt;"*",Regions!$C$3,""),IF(LEFT(Regions!$D$3,1)&lt;&gt;"*",Regions!$D$3,""))</f>
        <v>IE,National</v>
      </c>
      <c r="E130" s="9" t="str">
        <f>Commodities!$D$44</f>
        <v>AGRELC</v>
      </c>
      <c r="P130" s="254">
        <f>$I$95*1.1</f>
        <v>0.2106687752701687</v>
      </c>
      <c r="Q130" s="254">
        <f>$I$95*1.5</f>
        <v>0.28727560264113911</v>
      </c>
      <c r="R130" s="317">
        <v>5</v>
      </c>
      <c r="S130" s="254">
        <f>$I$98</f>
        <v>0.19151706842742608</v>
      </c>
      <c r="T130" s="232">
        <f>$T$28</f>
        <v>20</v>
      </c>
    </row>
    <row r="131" spans="2:20">
      <c r="B131" s="9" t="str">
        <f>_xlfn.TEXTJOIN(",",TRUE,IF(LEFT(Regions!$C$3,1)&lt;&gt;"*",Regions!$C$3,""),IF(LEFT(Regions!$D$3,1)&lt;&gt;"*",Regions!$D$3,""))</f>
        <v>IE,National</v>
      </c>
      <c r="E131" s="9" t="str">
        <f>Commodities!$D$45</f>
        <v>AGRGAS</v>
      </c>
      <c r="P131" s="251">
        <v>7.2999999999999995E-2</v>
      </c>
      <c r="Q131" s="255">
        <f>P131*1.5</f>
        <v>0.10949999999999999</v>
      </c>
      <c r="R131" s="317">
        <v>5</v>
      </c>
      <c r="S131" s="151"/>
      <c r="T131" s="232">
        <f>$T$29</f>
        <v>12</v>
      </c>
    </row>
    <row r="132" spans="2:20">
      <c r="B132" s="9" t="str">
        <f>_xlfn.TEXTJOIN(",",TRUE,IF(LEFT(Regions!$C$3,1)&lt;&gt;"*",Regions!$C$3,""),IF(LEFT(Regions!$D$3,1)&lt;&gt;"*",Regions!$D$3,""))</f>
        <v>IE,National</v>
      </c>
      <c r="E132" s="9" t="str">
        <f>Commodities!$D$46</f>
        <v>AGRGEO</v>
      </c>
      <c r="P132" s="252">
        <v>0</v>
      </c>
      <c r="Q132" s="253">
        <v>0.01</v>
      </c>
      <c r="R132" s="317">
        <v>5</v>
      </c>
      <c r="S132" s="151"/>
      <c r="T132" s="232">
        <f>$T$30</f>
        <v>30</v>
      </c>
    </row>
    <row r="133" spans="2:20">
      <c r="B133" s="9" t="str">
        <f>_xlfn.TEXTJOIN(",",TRUE,IF(LEFT(Regions!$C$3,1)&lt;&gt;"*",Regions!$C$3,""),IF(LEFT(Regions!$D$3,1)&lt;&gt;"*",Regions!$D$3,""))</f>
        <v>IE,National</v>
      </c>
      <c r="E133" s="9" t="str">
        <f>Commodities!$D$47</f>
        <v>AGRHET</v>
      </c>
      <c r="G133" s="151"/>
      <c r="H133" s="151"/>
      <c r="I133" s="151"/>
      <c r="J133" s="151"/>
      <c r="K133" s="248"/>
      <c r="L133" s="151"/>
      <c r="M133" s="151"/>
      <c r="N133" s="151"/>
      <c r="O133" s="151"/>
      <c r="P133" s="252">
        <v>0.05</v>
      </c>
      <c r="Q133" s="253">
        <v>0.5</v>
      </c>
      <c r="R133" s="317">
        <v>5</v>
      </c>
      <c r="S133" s="151"/>
    </row>
    <row r="134" spans="2:20">
      <c r="B134" s="9" t="str">
        <f>_xlfn.TEXTJOIN(",",TRUE,IF(LEFT(Regions!$C$3,1)&lt;&gt;"*",Regions!$C$3,""),IF(LEFT(Regions!$D$3,1)&lt;&gt;"*",Regions!$D$3,""))</f>
        <v>IE,National</v>
      </c>
      <c r="E134" s="9" t="str">
        <f>Commodities!$D$48</f>
        <v>AGRLPG</v>
      </c>
      <c r="P134" s="256">
        <v>1.4999999999999999E-2</v>
      </c>
      <c r="Q134" s="252">
        <v>0.1</v>
      </c>
      <c r="R134" s="317">
        <v>5</v>
      </c>
      <c r="S134" s="151"/>
      <c r="T134" s="232">
        <f>$T$31</f>
        <v>0</v>
      </c>
    </row>
    <row r="135" spans="2:20">
      <c r="B135" s="9" t="str">
        <f>_xlfn.TEXTJOIN(",",TRUE,IF(LEFT(Regions!$C$3,1)&lt;&gt;"*",Regions!$C$3,""),IF(LEFT(Regions!$D$3,1)&lt;&gt;"*",Regions!$D$3,""))</f>
        <v>IE,National</v>
      </c>
      <c r="E135" s="9" t="str">
        <f>Commodities!$D$43</f>
        <v>AGRDST</v>
      </c>
      <c r="P135" s="252">
        <v>1</v>
      </c>
      <c r="Q135" s="252">
        <v>1</v>
      </c>
      <c r="R135" s="317">
        <v>5</v>
      </c>
      <c r="S135" s="151"/>
    </row>
    <row r="136" spans="2:20">
      <c r="B136" s="9" t="str">
        <f>_xlfn.TEXTJOIN(",",TRUE,IF(LEFT(Regions!$C$3,1)&lt;&gt;"*",Regions!$C$3,""),IF(LEFT(Regions!$D$3,1)&lt;&gt;"*",Regions!$D$3,""))</f>
        <v>IE,National</v>
      </c>
      <c r="E136" s="9" t="str">
        <f>Commodities!$D$49</f>
        <v>AGRSOL</v>
      </c>
      <c r="P136" s="253">
        <v>0</v>
      </c>
      <c r="Q136" s="252">
        <v>0.04</v>
      </c>
      <c r="R136" s="317">
        <v>5</v>
      </c>
      <c r="S136" s="151"/>
      <c r="T136" s="232">
        <f>$T$33</f>
        <v>30</v>
      </c>
    </row>
    <row r="137" spans="2:20">
      <c r="B137" s="9" t="str">
        <f>_xlfn.TEXTJOIN(",",TRUE,IF(LEFT(Regions!$C$3,1)&lt;&gt;"*",Regions!$C$3,""),IF(LEFT(Regions!$D$3,1)&lt;&gt;"*",Regions!$D$3,""))</f>
        <v>IE,National</v>
      </c>
      <c r="F137" s="9" t="str">
        <f>Commodities!D35</f>
        <v>ANRGCAT13</v>
      </c>
      <c r="P137" s="257"/>
      <c r="Q137" s="151"/>
      <c r="R137" s="151"/>
      <c r="S137" s="151"/>
    </row>
    <row r="138" spans="2:20">
      <c r="B138" s="9" t="str">
        <f>_xlfn.TEXTJOIN(",",TRUE,IF(LEFT(Regions!$C$3,1)&lt;&gt;"*",Regions!$C$3,""),IF(LEFT(Regions!$D$3,1)&lt;&gt;"*",Regions!$D$3,""))</f>
        <v>IE,National</v>
      </c>
      <c r="C138" s="9" t="str">
        <f>Processes!D64</f>
        <v>ANRGCAT114</v>
      </c>
      <c r="D138" s="9" t="str">
        <f>Processes!E64</f>
        <v>Dairy Cattle DietOil+ManDgst - Energy Use (New pratices)</v>
      </c>
      <c r="E138" s="9" t="str">
        <f>Commodities!$D$41</f>
        <v>AGRBDL</v>
      </c>
      <c r="L138" s="151">
        <v>1</v>
      </c>
      <c r="M138" s="151">
        <v>10</v>
      </c>
      <c r="N138" s="151">
        <v>2015</v>
      </c>
      <c r="O138" s="151">
        <v>1</v>
      </c>
      <c r="P138" s="251">
        <v>1.4999999999999999E-2</v>
      </c>
      <c r="Q138" s="255">
        <f>I99*0.8</f>
        <v>0.64678634525805923</v>
      </c>
      <c r="R138" s="317">
        <v>5</v>
      </c>
      <c r="S138" s="151"/>
      <c r="T138" s="9">
        <f>$T$26</f>
        <v>10</v>
      </c>
    </row>
    <row r="139" spans="2:20">
      <c r="B139" s="9" t="str">
        <f>_xlfn.TEXTJOIN(",",TRUE,IF(LEFT(Regions!$C$3,1)&lt;&gt;"*",Regions!$C$3,""),IF(LEFT(Regions!$D$3,1)&lt;&gt;"*",Regions!$D$3,""))</f>
        <v>IE,National</v>
      </c>
      <c r="E139" s="9" t="str">
        <f>Commodities!$D$42</f>
        <v>AGRBIO</v>
      </c>
      <c r="P139" s="252">
        <v>0.01</v>
      </c>
      <c r="Q139" s="253">
        <v>0.1</v>
      </c>
      <c r="R139" s="317">
        <v>5</v>
      </c>
      <c r="S139" s="151"/>
      <c r="T139" s="232">
        <f>$T$27</f>
        <v>15</v>
      </c>
    </row>
    <row r="140" spans="2:20">
      <c r="B140" s="9" t="str">
        <f>_xlfn.TEXTJOIN(",",TRUE,IF(LEFT(Regions!$C$3,1)&lt;&gt;"*",Regions!$C$3,""),IF(LEFT(Regions!$D$3,1)&lt;&gt;"*",Regions!$D$3,""))</f>
        <v>IE,National</v>
      </c>
      <c r="E140" s="9" t="str">
        <f>Commodities!$D$44</f>
        <v>AGRELC</v>
      </c>
      <c r="P140" s="254">
        <f>$I$95*1.1</f>
        <v>0.2106687752701687</v>
      </c>
      <c r="Q140" s="254">
        <f>$I$98*1.5</f>
        <v>0.28727560264113911</v>
      </c>
      <c r="R140" s="317">
        <v>5</v>
      </c>
      <c r="S140" s="254">
        <f>$I$95</f>
        <v>0.19151706842742608</v>
      </c>
      <c r="T140" s="232">
        <f>$T$28</f>
        <v>20</v>
      </c>
    </row>
    <row r="141" spans="2:20">
      <c r="B141" s="9" t="str">
        <f>_xlfn.TEXTJOIN(",",TRUE,IF(LEFT(Regions!$C$3,1)&lt;&gt;"*",Regions!$C$3,""),IF(LEFT(Regions!$D$3,1)&lt;&gt;"*",Regions!$D$3,""))</f>
        <v>IE,National</v>
      </c>
      <c r="E141" s="9" t="str">
        <f>Commodities!$D$45</f>
        <v>AGRGAS</v>
      </c>
      <c r="P141" s="251">
        <v>7.2999999999999995E-2</v>
      </c>
      <c r="Q141" s="255">
        <f>P141*1.5</f>
        <v>0.10949999999999999</v>
      </c>
      <c r="R141" s="317">
        <v>5</v>
      </c>
      <c r="S141" s="151"/>
      <c r="T141" s="232">
        <f>$T$29</f>
        <v>12</v>
      </c>
    </row>
    <row r="142" spans="2:20">
      <c r="B142" s="9" t="str">
        <f>_xlfn.TEXTJOIN(",",TRUE,IF(LEFT(Regions!$C$3,1)&lt;&gt;"*",Regions!$C$3,""),IF(LEFT(Regions!$D$3,1)&lt;&gt;"*",Regions!$D$3,""))</f>
        <v>IE,National</v>
      </c>
      <c r="E142" s="9" t="str">
        <f>Commodities!$D$46</f>
        <v>AGRGEO</v>
      </c>
      <c r="P142" s="252">
        <v>0</v>
      </c>
      <c r="Q142" s="253">
        <v>0.01</v>
      </c>
      <c r="R142" s="317">
        <v>5</v>
      </c>
      <c r="S142" s="151"/>
      <c r="T142" s="232">
        <f>$T$30</f>
        <v>30</v>
      </c>
    </row>
    <row r="143" spans="2:20">
      <c r="B143" s="9" t="str">
        <f>_xlfn.TEXTJOIN(",",TRUE,IF(LEFT(Regions!$C$3,1)&lt;&gt;"*",Regions!$C$3,""),IF(LEFT(Regions!$D$3,1)&lt;&gt;"*",Regions!$D$3,""))</f>
        <v>IE,National</v>
      </c>
      <c r="E143" s="9" t="str">
        <f>Commodities!$D$47</f>
        <v>AGRHET</v>
      </c>
      <c r="P143" s="252">
        <v>0.05</v>
      </c>
      <c r="Q143" s="253">
        <v>0.5</v>
      </c>
      <c r="R143" s="317">
        <v>5</v>
      </c>
      <c r="S143" s="151"/>
    </row>
    <row r="144" spans="2:20">
      <c r="B144" s="9" t="str">
        <f>_xlfn.TEXTJOIN(",",TRUE,IF(LEFT(Regions!$C$3,1)&lt;&gt;"*",Regions!$C$3,""),IF(LEFT(Regions!$D$3,1)&lt;&gt;"*",Regions!$D$3,""))</f>
        <v>IE,National</v>
      </c>
      <c r="E144" s="9" t="str">
        <f>Commodities!$D$48</f>
        <v>AGRLPG</v>
      </c>
      <c r="P144" s="256">
        <v>1.4999999999999999E-2</v>
      </c>
      <c r="Q144" s="252">
        <v>0.1</v>
      </c>
      <c r="R144" s="317">
        <v>5</v>
      </c>
      <c r="S144" s="151"/>
      <c r="T144" s="232">
        <f>$T$31</f>
        <v>0</v>
      </c>
    </row>
    <row r="145" spans="2:20">
      <c r="B145" s="9" t="str">
        <f>_xlfn.TEXTJOIN(",",TRUE,IF(LEFT(Regions!$C$3,1)&lt;&gt;"*",Regions!$C$3,""),IF(LEFT(Regions!$D$3,1)&lt;&gt;"*",Regions!$D$3,""))</f>
        <v>IE,National</v>
      </c>
      <c r="E145" s="9" t="str">
        <f>Commodities!$D$43</f>
        <v>AGRDST</v>
      </c>
      <c r="P145" s="252">
        <v>1</v>
      </c>
      <c r="Q145" s="252">
        <v>1</v>
      </c>
      <c r="R145" s="317">
        <v>5</v>
      </c>
      <c r="S145" s="151"/>
    </row>
    <row r="146" spans="2:20">
      <c r="B146" s="9" t="str">
        <f>_xlfn.TEXTJOIN(",",TRUE,IF(LEFT(Regions!$C$3,1)&lt;&gt;"*",Regions!$C$3,""),IF(LEFT(Regions!$D$3,1)&lt;&gt;"*",Regions!$D$3,""))</f>
        <v>IE,National</v>
      </c>
      <c r="E146" s="9" t="str">
        <f>Commodities!$D$49</f>
        <v>AGRSOL</v>
      </c>
      <c r="P146" s="253">
        <v>0</v>
      </c>
      <c r="Q146" s="252">
        <v>0.04</v>
      </c>
      <c r="R146" s="317">
        <v>5</v>
      </c>
      <c r="S146" s="151"/>
      <c r="T146" s="232">
        <f>$T$33</f>
        <v>30</v>
      </c>
    </row>
    <row r="147" spans="2:20">
      <c r="B147" s="9" t="str">
        <f>_xlfn.TEXTJOIN(",",TRUE,IF(LEFT(Regions!$C$3,1)&lt;&gt;"*",Regions!$C$3,""),IF(LEFT(Regions!$D$3,1)&lt;&gt;"*",Regions!$D$3,""))</f>
        <v>IE,National</v>
      </c>
      <c r="F147" s="9" t="str">
        <f>Commodities!D36</f>
        <v>ANRGCAT14</v>
      </c>
      <c r="P147" s="257"/>
      <c r="Q147" s="151"/>
      <c r="R147" s="151"/>
      <c r="S147" s="151"/>
    </row>
    <row r="148" spans="2:20">
      <c r="B148" s="9" t="str">
        <f>_xlfn.TEXTJOIN(",",TRUE,IF(LEFT(Regions!$C$3,1)&lt;&gt;"*",Regions!$C$3,""),IF(LEFT(Regions!$D$3,1)&lt;&gt;"*",Regions!$D$3,""))</f>
        <v>IE,National</v>
      </c>
      <c r="C148" s="9" t="str">
        <f>Processes!D65</f>
        <v>ANRGCAT213</v>
      </c>
      <c r="D148" s="9" t="str">
        <f>Processes!E65</f>
        <v>Non-Dairy Cattle Man Dgst - Energy Use (New pratices)</v>
      </c>
      <c r="E148" s="9" t="str">
        <f>Commodities!$D$41</f>
        <v>AGRBDL</v>
      </c>
      <c r="L148" s="151">
        <v>1</v>
      </c>
      <c r="M148" s="151">
        <v>10</v>
      </c>
      <c r="N148" s="151">
        <v>2015</v>
      </c>
      <c r="O148" s="151">
        <v>1</v>
      </c>
      <c r="P148" s="251">
        <v>1.4999999999999999E-2</v>
      </c>
      <c r="Q148" s="255">
        <f>I102*0.8</f>
        <v>0.64678634525805923</v>
      </c>
      <c r="R148" s="317">
        <v>5</v>
      </c>
      <c r="S148" s="151"/>
      <c r="T148" s="9">
        <f>$T$26</f>
        <v>10</v>
      </c>
    </row>
    <row r="149" spans="2:20">
      <c r="B149" s="9" t="str">
        <f>_xlfn.TEXTJOIN(",",TRUE,IF(LEFT(Regions!$C$3,1)&lt;&gt;"*",Regions!$C$3,""),IF(LEFT(Regions!$D$3,1)&lt;&gt;"*",Regions!$D$3,""))</f>
        <v>IE,National</v>
      </c>
      <c r="E149" s="9" t="str">
        <f>Commodities!$D$42</f>
        <v>AGRBIO</v>
      </c>
      <c r="P149" s="252">
        <v>0.01</v>
      </c>
      <c r="Q149" s="253">
        <v>0.1</v>
      </c>
      <c r="R149" s="317">
        <v>5</v>
      </c>
      <c r="S149" s="151"/>
      <c r="T149" s="232">
        <f>$T$27</f>
        <v>15</v>
      </c>
    </row>
    <row r="150" spans="2:20">
      <c r="B150" s="9" t="str">
        <f>_xlfn.TEXTJOIN(",",TRUE,IF(LEFT(Regions!$C$3,1)&lt;&gt;"*",Regions!$C$3,""),IF(LEFT(Regions!$D$3,1)&lt;&gt;"*",Regions!$D$3,""))</f>
        <v>IE,National</v>
      </c>
      <c r="E150" s="9" t="str">
        <f>Commodities!$D$44</f>
        <v>AGRELC</v>
      </c>
      <c r="P150" s="254">
        <f>$I$101*1.1</f>
        <v>0.2106687752701687</v>
      </c>
      <c r="Q150" s="254">
        <f>$I$101*1.5</f>
        <v>0.28727560264113911</v>
      </c>
      <c r="R150" s="317">
        <v>5</v>
      </c>
      <c r="S150" s="254">
        <f>$I$101</f>
        <v>0.19151706842742608</v>
      </c>
      <c r="T150" s="232">
        <f>$T$28</f>
        <v>20</v>
      </c>
    </row>
    <row r="151" spans="2:20">
      <c r="B151" s="9" t="str">
        <f>_xlfn.TEXTJOIN(",",TRUE,IF(LEFT(Regions!$C$3,1)&lt;&gt;"*",Regions!$C$3,""),IF(LEFT(Regions!$D$3,1)&lt;&gt;"*",Regions!$D$3,""))</f>
        <v>IE,National</v>
      </c>
      <c r="E151" s="9" t="str">
        <f>Commodities!$D$45</f>
        <v>AGRGAS</v>
      </c>
      <c r="P151" s="251">
        <v>7.2999999999999995E-2</v>
      </c>
      <c r="Q151" s="255">
        <f>P151*1.5</f>
        <v>0.10949999999999999</v>
      </c>
      <c r="R151" s="317">
        <v>5</v>
      </c>
      <c r="S151" s="151"/>
      <c r="T151" s="232">
        <f>$T$29</f>
        <v>12</v>
      </c>
    </row>
    <row r="152" spans="2:20">
      <c r="B152" s="9" t="str">
        <f>_xlfn.TEXTJOIN(",",TRUE,IF(LEFT(Regions!$C$3,1)&lt;&gt;"*",Regions!$C$3,""),IF(LEFT(Regions!$D$3,1)&lt;&gt;"*",Regions!$D$3,""))</f>
        <v>IE,National</v>
      </c>
      <c r="E152" s="9" t="str">
        <f>Commodities!$D$46</f>
        <v>AGRGEO</v>
      </c>
      <c r="P152" s="252">
        <v>0</v>
      </c>
      <c r="Q152" s="253">
        <v>0.01</v>
      </c>
      <c r="R152" s="317">
        <v>5</v>
      </c>
      <c r="S152" s="151"/>
      <c r="T152" s="232">
        <f>$T$30</f>
        <v>30</v>
      </c>
    </row>
    <row r="153" spans="2:20">
      <c r="B153" s="9" t="str">
        <f>_xlfn.TEXTJOIN(",",TRUE,IF(LEFT(Regions!$C$3,1)&lt;&gt;"*",Regions!$C$3,""),IF(LEFT(Regions!$D$3,1)&lt;&gt;"*",Regions!$D$3,""))</f>
        <v>IE,National</v>
      </c>
      <c r="E153" s="9" t="str">
        <f>Commodities!$D$47</f>
        <v>AGRHET</v>
      </c>
      <c r="G153" s="151"/>
      <c r="H153" s="151"/>
      <c r="I153" s="151"/>
      <c r="J153" s="151"/>
      <c r="K153" s="248"/>
      <c r="L153" s="151"/>
      <c r="M153" s="151"/>
      <c r="N153" s="151"/>
      <c r="O153" s="151"/>
      <c r="P153" s="252">
        <v>0.05</v>
      </c>
      <c r="Q153" s="253">
        <v>0.5</v>
      </c>
      <c r="R153" s="317">
        <v>5</v>
      </c>
      <c r="S153" s="151"/>
    </row>
    <row r="154" spans="2:20">
      <c r="B154" s="9" t="str">
        <f>_xlfn.TEXTJOIN(",",TRUE,IF(LEFT(Regions!$C$3,1)&lt;&gt;"*",Regions!$C$3,""),IF(LEFT(Regions!$D$3,1)&lt;&gt;"*",Regions!$D$3,""))</f>
        <v>IE,National</v>
      </c>
      <c r="E154" s="9" t="str">
        <f>Commodities!$D$48</f>
        <v>AGRLPG</v>
      </c>
      <c r="P154" s="256">
        <v>1.4999999999999999E-2</v>
      </c>
      <c r="Q154" s="252">
        <v>0.1</v>
      </c>
      <c r="R154" s="317">
        <v>5</v>
      </c>
      <c r="S154" s="151"/>
      <c r="T154" s="232">
        <f>$T$31</f>
        <v>0</v>
      </c>
    </row>
    <row r="155" spans="2:20">
      <c r="B155" s="9" t="str">
        <f>_xlfn.TEXTJOIN(",",TRUE,IF(LEFT(Regions!$C$3,1)&lt;&gt;"*",Regions!$C$3,""),IF(LEFT(Regions!$D$3,1)&lt;&gt;"*",Regions!$D$3,""))</f>
        <v>IE,National</v>
      </c>
      <c r="E155" s="9" t="str">
        <f>Commodities!$D$43</f>
        <v>AGRDST</v>
      </c>
      <c r="P155" s="252">
        <v>1</v>
      </c>
      <c r="Q155" s="252">
        <v>1</v>
      </c>
      <c r="R155" s="317">
        <v>5</v>
      </c>
      <c r="S155" s="151"/>
    </row>
    <row r="156" spans="2:20">
      <c r="B156" s="9" t="str">
        <f>_xlfn.TEXTJOIN(",",TRUE,IF(LEFT(Regions!$C$3,1)&lt;&gt;"*",Regions!$C$3,""),IF(LEFT(Regions!$D$3,1)&lt;&gt;"*",Regions!$D$3,""))</f>
        <v>IE,National</v>
      </c>
      <c r="E156" s="9" t="str">
        <f>Commodities!$D$49</f>
        <v>AGRSOL</v>
      </c>
      <c r="P156" s="253">
        <v>0</v>
      </c>
      <c r="Q156" s="252">
        <v>0.04</v>
      </c>
      <c r="R156" s="317">
        <v>5</v>
      </c>
      <c r="S156" s="151"/>
      <c r="T156" s="232">
        <f>$T$33</f>
        <v>30</v>
      </c>
    </row>
    <row r="157" spans="2:20">
      <c r="B157" s="9" t="str">
        <f>_xlfn.TEXTJOIN(",",TRUE,IF(LEFT(Regions!$C$3,1)&lt;&gt;"*",Regions!$C$3,""),IF(LEFT(Regions!$D$3,1)&lt;&gt;"*",Regions!$D$3,""))</f>
        <v>IE,National</v>
      </c>
      <c r="F157" s="9" t="str">
        <f>Commodities!D37</f>
        <v>ANRGCAT23</v>
      </c>
      <c r="Q157" s="151"/>
      <c r="R157" s="151"/>
      <c r="S157" s="151"/>
    </row>
    <row r="158" spans="2:20">
      <c r="B158" s="9" t="str">
        <f>_xlfn.TEXTJOIN(",",TRUE,IF(LEFT(Regions!$C$3,1)&lt;&gt;"*",Regions!$C$3,""),IF(LEFT(Regions!$D$3,1)&lt;&gt;"*",Regions!$D$3,""))</f>
        <v>IE,National</v>
      </c>
      <c r="C158" s="9" t="str">
        <f>Processes!D66</f>
        <v>ANRGPIG113</v>
      </c>
      <c r="D158" s="9" t="str">
        <f>Processes!E66</f>
        <v>Pigs Man Dgst - Energy Use (New pratices)</v>
      </c>
      <c r="E158" s="9" t="str">
        <f>Commodities!$D$41</f>
        <v>AGRBDL</v>
      </c>
      <c r="L158" s="151">
        <v>1</v>
      </c>
      <c r="M158" s="151">
        <v>10</v>
      </c>
      <c r="N158" s="151">
        <v>2015</v>
      </c>
      <c r="O158" s="151">
        <v>1</v>
      </c>
      <c r="P158" s="251">
        <v>1.4999999999999999E-2</v>
      </c>
      <c r="Q158" s="255">
        <f>I105*0.8</f>
        <v>0.64678634525805911</v>
      </c>
      <c r="R158" s="317">
        <v>5</v>
      </c>
      <c r="S158" s="151"/>
      <c r="T158" s="9">
        <f>$T$26</f>
        <v>10</v>
      </c>
    </row>
    <row r="159" spans="2:20">
      <c r="B159" s="9" t="str">
        <f>_xlfn.TEXTJOIN(",",TRUE,IF(LEFT(Regions!$C$3,1)&lt;&gt;"*",Regions!$C$3,""),IF(LEFT(Regions!$D$3,1)&lt;&gt;"*",Regions!$D$3,""))</f>
        <v>IE,National</v>
      </c>
      <c r="E159" s="9" t="str">
        <f>Commodities!$D$42</f>
        <v>AGRBIO</v>
      </c>
      <c r="P159" s="252">
        <v>0.01</v>
      </c>
      <c r="Q159" s="253">
        <v>0.1</v>
      </c>
      <c r="R159" s="317">
        <v>5</v>
      </c>
      <c r="S159" s="151"/>
      <c r="T159" s="232">
        <f>$T$27</f>
        <v>15</v>
      </c>
    </row>
    <row r="160" spans="2:20">
      <c r="B160" s="9" t="str">
        <f>_xlfn.TEXTJOIN(",",TRUE,IF(LEFT(Regions!$C$3,1)&lt;&gt;"*",Regions!$C$3,""),IF(LEFT(Regions!$D$3,1)&lt;&gt;"*",Regions!$D$3,""))</f>
        <v>IE,National</v>
      </c>
      <c r="E160" s="9" t="str">
        <f>Commodities!$D$44</f>
        <v>AGRELC</v>
      </c>
      <c r="P160" s="254">
        <f>$I$104*1.1</f>
        <v>0.2106687752701687</v>
      </c>
      <c r="Q160" s="254">
        <f>$I$104*1.5</f>
        <v>0.28727560264113911</v>
      </c>
      <c r="R160" s="317">
        <v>5</v>
      </c>
      <c r="S160" s="254">
        <f>$I$104</f>
        <v>0.19151706842742608</v>
      </c>
      <c r="T160" s="232">
        <f>$T$28</f>
        <v>20</v>
      </c>
    </row>
    <row r="161" spans="2:20">
      <c r="B161" s="9" t="str">
        <f>_xlfn.TEXTJOIN(",",TRUE,IF(LEFT(Regions!$C$3,1)&lt;&gt;"*",Regions!$C$3,""),IF(LEFT(Regions!$D$3,1)&lt;&gt;"*",Regions!$D$3,""))</f>
        <v>IE,National</v>
      </c>
      <c r="E161" s="9" t="str">
        <f>Commodities!$D$45</f>
        <v>AGRGAS</v>
      </c>
      <c r="P161" s="251">
        <v>7.2999999999999995E-2</v>
      </c>
      <c r="Q161" s="255">
        <f>P161*1.5</f>
        <v>0.10949999999999999</v>
      </c>
      <c r="R161" s="317">
        <v>5</v>
      </c>
      <c r="S161" s="151"/>
      <c r="T161" s="232">
        <f>$T$29</f>
        <v>12</v>
      </c>
    </row>
    <row r="162" spans="2:20">
      <c r="B162" s="9" t="str">
        <f>_xlfn.TEXTJOIN(",",TRUE,IF(LEFT(Regions!$C$3,1)&lt;&gt;"*",Regions!$C$3,""),IF(LEFT(Regions!$D$3,1)&lt;&gt;"*",Regions!$D$3,""))</f>
        <v>IE,National</v>
      </c>
      <c r="E162" s="9" t="str">
        <f>Commodities!$D$46</f>
        <v>AGRGEO</v>
      </c>
      <c r="P162" s="252">
        <v>0</v>
      </c>
      <c r="Q162" s="253">
        <v>0.01</v>
      </c>
      <c r="R162" s="317">
        <v>5</v>
      </c>
      <c r="S162" s="151"/>
      <c r="T162" s="232">
        <f>$T$30</f>
        <v>30</v>
      </c>
    </row>
    <row r="163" spans="2:20">
      <c r="B163" s="9" t="str">
        <f>_xlfn.TEXTJOIN(",",TRUE,IF(LEFT(Regions!$C$3,1)&lt;&gt;"*",Regions!$C$3,""),IF(LEFT(Regions!$D$3,1)&lt;&gt;"*",Regions!$D$3,""))</f>
        <v>IE,National</v>
      </c>
      <c r="E163" s="9" t="str">
        <f>Commodities!$D$47</f>
        <v>AGRHET</v>
      </c>
      <c r="G163" s="151"/>
      <c r="H163" s="151"/>
      <c r="I163" s="151"/>
      <c r="J163" s="151"/>
      <c r="K163" s="248"/>
      <c r="L163" s="151"/>
      <c r="M163" s="151"/>
      <c r="N163" s="151"/>
      <c r="O163" s="151"/>
      <c r="P163" s="252">
        <v>0.05</v>
      </c>
      <c r="Q163" s="253">
        <v>0.5</v>
      </c>
      <c r="R163" s="317">
        <v>5</v>
      </c>
      <c r="S163" s="151"/>
    </row>
    <row r="164" spans="2:20">
      <c r="B164" s="9" t="str">
        <f>_xlfn.TEXTJOIN(",",TRUE,IF(LEFT(Regions!$C$3,1)&lt;&gt;"*",Regions!$C$3,""),IF(LEFT(Regions!$D$3,1)&lt;&gt;"*",Regions!$D$3,""))</f>
        <v>IE,National</v>
      </c>
      <c r="E164" s="9" t="str">
        <f>Commodities!$D$48</f>
        <v>AGRLPG</v>
      </c>
      <c r="P164" s="256">
        <v>1.4999999999999999E-2</v>
      </c>
      <c r="Q164" s="252">
        <v>0.1</v>
      </c>
      <c r="R164" s="317">
        <v>5</v>
      </c>
      <c r="S164" s="151"/>
      <c r="T164" s="232">
        <f>$T$31</f>
        <v>0</v>
      </c>
    </row>
    <row r="165" spans="2:20">
      <c r="B165" s="9" t="str">
        <f>_xlfn.TEXTJOIN(",",TRUE,IF(LEFT(Regions!$C$3,1)&lt;&gt;"*",Regions!$C$3,""),IF(LEFT(Regions!$D$3,1)&lt;&gt;"*",Regions!$D$3,""))</f>
        <v>IE,National</v>
      </c>
      <c r="E165" s="9" t="str">
        <f>Commodities!$D$43</f>
        <v>AGRDST</v>
      </c>
      <c r="P165" s="252">
        <v>1</v>
      </c>
      <c r="Q165" s="252">
        <v>1</v>
      </c>
      <c r="R165" s="317">
        <v>5</v>
      </c>
      <c r="S165" s="151"/>
    </row>
    <row r="166" spans="2:20">
      <c r="B166" s="9" t="str">
        <f>_xlfn.TEXTJOIN(",",TRUE,IF(LEFT(Regions!$C$3,1)&lt;&gt;"*",Regions!$C$3,""),IF(LEFT(Regions!$D$3,1)&lt;&gt;"*",Regions!$D$3,""))</f>
        <v>IE,National</v>
      </c>
      <c r="E166" s="9" t="str">
        <f>Commodities!$D$49</f>
        <v>AGRSOL</v>
      </c>
      <c r="P166" s="253">
        <v>0</v>
      </c>
      <c r="Q166" s="252">
        <v>0.04</v>
      </c>
      <c r="R166" s="317">
        <v>5</v>
      </c>
      <c r="S166" s="151"/>
      <c r="T166" s="232">
        <f>$T$33</f>
        <v>30</v>
      </c>
    </row>
    <row r="167" spans="2:20">
      <c r="B167" s="9" t="str">
        <f>_xlfn.TEXTJOIN(",",TRUE,IF(LEFT(Regions!$C$3,1)&lt;&gt;"*",Regions!$C$3,""),IF(LEFT(Regions!$D$3,1)&lt;&gt;"*",Regions!$D$3,""))</f>
        <v>IE,National</v>
      </c>
      <c r="F167" s="9" t="str">
        <f>Commodities!D38</f>
        <v>ANRGPIG3</v>
      </c>
      <c r="Q167" s="151"/>
      <c r="R167" s="151"/>
      <c r="S167" s="151"/>
    </row>
    <row r="168" spans="2:20">
      <c r="B168" s="9" t="str">
        <f>_xlfn.TEXTJOIN(",",TRUE,IF(LEFT(Regions!$C$3,1)&lt;&gt;"*",Regions!$C$3,""),IF(LEFT(Regions!$D$3,1)&lt;&gt;"*",Regions!$D$3,""))</f>
        <v>IE,National</v>
      </c>
      <c r="C168" s="9" t="str">
        <f>Processes!D67</f>
        <v>ANRGPOU113</v>
      </c>
      <c r="D168" s="9" t="str">
        <f>Processes!E67</f>
        <v>Poultry Man Dgst - Energy Use (New pratices)</v>
      </c>
      <c r="E168" s="9" t="str">
        <f>Commodities!$D$41</f>
        <v>AGRBDL</v>
      </c>
      <c r="L168" s="151">
        <v>1</v>
      </c>
      <c r="M168" s="151">
        <v>10</v>
      </c>
      <c r="N168" s="151">
        <v>2015</v>
      </c>
      <c r="O168" s="151">
        <v>1</v>
      </c>
      <c r="P168" s="251">
        <v>1.4999999999999999E-2</v>
      </c>
      <c r="Q168" s="255">
        <f>I108*0.8</f>
        <v>0.64678634525805911</v>
      </c>
      <c r="R168" s="317">
        <v>5</v>
      </c>
      <c r="S168" s="151"/>
      <c r="T168" s="9">
        <f>$T$26</f>
        <v>10</v>
      </c>
    </row>
    <row r="169" spans="2:20">
      <c r="B169" s="9" t="str">
        <f>_xlfn.TEXTJOIN(",",TRUE,IF(LEFT(Regions!$C$3,1)&lt;&gt;"*",Regions!$C$3,""),IF(LEFT(Regions!$D$3,1)&lt;&gt;"*",Regions!$D$3,""))</f>
        <v>IE,National</v>
      </c>
      <c r="E169" s="9" t="str">
        <f>Commodities!$D$42</f>
        <v>AGRBIO</v>
      </c>
      <c r="P169" s="252">
        <v>0.01</v>
      </c>
      <c r="Q169" s="253">
        <v>0.1</v>
      </c>
      <c r="R169" s="317">
        <v>5</v>
      </c>
      <c r="S169" s="151"/>
      <c r="T169" s="232">
        <f>$T$27</f>
        <v>15</v>
      </c>
    </row>
    <row r="170" spans="2:20">
      <c r="B170" s="9" t="str">
        <f>_xlfn.TEXTJOIN(",",TRUE,IF(LEFT(Regions!$C$3,1)&lt;&gt;"*",Regions!$C$3,""),IF(LEFT(Regions!$D$3,1)&lt;&gt;"*",Regions!$D$3,""))</f>
        <v>IE,National</v>
      </c>
      <c r="E170" s="9" t="str">
        <f>Commodities!$D$44</f>
        <v>AGRELC</v>
      </c>
      <c r="P170" s="254">
        <f>$I$107*1.1</f>
        <v>0.21066877527016872</v>
      </c>
      <c r="Q170" s="254">
        <f>$I$107*1.5</f>
        <v>0.28727560264113916</v>
      </c>
      <c r="R170" s="317">
        <v>5</v>
      </c>
      <c r="S170" s="254">
        <f>$I$107</f>
        <v>0.19151706842742611</v>
      </c>
      <c r="T170" s="232">
        <f>$T$28</f>
        <v>20</v>
      </c>
    </row>
    <row r="171" spans="2:20">
      <c r="B171" s="9" t="str">
        <f>_xlfn.TEXTJOIN(",",TRUE,IF(LEFT(Regions!$C$3,1)&lt;&gt;"*",Regions!$C$3,""),IF(LEFT(Regions!$D$3,1)&lt;&gt;"*",Regions!$D$3,""))</f>
        <v>IE,National</v>
      </c>
      <c r="E171" s="9" t="str">
        <f>Commodities!$D$45</f>
        <v>AGRGAS</v>
      </c>
      <c r="P171" s="251">
        <v>7.2999999999999995E-2</v>
      </c>
      <c r="Q171" s="255">
        <f>P171*1.5</f>
        <v>0.10949999999999999</v>
      </c>
      <c r="R171" s="317">
        <v>5</v>
      </c>
      <c r="S171" s="151"/>
      <c r="T171" s="232">
        <f>$T$29</f>
        <v>12</v>
      </c>
    </row>
    <row r="172" spans="2:20">
      <c r="B172" s="9" t="str">
        <f>_xlfn.TEXTJOIN(",",TRUE,IF(LEFT(Regions!$C$3,1)&lt;&gt;"*",Regions!$C$3,""),IF(LEFT(Regions!$D$3,1)&lt;&gt;"*",Regions!$D$3,""))</f>
        <v>IE,National</v>
      </c>
      <c r="E172" s="9" t="str">
        <f>Commodities!$D$46</f>
        <v>AGRGEO</v>
      </c>
      <c r="P172" s="252">
        <v>0</v>
      </c>
      <c r="Q172" s="253">
        <v>0.01</v>
      </c>
      <c r="R172" s="317">
        <v>5</v>
      </c>
      <c r="S172" s="151"/>
      <c r="T172" s="232">
        <f>$T$30</f>
        <v>30</v>
      </c>
    </row>
    <row r="173" spans="2:20">
      <c r="B173" s="9" t="str">
        <f>_xlfn.TEXTJOIN(",",TRUE,IF(LEFT(Regions!$C$3,1)&lt;&gt;"*",Regions!$C$3,""),IF(LEFT(Regions!$D$3,1)&lt;&gt;"*",Regions!$D$3,""))</f>
        <v>IE,National</v>
      </c>
      <c r="E173" s="9" t="str">
        <f>Commodities!$D$47</f>
        <v>AGRHET</v>
      </c>
      <c r="G173" s="151"/>
      <c r="H173" s="151"/>
      <c r="I173" s="151"/>
      <c r="J173" s="151"/>
      <c r="K173" s="248"/>
      <c r="L173" s="151"/>
      <c r="M173" s="151"/>
      <c r="N173" s="151"/>
      <c r="O173" s="151"/>
      <c r="P173" s="252">
        <v>0.05</v>
      </c>
      <c r="Q173" s="253">
        <v>0.5</v>
      </c>
      <c r="R173" s="317">
        <v>5</v>
      </c>
      <c r="S173" s="151"/>
    </row>
    <row r="174" spans="2:20">
      <c r="B174" s="9" t="str">
        <f>_xlfn.TEXTJOIN(",",TRUE,IF(LEFT(Regions!$C$3,1)&lt;&gt;"*",Regions!$C$3,""),IF(LEFT(Regions!$D$3,1)&lt;&gt;"*",Regions!$D$3,""))</f>
        <v>IE,National</v>
      </c>
      <c r="E174" s="9" t="str">
        <f>Commodities!$D$48</f>
        <v>AGRLPG</v>
      </c>
      <c r="P174" s="256">
        <v>1.4999999999999999E-2</v>
      </c>
      <c r="Q174" s="252">
        <v>0.1</v>
      </c>
      <c r="R174" s="317">
        <v>5</v>
      </c>
      <c r="S174" s="151"/>
      <c r="T174" s="232">
        <f>$T$31</f>
        <v>0</v>
      </c>
    </row>
    <row r="175" spans="2:20">
      <c r="B175" s="9" t="str">
        <f>_xlfn.TEXTJOIN(",",TRUE,IF(LEFT(Regions!$C$3,1)&lt;&gt;"*",Regions!$C$3,""),IF(LEFT(Regions!$D$3,1)&lt;&gt;"*",Regions!$D$3,""))</f>
        <v>IE,National</v>
      </c>
      <c r="E175" s="9" t="str">
        <f>Commodities!$D$43</f>
        <v>AGRDST</v>
      </c>
      <c r="P175" s="252">
        <v>1</v>
      </c>
      <c r="Q175" s="252">
        <v>1</v>
      </c>
      <c r="R175" s="317">
        <v>5</v>
      </c>
      <c r="S175" s="151"/>
    </row>
    <row r="176" spans="2:20">
      <c r="B176" s="9" t="str">
        <f>_xlfn.TEXTJOIN(",",TRUE,IF(LEFT(Regions!$C$3,1)&lt;&gt;"*",Regions!$C$3,""),IF(LEFT(Regions!$D$3,1)&lt;&gt;"*",Regions!$D$3,""))</f>
        <v>IE,National</v>
      </c>
      <c r="E176" s="9" t="str">
        <f>Commodities!$D$49</f>
        <v>AGRSOL</v>
      </c>
      <c r="P176" s="253">
        <v>0</v>
      </c>
      <c r="Q176" s="259">
        <v>0.04</v>
      </c>
      <c r="R176" s="317">
        <v>5</v>
      </c>
      <c r="S176" s="151"/>
      <c r="T176" s="232">
        <f>$T$33</f>
        <v>30</v>
      </c>
    </row>
    <row r="177" spans="2:20">
      <c r="B177" s="73" t="str">
        <f>_xlfn.TEXTJOIN(",",TRUE,IF(LEFT(Regions!$C$3,1)&lt;&gt;"*",Regions!$C$3,""),IF(LEFT(Regions!$D$3,1)&lt;&gt;"*",Regions!$D$3,""))</f>
        <v>IE,National</v>
      </c>
      <c r="C177" s="73"/>
      <c r="D177" s="73"/>
      <c r="E177" s="73"/>
      <c r="F177" s="73" t="str">
        <f>Commodities!D39</f>
        <v>ANRGPOU3</v>
      </c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153"/>
      <c r="R177" s="153"/>
      <c r="S177" s="153"/>
      <c r="T177" s="73"/>
    </row>
    <row r="178" spans="2:20">
      <c r="L178" s="151"/>
      <c r="M178" s="151"/>
      <c r="N178" s="151"/>
      <c r="O178" s="151"/>
      <c r="P178" s="251"/>
      <c r="Q178" s="255"/>
      <c r="R178" s="255"/>
      <c r="S178" s="151"/>
    </row>
    <row r="179" spans="2:20">
      <c r="P179" s="252"/>
      <c r="Q179" s="253"/>
      <c r="R179" s="253"/>
      <c r="S179" s="151"/>
    </row>
    <row r="180" spans="2:20">
      <c r="P180" s="254"/>
      <c r="Q180" s="254"/>
      <c r="R180" s="254"/>
      <c r="S180" s="254"/>
    </row>
    <row r="181" spans="2:20">
      <c r="P181" s="251"/>
      <c r="Q181" s="255"/>
      <c r="R181" s="255"/>
      <c r="S181" s="151"/>
    </row>
    <row r="182" spans="2:20">
      <c r="P182" s="252"/>
      <c r="Q182" s="253"/>
      <c r="R182" s="253"/>
      <c r="S182" s="151"/>
    </row>
    <row r="183" spans="2:20">
      <c r="P183" s="256"/>
      <c r="Q183" s="252"/>
      <c r="R183" s="252"/>
      <c r="S183" s="151"/>
    </row>
    <row r="184" spans="2:20">
      <c r="P184" s="252"/>
      <c r="Q184" s="252"/>
      <c r="R184" s="252"/>
      <c r="S184" s="151"/>
    </row>
    <row r="185" spans="2:20">
      <c r="P185" s="253"/>
      <c r="Q185" s="252"/>
      <c r="R185" s="252"/>
      <c r="S185" s="151"/>
      <c r="T185" s="232"/>
    </row>
    <row r="186" spans="2:20">
      <c r="Q186" s="151"/>
      <c r="R186" s="151"/>
      <c r="S186" s="15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F75F-C8EF-4B74-8AB3-2D1A9EBE2CEB}">
  <sheetPr codeName="Sheet10">
    <tabColor rgb="FFFFC000"/>
  </sheetPr>
  <dimension ref="B3:D17"/>
  <sheetViews>
    <sheetView workbookViewId="0">
      <selection activeCell="M23" sqref="M23"/>
    </sheetView>
  </sheetViews>
  <sheetFormatPr defaultColWidth="9.140625" defaultRowHeight="12.75"/>
  <cols>
    <col min="1" max="1" width="9.140625" style="207"/>
    <col min="2" max="2" width="10.7109375" style="207" customWidth="1"/>
    <col min="3" max="3" width="7.42578125" style="207" bestFit="1" customWidth="1"/>
    <col min="4" max="4" width="7.5703125" style="207" bestFit="1" customWidth="1"/>
    <col min="5" max="16384" width="9.140625" style="207"/>
  </cols>
  <sheetData>
    <row r="3" spans="2:4">
      <c r="B3" s="242" t="s">
        <v>618</v>
      </c>
    </row>
    <row r="4" spans="2:4">
      <c r="B4" s="243" t="s">
        <v>19</v>
      </c>
      <c r="C4" s="337" t="str">
        <f>Regions!C3</f>
        <v>IE</v>
      </c>
      <c r="D4" s="337" t="str">
        <f>Regions!D3</f>
        <v>National</v>
      </c>
    </row>
    <row r="5" spans="2:4" ht="13.5" thickBot="1">
      <c r="B5" s="338" t="s">
        <v>153</v>
      </c>
      <c r="C5" s="244"/>
      <c r="D5" s="244"/>
    </row>
    <row r="6" spans="2:4">
      <c r="B6" s="207" t="str">
        <f>Commodities!D9</f>
        <v>ADCAT</v>
      </c>
      <c r="C6" s="245">
        <f>Demands!Q4</f>
        <v>6113.5778094351645</v>
      </c>
      <c r="D6" s="245">
        <f>C6</f>
        <v>6113.5778094351645</v>
      </c>
    </row>
    <row r="7" spans="2:4">
      <c r="B7" s="207" t="str">
        <f>Commodities!D10</f>
        <v>ANDCAT</v>
      </c>
      <c r="C7" s="245">
        <f>Demands!Q5</f>
        <v>5.6337454673004519</v>
      </c>
      <c r="D7" s="245">
        <f t="shared" ref="D7:D17" si="0">C7</f>
        <v>5.6337454673004519</v>
      </c>
    </row>
    <row r="8" spans="2:4">
      <c r="B8" s="207" t="str">
        <f>Commodities!D11</f>
        <v>ASHE</v>
      </c>
      <c r="C8" s="245">
        <f>Demands!Q6</f>
        <v>5.7317718669729096</v>
      </c>
      <c r="D8" s="245">
        <f t="shared" si="0"/>
        <v>5.7317718669729096</v>
      </c>
    </row>
    <row r="9" spans="2:4">
      <c r="B9" s="207" t="str">
        <f>Commodities!D12</f>
        <v>APIG</v>
      </c>
      <c r="C9" s="245">
        <f>Demands!Q7</f>
        <v>1.8832586555434965</v>
      </c>
      <c r="D9" s="245">
        <f t="shared" si="0"/>
        <v>1.8832586555434965</v>
      </c>
    </row>
    <row r="10" spans="2:4">
      <c r="B10" s="207" t="str">
        <f>Commodities!D13</f>
        <v>APOU</v>
      </c>
      <c r="C10" s="245">
        <f>Demands!Q8</f>
        <v>17.825696958943141</v>
      </c>
      <c r="D10" s="245">
        <f t="shared" si="0"/>
        <v>17.825696958943141</v>
      </c>
    </row>
    <row r="11" spans="2:4">
      <c r="B11" s="207" t="str">
        <f>Commodities!D14</f>
        <v>AOTH</v>
      </c>
      <c r="C11" s="245">
        <f>Demands!Q9</f>
        <v>0.11699999999999998</v>
      </c>
      <c r="D11" s="245">
        <f t="shared" si="0"/>
        <v>0.11699999999999998</v>
      </c>
    </row>
    <row r="12" spans="2:4">
      <c r="B12" s="207" t="str">
        <f>Commodities!D15</f>
        <v>APUL</v>
      </c>
      <c r="C12" s="245">
        <f>Demands!Q10</f>
        <v>1.8599999999999998E-2</v>
      </c>
      <c r="D12" s="245">
        <f t="shared" si="0"/>
        <v>1.8599999999999998E-2</v>
      </c>
    </row>
    <row r="13" spans="2:4">
      <c r="B13" s="207" t="str">
        <f>Commodities!D16</f>
        <v>APOT</v>
      </c>
      <c r="C13" s="245">
        <f>Demands!Q11</f>
        <v>0.40096958792204757</v>
      </c>
      <c r="D13" s="245">
        <f t="shared" si="0"/>
        <v>0.40096958792204757</v>
      </c>
    </row>
    <row r="14" spans="2:4">
      <c r="B14" s="207" t="str">
        <f>Commodities!D17</f>
        <v>ASUG</v>
      </c>
      <c r="C14" s="245">
        <f>Demands!Q12</f>
        <v>0</v>
      </c>
      <c r="D14" s="245">
        <f t="shared" si="0"/>
        <v>0</v>
      </c>
    </row>
    <row r="15" spans="2:4">
      <c r="B15" s="207" t="str">
        <f>Commodities!D18</f>
        <v>ABAR</v>
      </c>
      <c r="C15" s="245">
        <f>Demands!Q13</f>
        <v>1.4092184166471966</v>
      </c>
      <c r="D15" s="245">
        <f t="shared" si="0"/>
        <v>1.4092184166471966</v>
      </c>
    </row>
    <row r="16" spans="2:4">
      <c r="B16" s="207" t="str">
        <f>Commodities!D19</f>
        <v>AOAT</v>
      </c>
      <c r="C16" s="245">
        <f>Demands!Q14</f>
        <v>0.18969116093398275</v>
      </c>
      <c r="D16" s="245">
        <f t="shared" si="0"/>
        <v>0.18969116093398275</v>
      </c>
    </row>
    <row r="17" spans="2:4">
      <c r="B17" s="207" t="str">
        <f>Commodities!D20</f>
        <v>AWHE</v>
      </c>
      <c r="C17" s="245">
        <f>Demands!Q15</f>
        <v>0.93512367223357729</v>
      </c>
      <c r="D17" s="245">
        <f t="shared" si="0"/>
        <v>0.93512367223357729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BV19"/>
  <sheetViews>
    <sheetView topLeftCell="A2" zoomScale="74" zoomScaleNormal="80" workbookViewId="0">
      <pane xSplit="5" topLeftCell="F1" activePane="topRight" state="frozen"/>
      <selection pane="topRight" activeCell="D15" sqref="D15"/>
    </sheetView>
  </sheetViews>
  <sheetFormatPr defaultColWidth="9.140625" defaultRowHeight="12.75"/>
  <cols>
    <col min="1" max="1" width="9.140625" style="9"/>
    <col min="2" max="2" width="9.5703125" style="9" bestFit="1" customWidth="1"/>
    <col min="3" max="3" width="10.28515625" style="9" bestFit="1" customWidth="1"/>
    <col min="4" max="4" width="11.7109375" style="9" bestFit="1" customWidth="1"/>
    <col min="5" max="5" width="45.28515625" style="9" customWidth="1"/>
    <col min="6" max="6" width="11.140625" style="9" bestFit="1" customWidth="1"/>
    <col min="7" max="7" width="11.140625" style="9" customWidth="1"/>
    <col min="8" max="15" width="17.5703125" style="9" customWidth="1"/>
    <col min="16" max="16" width="13.42578125" style="9" customWidth="1"/>
    <col min="17" max="17" width="17.140625" style="9" customWidth="1"/>
    <col min="18" max="27" width="17.28515625" style="9" customWidth="1"/>
    <col min="28" max="63" width="13.5703125" style="9" customWidth="1"/>
    <col min="64" max="64" width="30.5703125" style="9" customWidth="1"/>
    <col min="65" max="74" width="13.5703125" style="9" customWidth="1"/>
    <col min="75" max="16384" width="9.140625" style="9"/>
  </cols>
  <sheetData>
    <row r="1" spans="1:74" ht="12.75" customHeight="1">
      <c r="A1" s="25" t="s">
        <v>47</v>
      </c>
      <c r="B1" s="25" t="s">
        <v>48</v>
      </c>
      <c r="C1" s="25" t="s">
        <v>49</v>
      </c>
      <c r="D1" s="26" t="s">
        <v>50</v>
      </c>
      <c r="E1" s="26" t="s">
        <v>51</v>
      </c>
      <c r="F1" s="342" t="s">
        <v>13</v>
      </c>
      <c r="G1" s="342" t="s">
        <v>12</v>
      </c>
      <c r="H1" s="27" t="s">
        <v>52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8" t="s">
        <v>53</v>
      </c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</row>
    <row r="2" spans="1:74" ht="27.75" customHeight="1">
      <c r="A2" s="25"/>
      <c r="B2" s="25"/>
      <c r="C2" s="25"/>
      <c r="D2" s="26"/>
      <c r="E2" s="26"/>
      <c r="F2" s="342"/>
      <c r="G2" s="342"/>
      <c r="H2" s="149" t="s">
        <v>570</v>
      </c>
      <c r="I2" s="149" t="s">
        <v>571</v>
      </c>
      <c r="J2" s="149" t="s">
        <v>572</v>
      </c>
      <c r="K2" s="149" t="s">
        <v>382</v>
      </c>
      <c r="L2" s="149" t="s">
        <v>573</v>
      </c>
      <c r="M2" s="149" t="s">
        <v>574</v>
      </c>
      <c r="N2" s="149" t="s">
        <v>575</v>
      </c>
      <c r="O2" s="149" t="s">
        <v>383</v>
      </c>
      <c r="P2" s="149" t="s">
        <v>54</v>
      </c>
      <c r="Q2" s="149" t="s">
        <v>576</v>
      </c>
      <c r="R2" s="149" t="s">
        <v>577</v>
      </c>
      <c r="S2" s="149" t="s">
        <v>578</v>
      </c>
      <c r="T2" s="149" t="s">
        <v>55</v>
      </c>
      <c r="U2" s="149" t="s">
        <v>56</v>
      </c>
      <c r="V2" s="149" t="s">
        <v>186</v>
      </c>
      <c r="W2" s="149" t="s">
        <v>187</v>
      </c>
      <c r="X2" s="149" t="s">
        <v>188</v>
      </c>
      <c r="Y2" s="149" t="s">
        <v>189</v>
      </c>
      <c r="Z2" s="149" t="s">
        <v>190</v>
      </c>
      <c r="AA2" s="149" t="s">
        <v>191</v>
      </c>
      <c r="AB2" s="30" t="s">
        <v>57</v>
      </c>
      <c r="AC2" s="30" t="s">
        <v>58</v>
      </c>
      <c r="AD2" s="30" t="s">
        <v>59</v>
      </c>
      <c r="AE2" s="70" t="s">
        <v>579</v>
      </c>
      <c r="AF2" s="70" t="s">
        <v>580</v>
      </c>
      <c r="AG2" s="70" t="s">
        <v>581</v>
      </c>
      <c r="AH2" s="70" t="s">
        <v>242</v>
      </c>
      <c r="AI2" s="70" t="s">
        <v>243</v>
      </c>
      <c r="AJ2" s="70" t="s">
        <v>244</v>
      </c>
      <c r="AK2" s="70" t="s">
        <v>245</v>
      </c>
      <c r="AL2" s="70" t="s">
        <v>246</v>
      </c>
      <c r="AM2" s="70" t="s">
        <v>247</v>
      </c>
      <c r="AN2" s="70" t="s">
        <v>248</v>
      </c>
      <c r="AO2" s="70" t="s">
        <v>249</v>
      </c>
      <c r="AP2" s="30" t="s">
        <v>582</v>
      </c>
      <c r="AQ2" s="30" t="s">
        <v>583</v>
      </c>
      <c r="AR2" s="30" t="s">
        <v>584</v>
      </c>
      <c r="AS2" s="30" t="s">
        <v>60</v>
      </c>
      <c r="AT2" s="30" t="s">
        <v>61</v>
      </c>
      <c r="AU2" s="30" t="s">
        <v>192</v>
      </c>
      <c r="AV2" s="30" t="s">
        <v>193</v>
      </c>
      <c r="AW2" s="30" t="s">
        <v>194</v>
      </c>
      <c r="AX2" s="30" t="s">
        <v>195</v>
      </c>
      <c r="AY2" s="30" t="s">
        <v>196</v>
      </c>
      <c r="AZ2" s="30" t="s">
        <v>197</v>
      </c>
      <c r="BA2" s="30" t="s">
        <v>585</v>
      </c>
      <c r="BB2" s="30" t="s">
        <v>586</v>
      </c>
      <c r="BC2" s="30" t="s">
        <v>587</v>
      </c>
      <c r="BD2" s="30" t="s">
        <v>62</v>
      </c>
      <c r="BE2" s="30" t="s">
        <v>63</v>
      </c>
      <c r="BF2" s="30" t="s">
        <v>198</v>
      </c>
      <c r="BG2" s="30" t="s">
        <v>199</v>
      </c>
      <c r="BH2" s="30" t="s">
        <v>200</v>
      </c>
      <c r="BI2" s="30" t="s">
        <v>201</v>
      </c>
      <c r="BJ2" s="30" t="s">
        <v>202</v>
      </c>
      <c r="BK2" s="30" t="s">
        <v>203</v>
      </c>
      <c r="BL2" s="30" t="s">
        <v>588</v>
      </c>
      <c r="BM2" s="30" t="s">
        <v>589</v>
      </c>
      <c r="BN2" s="30" t="s">
        <v>590</v>
      </c>
      <c r="BO2" s="30" t="s">
        <v>64</v>
      </c>
      <c r="BP2" s="30" t="s">
        <v>65</v>
      </c>
      <c r="BQ2" s="30" t="s">
        <v>204</v>
      </c>
      <c r="BR2" s="30" t="s">
        <v>205</v>
      </c>
      <c r="BS2" s="30" t="s">
        <v>206</v>
      </c>
      <c r="BT2" s="30" t="s">
        <v>207</v>
      </c>
      <c r="BU2" s="30" t="s">
        <v>208</v>
      </c>
      <c r="BV2" s="30" t="s">
        <v>209</v>
      </c>
    </row>
    <row r="3" spans="1:74">
      <c r="A3" s="31"/>
      <c r="B3" s="31"/>
      <c r="C3" s="31"/>
      <c r="D3" s="32"/>
      <c r="E3" s="32"/>
      <c r="F3" s="33"/>
      <c r="G3" s="33"/>
      <c r="H3" s="150" t="s">
        <v>66</v>
      </c>
      <c r="I3" s="150" t="s">
        <v>66</v>
      </c>
      <c r="J3" s="150" t="s">
        <v>66</v>
      </c>
      <c r="K3" s="150" t="s">
        <v>66</v>
      </c>
      <c r="L3" s="150" t="s">
        <v>66</v>
      </c>
      <c r="M3" s="150" t="s">
        <v>66</v>
      </c>
      <c r="N3" s="150" t="s">
        <v>66</v>
      </c>
      <c r="O3" s="150" t="s">
        <v>66</v>
      </c>
      <c r="P3" s="150" t="s">
        <v>67</v>
      </c>
      <c r="Q3" s="150" t="s">
        <v>68</v>
      </c>
      <c r="R3" s="150" t="s">
        <v>68</v>
      </c>
      <c r="S3" s="150" t="s">
        <v>68</v>
      </c>
      <c r="T3" s="150" t="s">
        <v>68</v>
      </c>
      <c r="U3" s="150" t="s">
        <v>68</v>
      </c>
      <c r="V3" s="150" t="s">
        <v>68</v>
      </c>
      <c r="W3" s="150" t="s">
        <v>68</v>
      </c>
      <c r="X3" s="150" t="s">
        <v>68</v>
      </c>
      <c r="Y3" s="150" t="s">
        <v>68</v>
      </c>
      <c r="Z3" s="150" t="s">
        <v>68</v>
      </c>
      <c r="AA3" s="150" t="s">
        <v>68</v>
      </c>
      <c r="AB3" s="30" t="s">
        <v>69</v>
      </c>
      <c r="AC3" s="30" t="s">
        <v>70</v>
      </c>
      <c r="AD3" s="30"/>
      <c r="AE3" s="30" t="s">
        <v>250</v>
      </c>
      <c r="AF3" s="30" t="s">
        <v>250</v>
      </c>
      <c r="AG3" s="30" t="s">
        <v>250</v>
      </c>
      <c r="AH3" s="30" t="s">
        <v>250</v>
      </c>
      <c r="AI3" s="30" t="s">
        <v>250</v>
      </c>
      <c r="AJ3" s="30" t="s">
        <v>250</v>
      </c>
      <c r="AK3" s="30" t="s">
        <v>250</v>
      </c>
      <c r="AL3" s="30" t="s">
        <v>250</v>
      </c>
      <c r="AM3" s="30" t="s">
        <v>250</v>
      </c>
      <c r="AN3" s="30" t="s">
        <v>250</v>
      </c>
      <c r="AO3" s="30" t="s">
        <v>250</v>
      </c>
      <c r="AP3" s="30" t="s">
        <v>71</v>
      </c>
      <c r="AQ3" s="30" t="s">
        <v>71</v>
      </c>
      <c r="AR3" s="30" t="s">
        <v>71</v>
      </c>
      <c r="AS3" s="30" t="s">
        <v>71</v>
      </c>
      <c r="AT3" s="30" t="s">
        <v>71</v>
      </c>
      <c r="AU3" s="30" t="s">
        <v>71</v>
      </c>
      <c r="AV3" s="30" t="s">
        <v>71</v>
      </c>
      <c r="AW3" s="30" t="s">
        <v>71</v>
      </c>
      <c r="AX3" s="30" t="s">
        <v>71</v>
      </c>
      <c r="AY3" s="30" t="s">
        <v>71</v>
      </c>
      <c r="AZ3" s="30" t="s">
        <v>71</v>
      </c>
      <c r="BA3" s="30" t="s">
        <v>71</v>
      </c>
      <c r="BB3" s="30" t="s">
        <v>71</v>
      </c>
      <c r="BC3" s="30" t="s">
        <v>71</v>
      </c>
      <c r="BD3" s="30" t="s">
        <v>71</v>
      </c>
      <c r="BE3" s="30" t="s">
        <v>71</v>
      </c>
      <c r="BF3" s="30" t="s">
        <v>71</v>
      </c>
      <c r="BG3" s="30" t="s">
        <v>71</v>
      </c>
      <c r="BH3" s="30" t="s">
        <v>71</v>
      </c>
      <c r="BI3" s="30" t="s">
        <v>71</v>
      </c>
      <c r="BJ3" s="30" t="s">
        <v>71</v>
      </c>
      <c r="BK3" s="30" t="s">
        <v>71</v>
      </c>
      <c r="BL3" s="30" t="s">
        <v>71</v>
      </c>
      <c r="BM3" s="30" t="s">
        <v>71</v>
      </c>
      <c r="BN3" s="30" t="s">
        <v>71</v>
      </c>
      <c r="BO3" s="30" t="s">
        <v>71</v>
      </c>
      <c r="BP3" s="30" t="s">
        <v>71</v>
      </c>
      <c r="BQ3" s="30" t="s">
        <v>71</v>
      </c>
      <c r="BR3" s="30" t="s">
        <v>71</v>
      </c>
      <c r="BS3" s="30" t="s">
        <v>71</v>
      </c>
      <c r="BT3" s="30" t="s">
        <v>71</v>
      </c>
      <c r="BU3" s="30" t="s">
        <v>71</v>
      </c>
      <c r="BV3" s="30" t="s">
        <v>71</v>
      </c>
    </row>
    <row r="4" spans="1:74">
      <c r="A4" s="217" t="s">
        <v>72</v>
      </c>
      <c r="B4" s="34" t="s">
        <v>73</v>
      </c>
      <c r="C4" s="35" t="s">
        <v>74</v>
      </c>
      <c r="D4" s="218" t="s">
        <v>75</v>
      </c>
      <c r="E4" s="36" t="s">
        <v>76</v>
      </c>
      <c r="F4" s="37" t="s">
        <v>77</v>
      </c>
      <c r="G4" s="37" t="s">
        <v>43</v>
      </c>
      <c r="H4" s="37">
        <v>0.35356598501004471</v>
      </c>
      <c r="I4" s="219">
        <v>0.32842138645948582</v>
      </c>
      <c r="J4" s="219">
        <v>0.32806427441018654</v>
      </c>
      <c r="K4" s="76">
        <v>0.26245141952814927</v>
      </c>
      <c r="L4" s="219">
        <v>1.7946395963004835</v>
      </c>
      <c r="M4" s="219">
        <v>1.7059646468316383</v>
      </c>
      <c r="N4" s="219">
        <v>1.3849124179753487</v>
      </c>
      <c r="O4" s="76">
        <v>1.2464211761778139</v>
      </c>
      <c r="P4" s="76"/>
      <c r="Q4" s="219">
        <v>0.4</v>
      </c>
      <c r="R4" s="219">
        <v>0.4</v>
      </c>
      <c r="S4" s="219">
        <v>0.4</v>
      </c>
      <c r="T4" s="219">
        <v>0.4</v>
      </c>
      <c r="U4" s="219">
        <v>0.4</v>
      </c>
      <c r="V4" s="219">
        <v>0.4</v>
      </c>
      <c r="W4" s="219">
        <v>0.4</v>
      </c>
      <c r="X4" s="219">
        <v>0.4</v>
      </c>
      <c r="Y4" s="219">
        <v>0.4</v>
      </c>
      <c r="Z4" s="219">
        <v>0.4</v>
      </c>
      <c r="AA4" s="219">
        <v>0.40000000000000008</v>
      </c>
      <c r="AB4" s="85">
        <v>1</v>
      </c>
      <c r="AC4" s="220">
        <v>5170</v>
      </c>
      <c r="AD4" s="166" t="s">
        <v>78</v>
      </c>
      <c r="AE4" s="220" t="s">
        <v>78</v>
      </c>
      <c r="AF4" s="220" t="s">
        <v>78</v>
      </c>
      <c r="AG4" s="220" t="s">
        <v>78</v>
      </c>
      <c r="AH4" s="220" t="s">
        <v>78</v>
      </c>
      <c r="AI4" s="220" t="s">
        <v>78</v>
      </c>
      <c r="AJ4" s="220" t="s">
        <v>78</v>
      </c>
      <c r="AK4" s="220" t="s">
        <v>78</v>
      </c>
      <c r="AL4" s="220" t="s">
        <v>78</v>
      </c>
      <c r="AM4" s="220" t="s">
        <v>78</v>
      </c>
      <c r="AN4" s="220" t="s">
        <v>78</v>
      </c>
      <c r="AO4" s="220" t="s">
        <v>78</v>
      </c>
      <c r="AP4" s="94">
        <v>128.28303701461326</v>
      </c>
      <c r="AQ4" s="221">
        <v>130.20499999999998</v>
      </c>
      <c r="AR4" s="221">
        <v>133.90661524999999</v>
      </c>
      <c r="AS4" s="221">
        <v>135.7209539621312</v>
      </c>
      <c r="AT4" s="221">
        <v>138.75453702946771</v>
      </c>
      <c r="AU4" s="221">
        <v>141.79939739806522</v>
      </c>
      <c r="AV4" s="221">
        <v>144.84642689062838</v>
      </c>
      <c r="AW4" s="221">
        <v>147.89345638319156</v>
      </c>
      <c r="AX4" s="221">
        <v>150.94048587575472</v>
      </c>
      <c r="AY4" s="221">
        <v>153.9875153683179</v>
      </c>
      <c r="AZ4" s="77">
        <v>156.42513896236844</v>
      </c>
      <c r="BA4" s="222">
        <v>2.909998632289482</v>
      </c>
      <c r="BB4" s="222">
        <v>2.9842917569508485</v>
      </c>
      <c r="BC4" s="222">
        <v>3.0443109054132433</v>
      </c>
      <c r="BD4" s="222">
        <v>3.0445601107538791</v>
      </c>
      <c r="BE4" s="222">
        <v>3.0486785447173239</v>
      </c>
      <c r="BF4" s="222">
        <v>3.0501893445857808</v>
      </c>
      <c r="BG4" s="222">
        <v>3.0500373813793633</v>
      </c>
      <c r="BH4" s="222">
        <v>3.0489025156761622</v>
      </c>
      <c r="BI4" s="222">
        <v>3.0470425447150484</v>
      </c>
      <c r="BJ4" s="222">
        <v>3.0444516963324895</v>
      </c>
      <c r="BK4" s="222">
        <v>3.0420063340368451</v>
      </c>
      <c r="BL4" s="83">
        <v>3596.0433533166179</v>
      </c>
      <c r="BM4" s="223">
        <v>3659.4354446547632</v>
      </c>
      <c r="BN4" s="223">
        <v>3755.775300928105</v>
      </c>
      <c r="BO4" s="223">
        <v>3793.9536675384575</v>
      </c>
      <c r="BP4" s="223">
        <v>3858.9356264811922</v>
      </c>
      <c r="BQ4" s="223">
        <v>3923.3460421809618</v>
      </c>
      <c r="BR4" s="223">
        <v>3987.2865529307992</v>
      </c>
      <c r="BS4" s="223">
        <v>4050.9223639066331</v>
      </c>
      <c r="BT4" s="223">
        <v>4114.3333922525144</v>
      </c>
      <c r="BU4" s="223">
        <v>4177.5178485977476</v>
      </c>
      <c r="BV4" s="84">
        <v>4227.9498817611584</v>
      </c>
    </row>
    <row r="5" spans="1:74">
      <c r="A5" s="89"/>
      <c r="B5" s="38"/>
      <c r="C5" s="39" t="s">
        <v>79</v>
      </c>
      <c r="D5" s="40" t="s">
        <v>80</v>
      </c>
      <c r="E5" s="41" t="s">
        <v>81</v>
      </c>
      <c r="F5" s="42" t="s">
        <v>77</v>
      </c>
      <c r="G5" s="42" t="s">
        <v>77</v>
      </c>
      <c r="H5" s="42">
        <v>0.2282703574241885</v>
      </c>
      <c r="I5" s="54">
        <v>0.21295585909009565</v>
      </c>
      <c r="J5" s="54">
        <v>0.2125545227619989</v>
      </c>
      <c r="K5" s="155">
        <v>0.17004361820959912</v>
      </c>
      <c r="L5" s="54">
        <v>1.1586607294349152</v>
      </c>
      <c r="M5" s="54">
        <v>1.1061327033713468</v>
      </c>
      <c r="N5" s="54">
        <v>0.89729184501772108</v>
      </c>
      <c r="O5" s="155">
        <v>0.80756266051594894</v>
      </c>
      <c r="P5" s="155"/>
      <c r="Q5" s="54">
        <v>0.40425072808966278</v>
      </c>
      <c r="R5" s="54">
        <v>0.40213660388300193</v>
      </c>
      <c r="S5" s="54">
        <v>0.4371630811654954</v>
      </c>
      <c r="T5" s="54">
        <v>0.4291683352349791</v>
      </c>
      <c r="U5" s="54">
        <v>0.43551379742792717</v>
      </c>
      <c r="V5" s="54">
        <v>0.43733393086417494</v>
      </c>
      <c r="W5" s="54">
        <v>0.43784703361131261</v>
      </c>
      <c r="X5" s="54">
        <v>0.43815565189666178</v>
      </c>
      <c r="Y5" s="54">
        <v>0.44090759453285322</v>
      </c>
      <c r="Z5" s="54">
        <v>0.44156366611050774</v>
      </c>
      <c r="AA5" s="54">
        <v>0.43938427476703817</v>
      </c>
      <c r="AB5" s="86">
        <v>1</v>
      </c>
      <c r="AC5" s="151" t="s">
        <v>78</v>
      </c>
      <c r="AD5" s="152" t="s">
        <v>78</v>
      </c>
      <c r="AE5" s="151" t="s">
        <v>78</v>
      </c>
      <c r="AF5" s="151" t="s">
        <v>78</v>
      </c>
      <c r="AG5" s="151" t="s">
        <v>78</v>
      </c>
      <c r="AH5" s="151" t="s">
        <v>78</v>
      </c>
      <c r="AI5" s="151" t="s">
        <v>78</v>
      </c>
      <c r="AJ5" s="151" t="s">
        <v>78</v>
      </c>
      <c r="AK5" s="151" t="s">
        <v>78</v>
      </c>
      <c r="AL5" s="151" t="s">
        <v>78</v>
      </c>
      <c r="AM5" s="151" t="s">
        <v>78</v>
      </c>
      <c r="AN5" s="151" t="s">
        <v>78</v>
      </c>
      <c r="AO5" s="151" t="s">
        <v>78</v>
      </c>
      <c r="AP5" s="79">
        <v>56.870342707195483</v>
      </c>
      <c r="AQ5" s="161">
        <v>56.994063488513106</v>
      </c>
      <c r="AR5" s="161">
        <v>56.206969240658935</v>
      </c>
      <c r="AS5" s="161">
        <v>56.086829270758336</v>
      </c>
      <c r="AT5" s="161">
        <v>56.175966191007433</v>
      </c>
      <c r="AU5" s="161">
        <v>56.059284860449623</v>
      </c>
      <c r="AV5" s="161">
        <v>55.706884786919645</v>
      </c>
      <c r="AW5" s="161">
        <v>55.267920524532748</v>
      </c>
      <c r="AX5" s="161">
        <v>54.684525129512508</v>
      </c>
      <c r="AY5" s="161">
        <v>54.287606568694741</v>
      </c>
      <c r="AZ5" s="78">
        <v>54.111355076575279</v>
      </c>
      <c r="BA5" s="159">
        <v>1.692485650076506</v>
      </c>
      <c r="BB5" s="159">
        <v>1.6979379413980225</v>
      </c>
      <c r="BC5" s="159">
        <v>1.7068217889720769</v>
      </c>
      <c r="BD5" s="159">
        <v>1.7033439719242274</v>
      </c>
      <c r="BE5" s="159">
        <v>1.7108674991515151</v>
      </c>
      <c r="BF5" s="159">
        <v>1.7092748301218683</v>
      </c>
      <c r="BG5" s="159">
        <v>1.6988166739160591</v>
      </c>
      <c r="BH5" s="159">
        <v>1.6846958503143434</v>
      </c>
      <c r="BI5" s="159">
        <v>1.665703422896889</v>
      </c>
      <c r="BJ5" s="159">
        <v>1.6509160774773446</v>
      </c>
      <c r="BK5" s="159">
        <v>1.6424418833369996</v>
      </c>
      <c r="BL5" s="163">
        <v>1718.9477483748219</v>
      </c>
      <c r="BM5" s="164">
        <v>1723.2360950921623</v>
      </c>
      <c r="BN5" s="164">
        <v>1709.4611086351815</v>
      </c>
      <c r="BO5" s="164">
        <v>1705.8600459824354</v>
      </c>
      <c r="BP5" s="164">
        <v>1710.0642147481258</v>
      </c>
      <c r="BQ5" s="164">
        <v>1707.1201794072213</v>
      </c>
      <c r="BR5" s="164">
        <v>1696.4777494392911</v>
      </c>
      <c r="BS5" s="164">
        <v>1682.8820446126342</v>
      </c>
      <c r="BT5" s="164">
        <v>1664.7430888177983</v>
      </c>
      <c r="BU5" s="164">
        <v>1651.8237219605662</v>
      </c>
      <c r="BV5" s="160">
        <v>1645.4954404425507</v>
      </c>
    </row>
    <row r="6" spans="1:74">
      <c r="A6" s="89"/>
      <c r="B6" s="38" t="s">
        <v>82</v>
      </c>
      <c r="C6" s="75"/>
      <c r="D6" s="40" t="s">
        <v>83</v>
      </c>
      <c r="E6" s="41" t="s">
        <v>210</v>
      </c>
      <c r="F6" s="42" t="s">
        <v>77</v>
      </c>
      <c r="G6" s="42" t="s">
        <v>77</v>
      </c>
      <c r="H6" s="42">
        <v>3.5846436946797802E-2</v>
      </c>
      <c r="I6" s="54">
        <v>3.1908690059197942E-2</v>
      </c>
      <c r="J6" s="54">
        <v>3.0614558800475512E-2</v>
      </c>
      <c r="K6" s="155">
        <v>2.4491647040380413E-2</v>
      </c>
      <c r="L6" s="54">
        <v>0.18195029459404669</v>
      </c>
      <c r="M6" s="54">
        <v>0.16574744873468528</v>
      </c>
      <c r="N6" s="54">
        <v>0.12923834126663605</v>
      </c>
      <c r="O6" s="155">
        <v>0.11631450713997245</v>
      </c>
      <c r="P6" s="155"/>
      <c r="Q6" s="54">
        <v>9.6433963998652478E-2</v>
      </c>
      <c r="R6" s="54">
        <v>9.213266646408623E-2</v>
      </c>
      <c r="S6" s="54">
        <v>8.8874458724990349E-2</v>
      </c>
      <c r="T6" s="54">
        <v>8.3968368205287733E-2</v>
      </c>
      <c r="U6" s="54">
        <v>7.8431714748700809E-2</v>
      </c>
      <c r="V6" s="54">
        <v>7.3050858066971952E-2</v>
      </c>
      <c r="W6" s="54">
        <v>7.0129878369949883E-2</v>
      </c>
      <c r="X6" s="54">
        <v>6.9405782281772174E-2</v>
      </c>
      <c r="Y6" s="54">
        <v>6.9433612843895362E-2</v>
      </c>
      <c r="Z6" s="54">
        <v>6.9719208842283442E-2</v>
      </c>
      <c r="AA6" s="54">
        <v>7.0013789171397153E-2</v>
      </c>
      <c r="AB6" s="86">
        <v>1</v>
      </c>
      <c r="AC6" s="151" t="s">
        <v>78</v>
      </c>
      <c r="AD6" s="152" t="s">
        <v>78</v>
      </c>
      <c r="AE6" s="151" t="s">
        <v>78</v>
      </c>
      <c r="AF6" s="151" t="s">
        <v>78</v>
      </c>
      <c r="AG6" s="151" t="s">
        <v>78</v>
      </c>
      <c r="AH6" s="151" t="s">
        <v>78</v>
      </c>
      <c r="AI6" s="151" t="s">
        <v>78</v>
      </c>
      <c r="AJ6" s="151" t="s">
        <v>78</v>
      </c>
      <c r="AK6" s="151" t="s">
        <v>78</v>
      </c>
      <c r="AL6" s="151" t="s">
        <v>78</v>
      </c>
      <c r="AM6" s="151" t="s">
        <v>78</v>
      </c>
      <c r="AN6" s="151" t="s">
        <v>78</v>
      </c>
      <c r="AO6" s="151" t="s">
        <v>78</v>
      </c>
      <c r="AP6" s="79">
        <v>6.0716791146005242</v>
      </c>
      <c r="AQ6" s="161">
        <v>5.9667773286554278</v>
      </c>
      <c r="AR6" s="161">
        <v>5.8623296548004822</v>
      </c>
      <c r="AS6" s="161">
        <v>5.7271170361875381</v>
      </c>
      <c r="AT6" s="161">
        <v>5.5778357295577763</v>
      </c>
      <c r="AU6" s="161">
        <v>5.4245726678525328</v>
      </c>
      <c r="AV6" s="161">
        <v>5.3512361164706039</v>
      </c>
      <c r="AW6" s="161">
        <v>5.3419224539472081</v>
      </c>
      <c r="AX6" s="161">
        <v>5.3521679945681795</v>
      </c>
      <c r="AY6" s="161">
        <v>5.3684467629926802</v>
      </c>
      <c r="AZ6" s="78">
        <v>5.3828528112101814</v>
      </c>
      <c r="BA6" s="159">
        <v>0.26451495367634376</v>
      </c>
      <c r="BB6" s="159">
        <v>0.25559711833513277</v>
      </c>
      <c r="BC6" s="159">
        <v>0.24827508710281906</v>
      </c>
      <c r="BD6" s="159">
        <v>0.2372586756697781</v>
      </c>
      <c r="BE6" s="159">
        <v>0.22562947624242408</v>
      </c>
      <c r="BF6" s="159">
        <v>0.21314050708580218</v>
      </c>
      <c r="BG6" s="159">
        <v>0.20726971454268278</v>
      </c>
      <c r="BH6" s="159">
        <v>0.20661610314041776</v>
      </c>
      <c r="BI6" s="159">
        <v>0.20746083189437797</v>
      </c>
      <c r="BJ6" s="159">
        <v>0.2086940148576085</v>
      </c>
      <c r="BK6" s="159">
        <v>0.20974015020509029</v>
      </c>
      <c r="BL6" s="163">
        <v>209.50489704627756</v>
      </c>
      <c r="BM6" s="164">
        <v>204.5374305856551</v>
      </c>
      <c r="BN6" s="164">
        <v>200.07419975268402</v>
      </c>
      <c r="BO6" s="164">
        <v>193.81964721756952</v>
      </c>
      <c r="BP6" s="164">
        <v>187.07968795586476</v>
      </c>
      <c r="BQ6" s="164">
        <v>179.98958322150187</v>
      </c>
      <c r="BR6" s="164">
        <v>176.62956995411434</v>
      </c>
      <c r="BS6" s="164">
        <v>176.23136350642091</v>
      </c>
      <c r="BT6" s="164">
        <v>176.70838577318898</v>
      </c>
      <c r="BU6" s="164">
        <v>177.43252662870492</v>
      </c>
      <c r="BV6" s="160">
        <v>178.05935559899183</v>
      </c>
    </row>
    <row r="7" spans="1:74">
      <c r="A7" s="89"/>
      <c r="B7" s="38" t="s">
        <v>84</v>
      </c>
      <c r="C7" s="75"/>
      <c r="D7" s="40" t="s">
        <v>85</v>
      </c>
      <c r="E7" s="41" t="s">
        <v>86</v>
      </c>
      <c r="F7" s="42" t="s">
        <v>77</v>
      </c>
      <c r="G7" s="42" t="s">
        <v>77</v>
      </c>
      <c r="H7" s="42">
        <v>3.4660147157518778E-2</v>
      </c>
      <c r="I7" s="54">
        <v>3.3859477811031137E-2</v>
      </c>
      <c r="J7" s="54">
        <v>3.1983644899093833E-2</v>
      </c>
      <c r="K7" s="155">
        <v>2.5586915919275068E-2</v>
      </c>
      <c r="L7" s="54">
        <v>0.17592889344464993</v>
      </c>
      <c r="M7" s="54">
        <v>0.17596650467310354</v>
      </c>
      <c r="N7" s="54">
        <v>0.13501789267516048</v>
      </c>
      <c r="O7" s="155">
        <v>0.12151610340764443</v>
      </c>
      <c r="P7" s="155"/>
      <c r="Q7" s="161">
        <v>0</v>
      </c>
      <c r="R7" s="161">
        <v>0</v>
      </c>
      <c r="S7" s="161">
        <v>0</v>
      </c>
      <c r="T7" s="161">
        <v>0</v>
      </c>
      <c r="U7" s="161">
        <v>0</v>
      </c>
      <c r="V7" s="161">
        <v>0</v>
      </c>
      <c r="W7" s="161">
        <v>0</v>
      </c>
      <c r="X7" s="161">
        <v>0</v>
      </c>
      <c r="Y7" s="161">
        <v>0</v>
      </c>
      <c r="Z7" s="161">
        <v>0</v>
      </c>
      <c r="AA7" s="161">
        <v>0</v>
      </c>
      <c r="AB7" s="86">
        <v>1</v>
      </c>
      <c r="AC7" s="151" t="s">
        <v>78</v>
      </c>
      <c r="AD7" s="152" t="s">
        <v>78</v>
      </c>
      <c r="AE7" s="151" t="s">
        <v>78</v>
      </c>
      <c r="AF7" s="151" t="s">
        <v>78</v>
      </c>
      <c r="AG7" s="151" t="s">
        <v>78</v>
      </c>
      <c r="AH7" s="151" t="s">
        <v>78</v>
      </c>
      <c r="AI7" s="151" t="s">
        <v>78</v>
      </c>
      <c r="AJ7" s="151" t="s">
        <v>78</v>
      </c>
      <c r="AK7" s="151" t="s">
        <v>78</v>
      </c>
      <c r="AL7" s="151" t="s">
        <v>78</v>
      </c>
      <c r="AM7" s="151" t="s">
        <v>78</v>
      </c>
      <c r="AN7" s="151" t="s">
        <v>78</v>
      </c>
      <c r="AO7" s="151" t="s">
        <v>78</v>
      </c>
      <c r="AP7" s="79">
        <v>12.188264005266937</v>
      </c>
      <c r="AQ7" s="161">
        <v>12.212391232642741</v>
      </c>
      <c r="AR7" s="161">
        <v>13.732389243482375</v>
      </c>
      <c r="AS7" s="161">
        <v>13.474376013592586</v>
      </c>
      <c r="AT7" s="161">
        <v>13.51314228327106</v>
      </c>
      <c r="AU7" s="161">
        <v>13.504765384888604</v>
      </c>
      <c r="AV7" s="161">
        <v>13.484216479023413</v>
      </c>
      <c r="AW7" s="161">
        <v>13.470382007146782</v>
      </c>
      <c r="AX7" s="161">
        <v>13.46051035750034</v>
      </c>
      <c r="AY7" s="161">
        <v>13.452264963878855</v>
      </c>
      <c r="AZ7" s="78">
        <v>13.446425524597933</v>
      </c>
      <c r="BA7" s="159">
        <v>6.1074649812309589E-2</v>
      </c>
      <c r="BB7" s="159">
        <v>6.1168221599046321E-2</v>
      </c>
      <c r="BC7" s="159">
        <v>7.9690189565984393E-2</v>
      </c>
      <c r="BD7" s="159">
        <v>7.9047551692843568E-2</v>
      </c>
      <c r="BE7" s="159">
        <v>7.9090268946856584E-2</v>
      </c>
      <c r="BF7" s="159">
        <v>7.8670087860636936E-2</v>
      </c>
      <c r="BG7" s="159">
        <v>7.8109193365825016E-2</v>
      </c>
      <c r="BH7" s="159">
        <v>7.7540556625645629E-2</v>
      </c>
      <c r="BI7" s="159">
        <v>7.696983435368146E-2</v>
      </c>
      <c r="BJ7" s="159">
        <v>7.6372117571969628E-2</v>
      </c>
      <c r="BK7" s="159">
        <v>7.5882603890788755E-2</v>
      </c>
      <c r="BL7" s="163">
        <v>274.88668555242168</v>
      </c>
      <c r="BM7" s="164">
        <v>275.42236458120192</v>
      </c>
      <c r="BN7" s="164">
        <v>313.08413287858508</v>
      </c>
      <c r="BO7" s="164">
        <v>307.46663731022579</v>
      </c>
      <c r="BP7" s="164">
        <v>308.29397132221777</v>
      </c>
      <c r="BQ7" s="164">
        <v>307.98780031945813</v>
      </c>
      <c r="BR7" s="164">
        <v>307.38239600289739</v>
      </c>
      <c r="BS7" s="164">
        <v>306.91559470403257</v>
      </c>
      <c r="BT7" s="164">
        <v>306.53136615714834</v>
      </c>
      <c r="BU7" s="164">
        <v>306.17292068876657</v>
      </c>
      <c r="BV7" s="160">
        <v>305.89854322270111</v>
      </c>
    </row>
    <row r="8" spans="1:74">
      <c r="A8" s="89"/>
      <c r="B8" s="38" t="s">
        <v>87</v>
      </c>
      <c r="C8" s="75"/>
      <c r="D8" s="40" t="s">
        <v>88</v>
      </c>
      <c r="E8" s="41" t="s">
        <v>89</v>
      </c>
      <c r="F8" s="42" t="s">
        <v>77</v>
      </c>
      <c r="G8" s="42" t="s">
        <v>77</v>
      </c>
      <c r="H8" s="156">
        <v>3.6098771387782407E-3</v>
      </c>
      <c r="I8" s="59">
        <v>3.4781149297287099E-3</v>
      </c>
      <c r="J8" s="59">
        <v>2.9767551398122674E-3</v>
      </c>
      <c r="K8" s="157">
        <v>2.3814041118498143E-3</v>
      </c>
      <c r="L8" s="54">
        <v>1.8323110043652179E-2</v>
      </c>
      <c r="M8" s="54">
        <v>1.806798222690353E-2</v>
      </c>
      <c r="N8" s="54">
        <v>1.2566272770205505E-2</v>
      </c>
      <c r="O8" s="155">
        <v>1.1309645493184955E-2</v>
      </c>
      <c r="P8" s="155"/>
      <c r="Q8" s="161">
        <v>0</v>
      </c>
      <c r="R8" s="161">
        <v>0</v>
      </c>
      <c r="S8" s="161">
        <v>0</v>
      </c>
      <c r="T8" s="161">
        <v>0</v>
      </c>
      <c r="U8" s="161">
        <v>0</v>
      </c>
      <c r="V8" s="161">
        <v>0</v>
      </c>
      <c r="W8" s="161">
        <v>0</v>
      </c>
      <c r="X8" s="161">
        <v>0</v>
      </c>
      <c r="Y8" s="161">
        <v>0</v>
      </c>
      <c r="Z8" s="161">
        <v>0</v>
      </c>
      <c r="AA8" s="161">
        <v>0</v>
      </c>
      <c r="AB8" s="79">
        <v>1</v>
      </c>
      <c r="AC8" s="151" t="s">
        <v>78</v>
      </c>
      <c r="AD8" s="152" t="s">
        <v>78</v>
      </c>
      <c r="AE8" s="151" t="s">
        <v>78</v>
      </c>
      <c r="AF8" s="151" t="s">
        <v>78</v>
      </c>
      <c r="AG8" s="151" t="s">
        <v>78</v>
      </c>
      <c r="AH8" s="151" t="s">
        <v>78</v>
      </c>
      <c r="AI8" s="151" t="s">
        <v>78</v>
      </c>
      <c r="AJ8" s="151" t="s">
        <v>78</v>
      </c>
      <c r="AK8" s="151" t="s">
        <v>78</v>
      </c>
      <c r="AL8" s="151" t="s">
        <v>78</v>
      </c>
      <c r="AM8" s="151" t="s">
        <v>78</v>
      </c>
      <c r="AN8" s="151" t="s">
        <v>78</v>
      </c>
      <c r="AO8" s="151" t="s">
        <v>78</v>
      </c>
      <c r="AP8" s="162">
        <v>0.34609151828957607</v>
      </c>
      <c r="AQ8" s="159">
        <v>0.35899833607974685</v>
      </c>
      <c r="AR8" s="159">
        <v>0.34879788316081906</v>
      </c>
      <c r="AS8" s="159">
        <v>0.34879788316081906</v>
      </c>
      <c r="AT8" s="159">
        <v>0.34879788316081906</v>
      </c>
      <c r="AU8" s="159">
        <v>0.34879788316081906</v>
      </c>
      <c r="AV8" s="159">
        <v>0.348797883160819</v>
      </c>
      <c r="AW8" s="159">
        <v>0.34879788316081928</v>
      </c>
      <c r="AX8" s="159">
        <v>0.34879788316082355</v>
      </c>
      <c r="AY8" s="159">
        <v>0.34879788316077037</v>
      </c>
      <c r="AZ8" s="165">
        <v>0.34879788316115712</v>
      </c>
      <c r="BA8" s="54">
        <v>3.8954050674384615E-2</v>
      </c>
      <c r="BB8" s="54">
        <v>3.765629688244175E-2</v>
      </c>
      <c r="BC8" s="54">
        <v>3.3855942827902677E-2</v>
      </c>
      <c r="BD8" s="54">
        <v>3.3881141766975049E-2</v>
      </c>
      <c r="BE8" s="54">
        <v>3.429758615879324E-2</v>
      </c>
      <c r="BF8" s="54">
        <v>3.4450353967616441E-2</v>
      </c>
      <c r="BG8" s="54">
        <v>3.4434987878069492E-2</v>
      </c>
      <c r="BH8" s="54">
        <v>3.4320233468563457E-2</v>
      </c>
      <c r="BI8" s="54">
        <v>3.4132158466615173E-2</v>
      </c>
      <c r="BJ8" s="54">
        <v>3.3870179207371079E-2</v>
      </c>
      <c r="BK8" s="54">
        <v>3.3622911089715185E-2</v>
      </c>
      <c r="BL8" s="163">
        <v>19.343677593140328</v>
      </c>
      <c r="BM8" s="164">
        <v>19.212417091231629</v>
      </c>
      <c r="BN8" s="164">
        <v>17.82009782302703</v>
      </c>
      <c r="BO8" s="164">
        <v>17.827909494139465</v>
      </c>
      <c r="BP8" s="164">
        <v>17.957007255603102</v>
      </c>
      <c r="BQ8" s="164">
        <v>18.004365276338298</v>
      </c>
      <c r="BR8" s="164">
        <v>17.999601788578744</v>
      </c>
      <c r="BS8" s="164">
        <v>17.964027921631875</v>
      </c>
      <c r="BT8" s="164">
        <v>17.905724671027997</v>
      </c>
      <c r="BU8" s="164">
        <v>17.824511100661212</v>
      </c>
      <c r="BV8" s="160">
        <v>17.747857984196006</v>
      </c>
    </row>
    <row r="9" spans="1:74">
      <c r="A9" s="90"/>
      <c r="B9" s="43" t="s">
        <v>90</v>
      </c>
      <c r="C9" s="44"/>
      <c r="D9" s="45" t="s">
        <v>91</v>
      </c>
      <c r="E9" s="46" t="s">
        <v>211</v>
      </c>
      <c r="F9" s="47" t="s">
        <v>77</v>
      </c>
      <c r="G9" s="47" t="s">
        <v>77</v>
      </c>
      <c r="H9" s="47">
        <v>0.24854151875872268</v>
      </c>
      <c r="I9" s="74">
        <v>0.20744347533465177</v>
      </c>
      <c r="J9" s="74">
        <v>0.17172321230769233</v>
      </c>
      <c r="K9" s="87">
        <v>0.13737856984615388</v>
      </c>
      <c r="L9" s="74">
        <v>1.2615536273275583</v>
      </c>
      <c r="M9" s="74">
        <v>1.0769612556418613</v>
      </c>
      <c r="N9" s="74">
        <v>0.72492382661022814</v>
      </c>
      <c r="O9" s="87">
        <v>0.65243144394920538</v>
      </c>
      <c r="P9" s="87"/>
      <c r="Q9" s="54">
        <v>3.6795064377682409E-2</v>
      </c>
      <c r="R9" s="54">
        <v>3.2497311344654563E-2</v>
      </c>
      <c r="S9" s="54">
        <v>2.8294615552444231E-2</v>
      </c>
      <c r="T9" s="54">
        <v>2.8678730491206127E-2</v>
      </c>
      <c r="U9" s="54">
        <v>2.9047801179487364E-2</v>
      </c>
      <c r="V9" s="54">
        <v>2.9096293315467814E-2</v>
      </c>
      <c r="W9" s="54">
        <v>2.9016077130685415E-2</v>
      </c>
      <c r="X9" s="54">
        <v>2.8863608473136189E-2</v>
      </c>
      <c r="Y9" s="54">
        <v>2.8696002579890505E-2</v>
      </c>
      <c r="Z9" s="54">
        <v>2.8512861111480891E-2</v>
      </c>
      <c r="AA9" s="54">
        <v>2.8359860110922518E-2</v>
      </c>
      <c r="AB9" s="80">
        <v>1</v>
      </c>
      <c r="AC9" s="153" t="s">
        <v>78</v>
      </c>
      <c r="AD9" s="154" t="s">
        <v>78</v>
      </c>
      <c r="AE9" s="153" t="s">
        <v>78</v>
      </c>
      <c r="AF9" s="153" t="s">
        <v>78</v>
      </c>
      <c r="AG9" s="153" t="s">
        <v>78</v>
      </c>
      <c r="AH9" s="153" t="s">
        <v>78</v>
      </c>
      <c r="AI9" s="153" t="s">
        <v>78</v>
      </c>
      <c r="AJ9" s="153" t="s">
        <v>78</v>
      </c>
      <c r="AK9" s="153" t="s">
        <v>78</v>
      </c>
      <c r="AL9" s="153" t="s">
        <v>78</v>
      </c>
      <c r="AM9" s="153" t="s">
        <v>78</v>
      </c>
      <c r="AN9" s="153" t="s">
        <v>78</v>
      </c>
      <c r="AO9" s="153" t="s">
        <v>78</v>
      </c>
      <c r="AP9" s="80">
        <v>17.725278969957085</v>
      </c>
      <c r="AQ9" s="124">
        <v>17.818990242387592</v>
      </c>
      <c r="AR9" s="124">
        <v>17.517435897435902</v>
      </c>
      <c r="AS9" s="124">
        <v>17.517435897435902</v>
      </c>
      <c r="AT9" s="124">
        <v>17.517435897435902</v>
      </c>
      <c r="AU9" s="124">
        <v>17.517435897435902</v>
      </c>
      <c r="AV9" s="124">
        <v>17.517435897435902</v>
      </c>
      <c r="AW9" s="124">
        <v>17.517435897435902</v>
      </c>
      <c r="AX9" s="124">
        <v>17.517435897435902</v>
      </c>
      <c r="AY9" s="124">
        <v>17.517435897435902</v>
      </c>
      <c r="AZ9" s="81">
        <v>17.517435897435902</v>
      </c>
      <c r="BA9" s="82">
        <v>2.3288649548156828</v>
      </c>
      <c r="BB9" s="82">
        <v>2.3557618346633413</v>
      </c>
      <c r="BC9" s="82">
        <v>2.3371015160721269</v>
      </c>
      <c r="BD9" s="82">
        <v>2.3381885443554831</v>
      </c>
      <c r="BE9" s="82">
        <v>2.3561530638557464</v>
      </c>
      <c r="BF9" s="82">
        <v>2.3627431400688872</v>
      </c>
      <c r="BG9" s="82">
        <v>2.3620802798629819</v>
      </c>
      <c r="BH9" s="82">
        <v>2.3571300203137708</v>
      </c>
      <c r="BI9" s="82">
        <v>2.3490168673781091</v>
      </c>
      <c r="BJ9" s="82">
        <v>2.3377156430040351</v>
      </c>
      <c r="BK9" s="82">
        <v>2.3270490257812688</v>
      </c>
      <c r="BL9" s="163">
        <v>1094.1789943619606</v>
      </c>
      <c r="BM9" s="164">
        <v>1104.4849638357755</v>
      </c>
      <c r="BN9" s="164">
        <v>1092.3676238285134</v>
      </c>
      <c r="BO9" s="164">
        <v>1092.7046025963537</v>
      </c>
      <c r="BP9" s="164">
        <v>1098.2736036414353</v>
      </c>
      <c r="BQ9" s="164">
        <v>1100.3165272675089</v>
      </c>
      <c r="BR9" s="164">
        <v>1100.1110406036782</v>
      </c>
      <c r="BS9" s="164">
        <v>1098.576460143423</v>
      </c>
      <c r="BT9" s="164">
        <v>1096.061382733368</v>
      </c>
      <c r="BU9" s="164">
        <v>1092.5580031774048</v>
      </c>
      <c r="BV9" s="160">
        <v>1089.2513518383473</v>
      </c>
    </row>
    <row r="10" spans="1:74">
      <c r="A10" s="217" t="s">
        <v>92</v>
      </c>
      <c r="B10" s="34" t="s">
        <v>73</v>
      </c>
      <c r="C10" s="35" t="s">
        <v>74</v>
      </c>
      <c r="D10" s="218" t="s">
        <v>93</v>
      </c>
      <c r="E10" s="36" t="s">
        <v>94</v>
      </c>
      <c r="F10" s="85" t="s">
        <v>44</v>
      </c>
      <c r="G10" s="85" t="s">
        <v>44</v>
      </c>
      <c r="H10" s="86" t="s">
        <v>78</v>
      </c>
      <c r="I10" s="151" t="s">
        <v>78</v>
      </c>
      <c r="J10" s="151" t="s">
        <v>78</v>
      </c>
      <c r="K10" s="152" t="s">
        <v>78</v>
      </c>
      <c r="L10" s="151" t="s">
        <v>78</v>
      </c>
      <c r="M10" s="151" t="s">
        <v>78</v>
      </c>
      <c r="N10" s="151" t="s">
        <v>78</v>
      </c>
      <c r="O10" s="152" t="s">
        <v>78</v>
      </c>
      <c r="Q10" s="91">
        <v>1</v>
      </c>
      <c r="R10" s="224">
        <v>1</v>
      </c>
      <c r="S10" s="224">
        <v>1</v>
      </c>
      <c r="T10" s="224">
        <v>1</v>
      </c>
      <c r="U10" s="224">
        <v>1</v>
      </c>
      <c r="V10" s="224">
        <v>1</v>
      </c>
      <c r="W10" s="224">
        <v>1</v>
      </c>
      <c r="X10" s="224">
        <v>1</v>
      </c>
      <c r="Y10" s="224">
        <v>1</v>
      </c>
      <c r="Z10" s="224">
        <v>1</v>
      </c>
      <c r="AA10" s="102">
        <v>1</v>
      </c>
      <c r="AB10" s="94" t="s">
        <v>78</v>
      </c>
      <c r="AC10" s="220" t="s">
        <v>78</v>
      </c>
      <c r="AD10" s="166">
        <v>1</v>
      </c>
      <c r="AE10" s="220" t="s">
        <v>78</v>
      </c>
      <c r="AF10" s="220" t="s">
        <v>78</v>
      </c>
      <c r="AG10" s="220" t="s">
        <v>78</v>
      </c>
      <c r="AH10" s="220" t="s">
        <v>78</v>
      </c>
      <c r="AI10" s="220" t="s">
        <v>78</v>
      </c>
      <c r="AJ10" s="220" t="s">
        <v>78</v>
      </c>
      <c r="AK10" s="220" t="s">
        <v>78</v>
      </c>
      <c r="AL10" s="220" t="s">
        <v>78</v>
      </c>
      <c r="AM10" s="220" t="s">
        <v>78</v>
      </c>
      <c r="AN10" s="220" t="s">
        <v>78</v>
      </c>
      <c r="AO10" s="220" t="s">
        <v>78</v>
      </c>
      <c r="AP10" s="85" t="s">
        <v>78</v>
      </c>
      <c r="AQ10" s="220" t="s">
        <v>78</v>
      </c>
      <c r="AR10" s="220" t="s">
        <v>78</v>
      </c>
      <c r="AS10" s="220" t="s">
        <v>78</v>
      </c>
      <c r="AT10" s="220" t="s">
        <v>78</v>
      </c>
      <c r="AU10" s="220" t="s">
        <v>78</v>
      </c>
      <c r="AV10" s="220" t="s">
        <v>78</v>
      </c>
      <c r="AW10" s="220" t="s">
        <v>78</v>
      </c>
      <c r="AX10" s="220" t="s">
        <v>78</v>
      </c>
      <c r="AY10" s="220" t="s">
        <v>78</v>
      </c>
      <c r="AZ10" s="166" t="s">
        <v>78</v>
      </c>
      <c r="BA10" s="112">
        <v>2.119772921087375</v>
      </c>
      <c r="BB10" s="225">
        <v>2.0563274049491937</v>
      </c>
      <c r="BC10" s="225">
        <v>1.7683233865218331</v>
      </c>
      <c r="BD10" s="225">
        <v>2.1474895321379881</v>
      </c>
      <c r="BE10" s="225">
        <v>2.3640889305285695</v>
      </c>
      <c r="BF10" s="225">
        <v>2.5547126117524654</v>
      </c>
      <c r="BG10" s="225">
        <v>2.6415401353812968</v>
      </c>
      <c r="BH10" s="225">
        <v>2.6813137946464018</v>
      </c>
      <c r="BI10" s="225">
        <v>2.6363421332728016</v>
      </c>
      <c r="BJ10" s="225">
        <v>2.5984725052820887</v>
      </c>
      <c r="BK10" s="95">
        <v>2.5848660561459988</v>
      </c>
      <c r="BL10" s="83">
        <v>657.12960553708626</v>
      </c>
      <c r="BM10" s="223">
        <v>637.46149553425016</v>
      </c>
      <c r="BN10" s="223">
        <v>548.18024982176826</v>
      </c>
      <c r="BO10" s="223">
        <v>665.72175496277634</v>
      </c>
      <c r="BP10" s="223">
        <v>732.86756846385663</v>
      </c>
      <c r="BQ10" s="223">
        <v>791.96090964326424</v>
      </c>
      <c r="BR10" s="223">
        <v>818.87744196820199</v>
      </c>
      <c r="BS10" s="223">
        <v>831.20727634038451</v>
      </c>
      <c r="BT10" s="223">
        <v>817.26606131456856</v>
      </c>
      <c r="BU10" s="223">
        <v>805.52647663744756</v>
      </c>
      <c r="BV10" s="84">
        <v>801.30847740525962</v>
      </c>
    </row>
    <row r="11" spans="1:74">
      <c r="A11" s="89"/>
      <c r="B11" s="38"/>
      <c r="C11" s="39" t="s">
        <v>79</v>
      </c>
      <c r="D11" s="40" t="s">
        <v>95</v>
      </c>
      <c r="E11" s="41" t="s">
        <v>96</v>
      </c>
      <c r="F11" s="86" t="s">
        <v>44</v>
      </c>
      <c r="G11" s="86" t="s">
        <v>44</v>
      </c>
      <c r="H11" s="86" t="s">
        <v>78</v>
      </c>
      <c r="I11" s="151" t="s">
        <v>78</v>
      </c>
      <c r="J11" s="151" t="s">
        <v>78</v>
      </c>
      <c r="K11" s="152" t="s">
        <v>78</v>
      </c>
      <c r="L11" s="151" t="s">
        <v>78</v>
      </c>
      <c r="M11" s="151" t="s">
        <v>78</v>
      </c>
      <c r="N11" s="151" t="s">
        <v>78</v>
      </c>
      <c r="O11" s="152" t="s">
        <v>78</v>
      </c>
      <c r="Q11" s="92">
        <v>1</v>
      </c>
      <c r="R11" s="100">
        <v>1</v>
      </c>
      <c r="S11" s="100">
        <v>1</v>
      </c>
      <c r="T11" s="100">
        <v>1</v>
      </c>
      <c r="U11" s="100">
        <v>1</v>
      </c>
      <c r="V11" s="100">
        <v>1</v>
      </c>
      <c r="W11" s="100">
        <v>1</v>
      </c>
      <c r="X11" s="100">
        <v>1</v>
      </c>
      <c r="Y11" s="100">
        <v>1</v>
      </c>
      <c r="Z11" s="100">
        <v>1</v>
      </c>
      <c r="AA11" s="103">
        <v>1</v>
      </c>
      <c r="AB11" s="79" t="s">
        <v>78</v>
      </c>
      <c r="AC11" s="151" t="s">
        <v>78</v>
      </c>
      <c r="AD11" s="152">
        <v>1</v>
      </c>
      <c r="AE11" s="151" t="s">
        <v>78</v>
      </c>
      <c r="AF11" s="151" t="s">
        <v>78</v>
      </c>
      <c r="AG11" s="151" t="s">
        <v>78</v>
      </c>
      <c r="AH11" s="151" t="s">
        <v>78</v>
      </c>
      <c r="AI11" s="151" t="s">
        <v>78</v>
      </c>
      <c r="AJ11" s="151" t="s">
        <v>78</v>
      </c>
      <c r="AK11" s="151" t="s">
        <v>78</v>
      </c>
      <c r="AL11" s="151" t="s">
        <v>78</v>
      </c>
      <c r="AM11" s="151" t="s">
        <v>78</v>
      </c>
      <c r="AN11" s="151" t="s">
        <v>78</v>
      </c>
      <c r="AO11" s="151" t="s">
        <v>78</v>
      </c>
      <c r="AP11" s="86" t="s">
        <v>78</v>
      </c>
      <c r="AQ11" s="151" t="s">
        <v>78</v>
      </c>
      <c r="AR11" s="151" t="s">
        <v>78</v>
      </c>
      <c r="AS11" s="151" t="s">
        <v>78</v>
      </c>
      <c r="AT11" s="151" t="s">
        <v>78</v>
      </c>
      <c r="AU11" s="151" t="s">
        <v>78</v>
      </c>
      <c r="AV11" s="151" t="s">
        <v>78</v>
      </c>
      <c r="AW11" s="151" t="s">
        <v>78</v>
      </c>
      <c r="AX11" s="151" t="s">
        <v>78</v>
      </c>
      <c r="AY11" s="151" t="s">
        <v>78</v>
      </c>
      <c r="AZ11" s="152" t="s">
        <v>78</v>
      </c>
      <c r="BA11" s="113">
        <v>2.1197729210873755</v>
      </c>
      <c r="BB11" s="96">
        <v>2.0563274049491942</v>
      </c>
      <c r="BC11" s="96">
        <v>1.7683233865218324</v>
      </c>
      <c r="BD11" s="96">
        <v>2.1474895321379881</v>
      </c>
      <c r="BE11" s="96">
        <v>2.3640889305285695</v>
      </c>
      <c r="BF11" s="96">
        <v>2.5547126117524654</v>
      </c>
      <c r="BG11" s="96">
        <v>2.6415401353812973</v>
      </c>
      <c r="BH11" s="96">
        <v>2.6813137946464018</v>
      </c>
      <c r="BI11" s="96">
        <v>2.6363421332728025</v>
      </c>
      <c r="BJ11" s="96">
        <v>2.5984725052820887</v>
      </c>
      <c r="BK11" s="97">
        <v>2.5848660561459984</v>
      </c>
      <c r="BL11" s="163">
        <v>657.12960553708638</v>
      </c>
      <c r="BM11" s="164">
        <v>637.46149553425016</v>
      </c>
      <c r="BN11" s="164">
        <v>548.18024982176814</v>
      </c>
      <c r="BO11" s="164">
        <v>665.72175496277634</v>
      </c>
      <c r="BP11" s="164">
        <v>732.86756846385663</v>
      </c>
      <c r="BQ11" s="164">
        <v>791.96090964326424</v>
      </c>
      <c r="BR11" s="164">
        <v>818.87744196820222</v>
      </c>
      <c r="BS11" s="164">
        <v>831.20727634038451</v>
      </c>
      <c r="BT11" s="164">
        <v>817.26606131456867</v>
      </c>
      <c r="BU11" s="164">
        <v>805.52647663744756</v>
      </c>
      <c r="BV11" s="160">
        <v>801.30847740525951</v>
      </c>
    </row>
    <row r="12" spans="1:74">
      <c r="A12" s="89"/>
      <c r="B12" s="38" t="s">
        <v>82</v>
      </c>
      <c r="C12" s="75"/>
      <c r="D12" s="40" t="s">
        <v>97</v>
      </c>
      <c r="E12" s="41" t="s">
        <v>212</v>
      </c>
      <c r="F12" s="86" t="s">
        <v>44</v>
      </c>
      <c r="G12" s="86" t="s">
        <v>44</v>
      </c>
      <c r="H12" s="86" t="s">
        <v>78</v>
      </c>
      <c r="I12" s="151" t="s">
        <v>78</v>
      </c>
      <c r="J12" s="151" t="s">
        <v>78</v>
      </c>
      <c r="K12" s="152" t="s">
        <v>78</v>
      </c>
      <c r="L12" s="151" t="s">
        <v>78</v>
      </c>
      <c r="M12" s="151" t="s">
        <v>78</v>
      </c>
      <c r="N12" s="151" t="s">
        <v>78</v>
      </c>
      <c r="O12" s="152" t="s">
        <v>78</v>
      </c>
      <c r="Q12" s="92">
        <v>1</v>
      </c>
      <c r="R12" s="100">
        <v>1</v>
      </c>
      <c r="S12" s="100">
        <v>1</v>
      </c>
      <c r="T12" s="100">
        <v>1</v>
      </c>
      <c r="U12" s="100">
        <v>1</v>
      </c>
      <c r="V12" s="100">
        <v>1</v>
      </c>
      <c r="W12" s="100">
        <v>1</v>
      </c>
      <c r="X12" s="100">
        <v>1</v>
      </c>
      <c r="Y12" s="100">
        <v>1</v>
      </c>
      <c r="Z12" s="100">
        <v>1</v>
      </c>
      <c r="AA12" s="103">
        <v>1</v>
      </c>
      <c r="AB12" s="79" t="s">
        <v>78</v>
      </c>
      <c r="AC12" s="151" t="s">
        <v>78</v>
      </c>
      <c r="AD12" s="152">
        <v>1</v>
      </c>
      <c r="AE12" s="151" t="s">
        <v>78</v>
      </c>
      <c r="AF12" s="151" t="s">
        <v>78</v>
      </c>
      <c r="AG12" s="151" t="s">
        <v>78</v>
      </c>
      <c r="AH12" s="151" t="s">
        <v>78</v>
      </c>
      <c r="AI12" s="151" t="s">
        <v>78</v>
      </c>
      <c r="AJ12" s="151" t="s">
        <v>78</v>
      </c>
      <c r="AK12" s="151" t="s">
        <v>78</v>
      </c>
      <c r="AL12" s="151" t="s">
        <v>78</v>
      </c>
      <c r="AM12" s="151" t="s">
        <v>78</v>
      </c>
      <c r="AN12" s="151" t="s">
        <v>78</v>
      </c>
      <c r="AO12" s="151" t="s">
        <v>78</v>
      </c>
      <c r="AP12" s="86" t="s">
        <v>78</v>
      </c>
      <c r="AQ12" s="151" t="s">
        <v>78</v>
      </c>
      <c r="AR12" s="151" t="s">
        <v>78</v>
      </c>
      <c r="AS12" s="151" t="s">
        <v>78</v>
      </c>
      <c r="AT12" s="151" t="s">
        <v>78</v>
      </c>
      <c r="AU12" s="151" t="s">
        <v>78</v>
      </c>
      <c r="AV12" s="151" t="s">
        <v>78</v>
      </c>
      <c r="AW12" s="151" t="s">
        <v>78</v>
      </c>
      <c r="AX12" s="151" t="s">
        <v>78</v>
      </c>
      <c r="AY12" s="151" t="s">
        <v>78</v>
      </c>
      <c r="AZ12" s="152" t="s">
        <v>78</v>
      </c>
      <c r="BA12" s="113">
        <v>2.119772921087375</v>
      </c>
      <c r="BB12" s="96">
        <v>2.0563274049491937</v>
      </c>
      <c r="BC12" s="96">
        <v>1.7683233865218329</v>
      </c>
      <c r="BD12" s="96">
        <v>2.1474895321379881</v>
      </c>
      <c r="BE12" s="96">
        <v>2.3640889305285695</v>
      </c>
      <c r="BF12" s="96">
        <v>2.554712611752465</v>
      </c>
      <c r="BG12" s="96">
        <v>2.6415401353812973</v>
      </c>
      <c r="BH12" s="96">
        <v>2.6813137946464018</v>
      </c>
      <c r="BI12" s="96">
        <v>2.6363421332728025</v>
      </c>
      <c r="BJ12" s="96">
        <v>2.5984725052820892</v>
      </c>
      <c r="BK12" s="97">
        <v>2.584866056145998</v>
      </c>
      <c r="BL12" s="163">
        <v>657.12960553708626</v>
      </c>
      <c r="BM12" s="164">
        <v>637.46149553425016</v>
      </c>
      <c r="BN12" s="164">
        <v>548.18024982176814</v>
      </c>
      <c r="BO12" s="164">
        <v>665.72175496277623</v>
      </c>
      <c r="BP12" s="164">
        <v>732.86756846385651</v>
      </c>
      <c r="BQ12" s="164">
        <v>791.96090964326424</v>
      </c>
      <c r="BR12" s="164">
        <v>818.87744196820211</v>
      </c>
      <c r="BS12" s="164">
        <v>831.20727634038451</v>
      </c>
      <c r="BT12" s="164">
        <v>817.26606131456879</v>
      </c>
      <c r="BU12" s="164">
        <v>805.52647663744756</v>
      </c>
      <c r="BV12" s="160">
        <v>801.3084774052594</v>
      </c>
    </row>
    <row r="13" spans="1:74">
      <c r="A13" s="90"/>
      <c r="B13" s="43" t="s">
        <v>90</v>
      </c>
      <c r="C13" s="44"/>
      <c r="D13" s="45" t="s">
        <v>98</v>
      </c>
      <c r="E13" s="46" t="s">
        <v>213</v>
      </c>
      <c r="F13" s="88" t="s">
        <v>44</v>
      </c>
      <c r="G13" s="88" t="s">
        <v>44</v>
      </c>
      <c r="H13" s="86" t="s">
        <v>78</v>
      </c>
      <c r="I13" s="151" t="s">
        <v>78</v>
      </c>
      <c r="J13" s="151" t="s">
        <v>78</v>
      </c>
      <c r="K13" s="152" t="s">
        <v>78</v>
      </c>
      <c r="L13" s="153" t="s">
        <v>78</v>
      </c>
      <c r="M13" s="153" t="s">
        <v>78</v>
      </c>
      <c r="N13" s="153" t="s">
        <v>78</v>
      </c>
      <c r="O13" s="154" t="s">
        <v>78</v>
      </c>
      <c r="P13" s="153"/>
      <c r="Q13" s="93">
        <v>1</v>
      </c>
      <c r="R13" s="101">
        <v>1</v>
      </c>
      <c r="S13" s="101">
        <v>1</v>
      </c>
      <c r="T13" s="101">
        <v>1</v>
      </c>
      <c r="U13" s="101">
        <v>1</v>
      </c>
      <c r="V13" s="101">
        <v>1</v>
      </c>
      <c r="W13" s="101">
        <v>1</v>
      </c>
      <c r="X13" s="101">
        <v>1</v>
      </c>
      <c r="Y13" s="101">
        <v>1</v>
      </c>
      <c r="Z13" s="101">
        <v>1</v>
      </c>
      <c r="AA13" s="104">
        <v>1</v>
      </c>
      <c r="AB13" s="88" t="s">
        <v>78</v>
      </c>
      <c r="AC13" s="153" t="s">
        <v>78</v>
      </c>
      <c r="AD13" s="154">
        <v>1</v>
      </c>
      <c r="AE13" s="153" t="s">
        <v>78</v>
      </c>
      <c r="AF13" s="153" t="s">
        <v>78</v>
      </c>
      <c r="AG13" s="153" t="s">
        <v>78</v>
      </c>
      <c r="AH13" s="153" t="s">
        <v>78</v>
      </c>
      <c r="AI13" s="153" t="s">
        <v>78</v>
      </c>
      <c r="AJ13" s="153" t="s">
        <v>78</v>
      </c>
      <c r="AK13" s="153" t="s">
        <v>78</v>
      </c>
      <c r="AL13" s="153" t="s">
        <v>78</v>
      </c>
      <c r="AM13" s="153" t="s">
        <v>78</v>
      </c>
      <c r="AN13" s="153" t="s">
        <v>78</v>
      </c>
      <c r="AO13" s="153" t="s">
        <v>78</v>
      </c>
      <c r="AP13" s="88" t="s">
        <v>78</v>
      </c>
      <c r="AQ13" s="153" t="s">
        <v>78</v>
      </c>
      <c r="AR13" s="153" t="s">
        <v>78</v>
      </c>
      <c r="AS13" s="153" t="s">
        <v>78</v>
      </c>
      <c r="AT13" s="153" t="s">
        <v>78</v>
      </c>
      <c r="AU13" s="153" t="s">
        <v>78</v>
      </c>
      <c r="AV13" s="153" t="s">
        <v>78</v>
      </c>
      <c r="AW13" s="153" t="s">
        <v>78</v>
      </c>
      <c r="AX13" s="153" t="s">
        <v>78</v>
      </c>
      <c r="AY13" s="153" t="s">
        <v>78</v>
      </c>
      <c r="AZ13" s="154" t="s">
        <v>78</v>
      </c>
      <c r="BA13" s="114">
        <v>2.119772921087375</v>
      </c>
      <c r="BB13" s="98">
        <v>2.0563274049491937</v>
      </c>
      <c r="BC13" s="98">
        <v>1.7683233865218331</v>
      </c>
      <c r="BD13" s="98">
        <v>2.1474895321379881</v>
      </c>
      <c r="BE13" s="98">
        <v>2.3640889305285695</v>
      </c>
      <c r="BF13" s="98">
        <v>2.554712611752465</v>
      </c>
      <c r="BG13" s="98">
        <v>2.6415401353812973</v>
      </c>
      <c r="BH13" s="98">
        <v>2.6813137946464014</v>
      </c>
      <c r="BI13" s="98">
        <v>2.6363421332728025</v>
      </c>
      <c r="BJ13" s="98">
        <v>2.5984725052820892</v>
      </c>
      <c r="BK13" s="99">
        <v>2.584866056145998</v>
      </c>
      <c r="BL13" s="106">
        <v>657.12960553708638</v>
      </c>
      <c r="BM13" s="107">
        <v>637.46149553425016</v>
      </c>
      <c r="BN13" s="107">
        <v>548.18024982176826</v>
      </c>
      <c r="BO13" s="107">
        <v>665.72175496277646</v>
      </c>
      <c r="BP13" s="107">
        <v>732.86756846385663</v>
      </c>
      <c r="BQ13" s="107">
        <v>791.96090964326424</v>
      </c>
      <c r="BR13" s="107">
        <v>818.87744196820211</v>
      </c>
      <c r="BS13" s="107">
        <v>831.20727634038451</v>
      </c>
      <c r="BT13" s="107">
        <v>817.26606131456867</v>
      </c>
      <c r="BU13" s="107">
        <v>805.52647663744756</v>
      </c>
      <c r="BV13" s="108">
        <v>801.3084774052594</v>
      </c>
    </row>
    <row r="14" spans="1:74">
      <c r="A14" s="217" t="s">
        <v>154</v>
      </c>
      <c r="B14" s="34" t="s">
        <v>155</v>
      </c>
      <c r="C14" s="48"/>
      <c r="D14" s="226" t="s">
        <v>214</v>
      </c>
      <c r="E14" s="226" t="s">
        <v>215</v>
      </c>
      <c r="F14" s="85" t="s">
        <v>44</v>
      </c>
      <c r="G14" s="85" t="s">
        <v>141</v>
      </c>
      <c r="H14" s="37">
        <v>0.68310438066390289</v>
      </c>
      <c r="I14" s="219">
        <v>0.67717051474768641</v>
      </c>
      <c r="J14" s="219">
        <v>0.58560620352137105</v>
      </c>
      <c r="K14" s="76">
        <v>0.46848496281709684</v>
      </c>
      <c r="L14" s="219">
        <v>3.4673193178097441</v>
      </c>
      <c r="M14" s="219">
        <v>3.5177978648614516</v>
      </c>
      <c r="N14" s="219">
        <v>2.472117101925329</v>
      </c>
      <c r="O14" s="76">
        <v>2.2249053917327961</v>
      </c>
      <c r="P14" s="226"/>
      <c r="Q14" s="92">
        <v>1</v>
      </c>
      <c r="R14" s="100">
        <v>1</v>
      </c>
      <c r="S14" s="100">
        <v>1</v>
      </c>
      <c r="T14" s="100">
        <v>1</v>
      </c>
      <c r="U14" s="100">
        <v>1</v>
      </c>
      <c r="V14" s="100">
        <v>1</v>
      </c>
      <c r="W14" s="100">
        <v>1</v>
      </c>
      <c r="X14" s="100">
        <v>1</v>
      </c>
      <c r="Y14" s="100">
        <v>1</v>
      </c>
      <c r="Z14" s="100">
        <v>1</v>
      </c>
      <c r="AA14" s="103">
        <v>1</v>
      </c>
      <c r="AB14" s="79" t="s">
        <v>78</v>
      </c>
      <c r="AC14" s="151" t="s">
        <v>78</v>
      </c>
      <c r="AD14" s="152" t="s">
        <v>78</v>
      </c>
      <c r="AE14" s="54">
        <v>0.83035714285714579</v>
      </c>
      <c r="AF14" s="54">
        <v>0.83035714285714579</v>
      </c>
      <c r="AG14" s="54">
        <v>0.83035714285714579</v>
      </c>
      <c r="AH14" s="54">
        <v>0.8303571428571429</v>
      </c>
      <c r="AI14" s="54">
        <v>0.83035714285714535</v>
      </c>
      <c r="AJ14" s="54">
        <v>0.83035714285714335</v>
      </c>
      <c r="AK14" s="54">
        <v>0.83035714285714368</v>
      </c>
      <c r="AL14" s="54">
        <v>0.83035714285714202</v>
      </c>
      <c r="AM14" s="54">
        <v>0.8303571428571429</v>
      </c>
      <c r="AN14" s="54">
        <v>0.83035714285714335</v>
      </c>
      <c r="AO14" s="54">
        <v>0.83035714285714168</v>
      </c>
      <c r="AP14" s="85" t="s">
        <v>78</v>
      </c>
      <c r="AQ14" s="220" t="s">
        <v>78</v>
      </c>
      <c r="AR14" s="220" t="s">
        <v>78</v>
      </c>
      <c r="AS14" s="220" t="s">
        <v>78</v>
      </c>
      <c r="AT14" s="220" t="s">
        <v>78</v>
      </c>
      <c r="AU14" s="220" t="s">
        <v>78</v>
      </c>
      <c r="AV14" s="220" t="s">
        <v>78</v>
      </c>
      <c r="AW14" s="220" t="s">
        <v>78</v>
      </c>
      <c r="AX14" s="220" t="s">
        <v>78</v>
      </c>
      <c r="AY14" s="220" t="s">
        <v>78</v>
      </c>
      <c r="AZ14" s="166" t="s">
        <v>78</v>
      </c>
      <c r="BA14" s="222">
        <v>1.1336191579084682</v>
      </c>
      <c r="BB14" s="222">
        <v>0.7867233448525619</v>
      </c>
      <c r="BC14" s="222">
        <v>1.1930599575602037</v>
      </c>
      <c r="BD14" s="222">
        <v>1.1930599575602037</v>
      </c>
      <c r="BE14" s="222">
        <v>1.1930599575602037</v>
      </c>
      <c r="BF14" s="222">
        <v>1.1930599575602037</v>
      </c>
      <c r="BG14" s="222">
        <v>1.1930599575602037</v>
      </c>
      <c r="BH14" s="222">
        <v>1.1930599575602037</v>
      </c>
      <c r="BI14" s="222">
        <v>1.1930599575602037</v>
      </c>
      <c r="BJ14" s="222">
        <v>1.1930599575602037</v>
      </c>
      <c r="BK14" s="222">
        <v>1.1930599575602037</v>
      </c>
      <c r="BL14" s="83">
        <v>351.42193895162518</v>
      </c>
      <c r="BM14" s="223">
        <v>243.8842369042942</v>
      </c>
      <c r="BN14" s="223">
        <v>369.84858684366316</v>
      </c>
      <c r="BO14" s="223">
        <v>369.84858684366316</v>
      </c>
      <c r="BP14" s="223">
        <v>369.84858684366316</v>
      </c>
      <c r="BQ14" s="223">
        <v>369.84858684366316</v>
      </c>
      <c r="BR14" s="223">
        <v>369.84858684366316</v>
      </c>
      <c r="BS14" s="223">
        <v>369.84858684366316</v>
      </c>
      <c r="BT14" s="223">
        <v>369.84858684366316</v>
      </c>
      <c r="BU14" s="223">
        <v>369.84858684366316</v>
      </c>
      <c r="BV14" s="84">
        <v>369.8485868436631</v>
      </c>
    </row>
    <row r="15" spans="1:74">
      <c r="A15" s="89"/>
      <c r="B15" s="38" t="s">
        <v>157</v>
      </c>
      <c r="C15" s="39"/>
      <c r="D15" s="89" t="s">
        <v>216</v>
      </c>
      <c r="E15" s="89" t="s">
        <v>217</v>
      </c>
      <c r="F15" s="86" t="s">
        <v>44</v>
      </c>
      <c r="G15" s="86" t="s">
        <v>141</v>
      </c>
      <c r="H15" s="42">
        <v>0.68310438066390289</v>
      </c>
      <c r="I15" s="54">
        <v>0.67717051474768641</v>
      </c>
      <c r="J15" s="54">
        <v>0.58560620352137105</v>
      </c>
      <c r="K15" s="155">
        <v>0.46848496281709684</v>
      </c>
      <c r="L15" s="54">
        <v>3.4673193178097441</v>
      </c>
      <c r="M15" s="54">
        <v>3.5177978648614516</v>
      </c>
      <c r="N15" s="54">
        <v>2.472117101925329</v>
      </c>
      <c r="O15" s="155">
        <v>2.2249053917327961</v>
      </c>
      <c r="P15" s="89"/>
      <c r="Q15" s="92">
        <v>1</v>
      </c>
      <c r="R15" s="100">
        <v>1</v>
      </c>
      <c r="S15" s="100">
        <v>1</v>
      </c>
      <c r="T15" s="100">
        <v>1</v>
      </c>
      <c r="U15" s="100">
        <v>1</v>
      </c>
      <c r="V15" s="100">
        <v>1</v>
      </c>
      <c r="W15" s="100">
        <v>1</v>
      </c>
      <c r="X15" s="100">
        <v>1</v>
      </c>
      <c r="Y15" s="100">
        <v>1</v>
      </c>
      <c r="Z15" s="100">
        <v>1</v>
      </c>
      <c r="AA15" s="103">
        <v>1</v>
      </c>
      <c r="AB15" s="79" t="s">
        <v>78</v>
      </c>
      <c r="AC15" s="151" t="s">
        <v>78</v>
      </c>
      <c r="AD15" s="152" t="s">
        <v>78</v>
      </c>
      <c r="AE15" s="54">
        <v>36.766151696560385</v>
      </c>
      <c r="AF15" s="54">
        <v>37.132847711994927</v>
      </c>
      <c r="AG15" s="54">
        <v>38.27502220065049</v>
      </c>
      <c r="AH15" s="54">
        <v>36.007931832491501</v>
      </c>
      <c r="AI15" s="54">
        <v>36.989130067714214</v>
      </c>
      <c r="AJ15" s="54">
        <v>38.011767702956035</v>
      </c>
      <c r="AK15" s="54">
        <v>38.04744257047026</v>
      </c>
      <c r="AL15" s="54">
        <v>38.38832188682197</v>
      </c>
      <c r="AM15" s="54">
        <v>38.790693056651151</v>
      </c>
      <c r="AN15" s="54">
        <v>39.197419350158938</v>
      </c>
      <c r="AO15" s="54">
        <v>39.525338994646354</v>
      </c>
      <c r="AP15" s="86" t="s">
        <v>78</v>
      </c>
      <c r="AQ15" s="151" t="s">
        <v>78</v>
      </c>
      <c r="AR15" s="151" t="s">
        <v>78</v>
      </c>
      <c r="AS15" s="151" t="s">
        <v>78</v>
      </c>
      <c r="AT15" s="151" t="s">
        <v>78</v>
      </c>
      <c r="AU15" s="151" t="s">
        <v>78</v>
      </c>
      <c r="AV15" s="151" t="s">
        <v>78</v>
      </c>
      <c r="AW15" s="151" t="s">
        <v>78</v>
      </c>
      <c r="AX15" s="151" t="s">
        <v>78</v>
      </c>
      <c r="AY15" s="151" t="s">
        <v>78</v>
      </c>
      <c r="AZ15" s="152" t="s">
        <v>78</v>
      </c>
      <c r="BA15" s="159">
        <v>5.0251618761576067</v>
      </c>
      <c r="BB15" s="159">
        <v>4.953219227038268</v>
      </c>
      <c r="BC15" s="159">
        <v>4.4789682576107941</v>
      </c>
      <c r="BD15" s="159">
        <v>5.1200814830400905</v>
      </c>
      <c r="BE15" s="159">
        <v>5.1927203608937784</v>
      </c>
      <c r="BF15" s="159">
        <v>5.2678639858416867</v>
      </c>
      <c r="BG15" s="159">
        <v>5.2689133057207034</v>
      </c>
      <c r="BH15" s="159">
        <v>5.2946531483242207</v>
      </c>
      <c r="BI15" s="159">
        <v>5.3242154856240749</v>
      </c>
      <c r="BJ15" s="159">
        <v>5.3540966653220314</v>
      </c>
      <c r="BK15" s="159">
        <v>5.3781699000134431</v>
      </c>
      <c r="BL15" s="163">
        <v>1557.8001816088581</v>
      </c>
      <c r="BM15" s="164">
        <v>1535.4979603818629</v>
      </c>
      <c r="BN15" s="164">
        <v>1388.4801598593463</v>
      </c>
      <c r="BO15" s="164">
        <v>1587.2252597424281</v>
      </c>
      <c r="BP15" s="164">
        <v>1609.7433118770714</v>
      </c>
      <c r="BQ15" s="164">
        <v>1633.0378356109227</v>
      </c>
      <c r="BR15" s="164">
        <v>1633.3631247734181</v>
      </c>
      <c r="BS15" s="164">
        <v>1641.3424759805087</v>
      </c>
      <c r="BT15" s="164">
        <v>1650.506800543463</v>
      </c>
      <c r="BU15" s="164">
        <v>1659.7699662498301</v>
      </c>
      <c r="BV15" s="160">
        <v>1667.2326690041675</v>
      </c>
    </row>
    <row r="16" spans="1:74">
      <c r="A16" s="89"/>
      <c r="B16" s="38" t="s">
        <v>602</v>
      </c>
      <c r="C16" s="75"/>
      <c r="D16" s="89" t="s">
        <v>603</v>
      </c>
      <c r="E16" s="89" t="s">
        <v>218</v>
      </c>
      <c r="F16" s="86" t="s">
        <v>44</v>
      </c>
      <c r="G16" s="86" t="s">
        <v>141</v>
      </c>
      <c r="H16" s="42">
        <v>0.68310438066390289</v>
      </c>
      <c r="I16" s="54">
        <v>0.67717051474768641</v>
      </c>
      <c r="J16" s="54">
        <v>0.58560620352137105</v>
      </c>
      <c r="K16" s="155">
        <v>0.46848496281709684</v>
      </c>
      <c r="L16" s="54">
        <v>3.4673193178097441</v>
      </c>
      <c r="M16" s="54">
        <v>3.5177978648614516</v>
      </c>
      <c r="N16" s="54">
        <v>2.472117101925329</v>
      </c>
      <c r="O16" s="155">
        <v>2.2249053917327961</v>
      </c>
      <c r="P16" s="89"/>
      <c r="Q16" s="92">
        <v>1</v>
      </c>
      <c r="R16" s="100">
        <v>1</v>
      </c>
      <c r="S16" s="100">
        <v>1</v>
      </c>
      <c r="T16" s="100">
        <v>1</v>
      </c>
      <c r="U16" s="100">
        <v>1</v>
      </c>
      <c r="V16" s="100">
        <v>1</v>
      </c>
      <c r="W16" s="100">
        <v>1</v>
      </c>
      <c r="X16" s="100">
        <v>1</v>
      </c>
      <c r="Y16" s="100">
        <v>1</v>
      </c>
      <c r="Z16" s="100">
        <v>1</v>
      </c>
      <c r="AA16" s="103">
        <v>1</v>
      </c>
      <c r="AB16" s="86" t="s">
        <v>78</v>
      </c>
      <c r="AC16" s="151" t="s">
        <v>78</v>
      </c>
      <c r="AD16" s="152" t="s">
        <v>78</v>
      </c>
      <c r="AE16" s="54" t="s">
        <v>251</v>
      </c>
      <c r="AF16" s="54" t="s">
        <v>251</v>
      </c>
      <c r="AG16" s="54" t="s">
        <v>251</v>
      </c>
      <c r="AH16" s="54" t="s">
        <v>251</v>
      </c>
      <c r="AI16" s="54" t="s">
        <v>251</v>
      </c>
      <c r="AJ16" s="54" t="s">
        <v>251</v>
      </c>
      <c r="AK16" s="54" t="s">
        <v>251</v>
      </c>
      <c r="AL16" s="54" t="s">
        <v>251</v>
      </c>
      <c r="AM16" s="54" t="s">
        <v>251</v>
      </c>
      <c r="AN16" s="54" t="s">
        <v>251</v>
      </c>
      <c r="AO16" s="54" t="s">
        <v>251</v>
      </c>
      <c r="AP16" s="86" t="s">
        <v>78</v>
      </c>
      <c r="AQ16" s="151" t="s">
        <v>78</v>
      </c>
      <c r="AR16" s="151" t="s">
        <v>78</v>
      </c>
      <c r="AS16" s="151" t="s">
        <v>78</v>
      </c>
      <c r="AT16" s="151" t="s">
        <v>78</v>
      </c>
      <c r="AU16" s="151" t="s">
        <v>78</v>
      </c>
      <c r="AV16" s="151" t="s">
        <v>78</v>
      </c>
      <c r="AW16" s="151" t="s">
        <v>78</v>
      </c>
      <c r="AX16" s="151" t="s">
        <v>78</v>
      </c>
      <c r="AY16" s="151" t="s">
        <v>78</v>
      </c>
      <c r="AZ16" s="152" t="s">
        <v>78</v>
      </c>
      <c r="BA16" s="159">
        <v>5.1842410714285716</v>
      </c>
      <c r="BB16" s="110"/>
      <c r="BC16" s="109"/>
      <c r="BD16" s="109"/>
      <c r="BE16" s="109"/>
      <c r="BF16" s="109"/>
      <c r="BG16" s="109"/>
      <c r="BH16" s="109"/>
      <c r="BI16" s="109"/>
      <c r="BJ16" s="109"/>
      <c r="BK16" s="109"/>
      <c r="BL16" s="163">
        <v>1607.1147321428573</v>
      </c>
      <c r="BM16" s="110"/>
      <c r="BN16" s="110"/>
      <c r="BO16" s="110"/>
      <c r="BP16" s="110"/>
      <c r="BQ16" s="110"/>
      <c r="BR16" s="110"/>
      <c r="BS16" s="110"/>
      <c r="BT16" s="110"/>
      <c r="BU16" s="110"/>
      <c r="BV16" s="111"/>
    </row>
    <row r="17" spans="1:74">
      <c r="A17" s="89"/>
      <c r="B17" s="38" t="s">
        <v>159</v>
      </c>
      <c r="C17" s="75"/>
      <c r="D17" s="89" t="s">
        <v>219</v>
      </c>
      <c r="E17" s="89" t="s">
        <v>220</v>
      </c>
      <c r="F17" s="86" t="s">
        <v>44</v>
      </c>
      <c r="G17" s="86" t="s">
        <v>141</v>
      </c>
      <c r="H17" s="42">
        <v>0.68310438066390289</v>
      </c>
      <c r="I17" s="54">
        <v>0.67717051474768641</v>
      </c>
      <c r="J17" s="54">
        <v>0.58560620352137105</v>
      </c>
      <c r="K17" s="155">
        <v>0.46848496281709684</v>
      </c>
      <c r="L17" s="54">
        <v>3.4673193178097441</v>
      </c>
      <c r="M17" s="54">
        <v>3.5177978648614516</v>
      </c>
      <c r="N17" s="54">
        <v>2.472117101925329</v>
      </c>
      <c r="O17" s="155">
        <v>2.2249053917327961</v>
      </c>
      <c r="P17" s="89"/>
      <c r="Q17" s="92">
        <v>1</v>
      </c>
      <c r="R17" s="100">
        <v>1</v>
      </c>
      <c r="S17" s="100">
        <v>1</v>
      </c>
      <c r="T17" s="100">
        <v>1</v>
      </c>
      <c r="U17" s="100">
        <v>1</v>
      </c>
      <c r="V17" s="100">
        <v>1</v>
      </c>
      <c r="W17" s="100">
        <v>1</v>
      </c>
      <c r="X17" s="100">
        <v>1</v>
      </c>
      <c r="Y17" s="100">
        <v>1</v>
      </c>
      <c r="Z17" s="100">
        <v>1</v>
      </c>
      <c r="AA17" s="103">
        <v>1</v>
      </c>
      <c r="AB17" s="86" t="s">
        <v>78</v>
      </c>
      <c r="AC17" s="151" t="s">
        <v>78</v>
      </c>
      <c r="AD17" s="152" t="s">
        <v>78</v>
      </c>
      <c r="AE17" s="54">
        <v>7.1203566044034732</v>
      </c>
      <c r="AF17" s="54">
        <v>7.1674991951401292</v>
      </c>
      <c r="AG17" s="54">
        <v>7.3801687876334094</v>
      </c>
      <c r="AH17" s="54">
        <v>7.0317908580459276</v>
      </c>
      <c r="AI17" s="54">
        <v>7.1534089119495814</v>
      </c>
      <c r="AJ17" s="54">
        <v>7.3407349229991441</v>
      </c>
      <c r="AK17" s="54">
        <v>7.5312372677798445</v>
      </c>
      <c r="AL17" s="54">
        <v>7.7127237533989694</v>
      </c>
      <c r="AM17" s="54">
        <v>7.8872433676982796</v>
      </c>
      <c r="AN17" s="54">
        <v>8.0563543929785659</v>
      </c>
      <c r="AO17" s="54">
        <v>8.1891984559756033</v>
      </c>
      <c r="AP17" s="86" t="s">
        <v>78</v>
      </c>
      <c r="AQ17" s="151" t="s">
        <v>78</v>
      </c>
      <c r="AR17" s="151" t="s">
        <v>78</v>
      </c>
      <c r="AS17" s="151" t="s">
        <v>78</v>
      </c>
      <c r="AT17" s="151" t="s">
        <v>78</v>
      </c>
      <c r="AU17" s="151" t="s">
        <v>78</v>
      </c>
      <c r="AV17" s="151" t="s">
        <v>78</v>
      </c>
      <c r="AW17" s="151" t="s">
        <v>78</v>
      </c>
      <c r="AX17" s="151" t="s">
        <v>78</v>
      </c>
      <c r="AY17" s="151" t="s">
        <v>78</v>
      </c>
      <c r="AZ17" s="152" t="s">
        <v>78</v>
      </c>
      <c r="BA17" s="159">
        <v>3.6108526609297549</v>
      </c>
      <c r="BB17" s="159">
        <v>3.6566384424906078</v>
      </c>
      <c r="BC17" s="159">
        <v>3.6041309594452531</v>
      </c>
      <c r="BD17" s="159">
        <v>3.6761682586691107</v>
      </c>
      <c r="BE17" s="159">
        <v>3.6866340288883448</v>
      </c>
      <c r="BF17" s="159">
        <v>3.7027996933961682</v>
      </c>
      <c r="BG17" s="159">
        <v>3.7192347000875232</v>
      </c>
      <c r="BH17" s="159">
        <v>3.7348854165942456</v>
      </c>
      <c r="BI17" s="159">
        <v>3.749928737730515</v>
      </c>
      <c r="BJ17" s="159">
        <v>3.764504262314774</v>
      </c>
      <c r="BK17" s="159">
        <v>3.7759158701347917</v>
      </c>
      <c r="BL17" s="163">
        <v>1119.364324888224</v>
      </c>
      <c r="BM17" s="164">
        <v>1133.5579171720883</v>
      </c>
      <c r="BN17" s="164">
        <v>1117.2805974280284</v>
      </c>
      <c r="BO17" s="164">
        <v>1139.6121601874245</v>
      </c>
      <c r="BP17" s="164">
        <v>1142.8565489553871</v>
      </c>
      <c r="BQ17" s="164">
        <v>1147.8679049528123</v>
      </c>
      <c r="BR17" s="164">
        <v>1152.9627570271321</v>
      </c>
      <c r="BS17" s="164">
        <v>1157.8144791442162</v>
      </c>
      <c r="BT17" s="164">
        <v>1162.4779086964595</v>
      </c>
      <c r="BU17" s="164">
        <v>1166.9963213175797</v>
      </c>
      <c r="BV17" s="160">
        <v>1170.5339197417854</v>
      </c>
    </row>
    <row r="18" spans="1:74">
      <c r="A18" s="89"/>
      <c r="B18" s="38" t="s">
        <v>160</v>
      </c>
      <c r="C18" s="75"/>
      <c r="D18" s="89" t="s">
        <v>221</v>
      </c>
      <c r="E18" s="89" t="s">
        <v>222</v>
      </c>
      <c r="F18" s="86" t="s">
        <v>44</v>
      </c>
      <c r="G18" s="86" t="s">
        <v>141</v>
      </c>
      <c r="H18" s="42">
        <v>0.68310438066390289</v>
      </c>
      <c r="I18" s="54">
        <v>0.67717051474768641</v>
      </c>
      <c r="J18" s="54">
        <v>0.58560620352137105</v>
      </c>
      <c r="K18" s="155">
        <v>0.46848496281709684</v>
      </c>
      <c r="L18" s="54">
        <v>3.4673193178097441</v>
      </c>
      <c r="M18" s="54">
        <v>3.5177978648614516</v>
      </c>
      <c r="N18" s="54">
        <v>2.472117101925329</v>
      </c>
      <c r="O18" s="155">
        <v>2.2249053917327961</v>
      </c>
      <c r="P18" s="89"/>
      <c r="Q18" s="92">
        <v>1</v>
      </c>
      <c r="R18" s="100">
        <v>1</v>
      </c>
      <c r="S18" s="100">
        <v>1</v>
      </c>
      <c r="T18" s="100">
        <v>1</v>
      </c>
      <c r="U18" s="169">
        <v>1</v>
      </c>
      <c r="V18" s="169">
        <v>1</v>
      </c>
      <c r="W18" s="169">
        <v>1</v>
      </c>
      <c r="X18" s="169">
        <v>1</v>
      </c>
      <c r="Y18" s="100">
        <v>1</v>
      </c>
      <c r="Z18" s="169">
        <v>1</v>
      </c>
      <c r="AA18" s="170">
        <v>1</v>
      </c>
      <c r="AB18" s="105" t="s">
        <v>78</v>
      </c>
      <c r="AC18" s="151" t="s">
        <v>78</v>
      </c>
      <c r="AD18" s="152" t="s">
        <v>78</v>
      </c>
      <c r="AE18" s="54">
        <v>8.3539972359651564</v>
      </c>
      <c r="AF18" s="54">
        <v>8.4426120289536328</v>
      </c>
      <c r="AG18" s="54">
        <v>8.7907290347381704</v>
      </c>
      <c r="AH18" s="54">
        <v>8.1460897900574576</v>
      </c>
      <c r="AI18" s="54">
        <v>8.4135711894591054</v>
      </c>
      <c r="AJ18" s="54">
        <v>8.7270319917696053</v>
      </c>
      <c r="AK18" s="54">
        <v>9.0245676319371384</v>
      </c>
      <c r="AL18" s="54">
        <v>9.2987811924556798</v>
      </c>
      <c r="AM18" s="54">
        <v>9.5535479241714576</v>
      </c>
      <c r="AN18" s="54">
        <v>9.7914573367328668</v>
      </c>
      <c r="AO18" s="54">
        <v>9.9722688865685587</v>
      </c>
      <c r="AP18" s="86" t="s">
        <v>78</v>
      </c>
      <c r="AQ18" s="151" t="s">
        <v>78</v>
      </c>
      <c r="AR18" s="151" t="s">
        <v>78</v>
      </c>
      <c r="AS18" s="151" t="s">
        <v>78</v>
      </c>
      <c r="AT18" s="151" t="s">
        <v>78</v>
      </c>
      <c r="AU18" s="151" t="s">
        <v>78</v>
      </c>
      <c r="AV18" s="151" t="s">
        <v>78</v>
      </c>
      <c r="AW18" s="151" t="s">
        <v>78</v>
      </c>
      <c r="AX18" s="151" t="s">
        <v>78</v>
      </c>
      <c r="AY18" s="151" t="s">
        <v>78</v>
      </c>
      <c r="AZ18" s="152" t="s">
        <v>78</v>
      </c>
      <c r="BA18" s="159">
        <v>4.0187253783644437</v>
      </c>
      <c r="BB18" s="159">
        <v>4.1139507960215873</v>
      </c>
      <c r="BC18" s="159">
        <v>3.972533412972556</v>
      </c>
      <c r="BD18" s="159">
        <v>4.250389549567017</v>
      </c>
      <c r="BE18" s="159">
        <v>4.2945237673784442</v>
      </c>
      <c r="BF18" s="159">
        <v>4.3461764106705454</v>
      </c>
      <c r="BG18" s="159">
        <v>4.3951616961739788</v>
      </c>
      <c r="BH18" s="159">
        <v>4.4402841662354007</v>
      </c>
      <c r="BI18" s="159">
        <v>4.4821854151344596</v>
      </c>
      <c r="BJ18" s="159">
        <v>4.5213088993077957</v>
      </c>
      <c r="BK18" s="159">
        <v>4.5509086635597358</v>
      </c>
      <c r="BL18" s="163">
        <v>1245.8048672929776</v>
      </c>
      <c r="BM18" s="164">
        <v>1275.324746766692</v>
      </c>
      <c r="BN18" s="164">
        <v>1231.4853580214924</v>
      </c>
      <c r="BO18" s="164">
        <v>1317.6207603657754</v>
      </c>
      <c r="BP18" s="164">
        <v>1331.3023678873178</v>
      </c>
      <c r="BQ18" s="164">
        <v>1347.314687307869</v>
      </c>
      <c r="BR18" s="164">
        <v>1362.5001258139332</v>
      </c>
      <c r="BS18" s="164">
        <v>1376.4880915329745</v>
      </c>
      <c r="BT18" s="164">
        <v>1389.4774786916823</v>
      </c>
      <c r="BU18" s="164">
        <v>1401.6057587854164</v>
      </c>
      <c r="BV18" s="160">
        <v>1410.7816857035184</v>
      </c>
    </row>
    <row r="19" spans="1:74">
      <c r="A19" s="90"/>
      <c r="B19" s="43" t="s">
        <v>161</v>
      </c>
      <c r="C19" s="44"/>
      <c r="D19" s="90" t="s">
        <v>223</v>
      </c>
      <c r="E19" s="90" t="s">
        <v>224</v>
      </c>
      <c r="F19" s="88" t="s">
        <v>44</v>
      </c>
      <c r="G19" s="88" t="s">
        <v>141</v>
      </c>
      <c r="H19" s="47">
        <v>0.68310438066390289</v>
      </c>
      <c r="I19" s="74">
        <v>0.67717051474768641</v>
      </c>
      <c r="J19" s="74">
        <v>0.58560620352137105</v>
      </c>
      <c r="K19" s="87">
        <v>0.46848496281709684</v>
      </c>
      <c r="L19" s="74">
        <v>3.4673193178097441</v>
      </c>
      <c r="M19" s="74">
        <v>3.5177978648614516</v>
      </c>
      <c r="N19" s="74">
        <v>2.472117101925329</v>
      </c>
      <c r="O19" s="87">
        <v>2.2249053917327961</v>
      </c>
      <c r="P19" s="90"/>
      <c r="Q19" s="93">
        <v>1</v>
      </c>
      <c r="R19" s="101">
        <v>1</v>
      </c>
      <c r="S19" s="101">
        <v>1</v>
      </c>
      <c r="T19" s="101">
        <v>1</v>
      </c>
      <c r="U19" s="171">
        <v>1</v>
      </c>
      <c r="V19" s="171">
        <v>1</v>
      </c>
      <c r="W19" s="171">
        <v>1</v>
      </c>
      <c r="X19" s="171">
        <v>1</v>
      </c>
      <c r="Y19" s="101">
        <v>1</v>
      </c>
      <c r="Z19" s="171">
        <v>1</v>
      </c>
      <c r="AA19" s="172">
        <v>1</v>
      </c>
      <c r="AB19" s="88" t="s">
        <v>78</v>
      </c>
      <c r="AC19" s="153" t="s">
        <v>78</v>
      </c>
      <c r="AD19" s="154" t="s">
        <v>78</v>
      </c>
      <c r="AE19" s="74">
        <v>9.9048672933857436</v>
      </c>
      <c r="AF19" s="74">
        <v>9.9941363337462903</v>
      </c>
      <c r="AG19" s="74">
        <v>10.364185200380797</v>
      </c>
      <c r="AH19" s="74">
        <v>9.7274375946122706</v>
      </c>
      <c r="AI19" s="74">
        <v>9.9645055661003195</v>
      </c>
      <c r="AJ19" s="74">
        <v>10.293928878607778</v>
      </c>
      <c r="AK19" s="74">
        <v>10.619504995166114</v>
      </c>
      <c r="AL19" s="74">
        <v>10.927012178006361</v>
      </c>
      <c r="AM19" s="74">
        <v>11.219983639595201</v>
      </c>
      <c r="AN19" s="74">
        <v>11.501129519181298</v>
      </c>
      <c r="AO19" s="74">
        <v>11.721427174103598</v>
      </c>
      <c r="AP19" s="88" t="s">
        <v>78</v>
      </c>
      <c r="AQ19" s="153" t="s">
        <v>78</v>
      </c>
      <c r="AR19" s="153" t="s">
        <v>78</v>
      </c>
      <c r="AS19" s="153" t="s">
        <v>78</v>
      </c>
      <c r="AT19" s="153" t="s">
        <v>78</v>
      </c>
      <c r="AU19" s="153" t="s">
        <v>78</v>
      </c>
      <c r="AV19" s="153" t="s">
        <v>78</v>
      </c>
      <c r="AW19" s="153" t="s">
        <v>78</v>
      </c>
      <c r="AX19" s="153" t="s">
        <v>78</v>
      </c>
      <c r="AY19" s="153" t="s">
        <v>78</v>
      </c>
      <c r="AZ19" s="154" t="s">
        <v>78</v>
      </c>
      <c r="BA19" s="82">
        <v>4.884916996727962</v>
      </c>
      <c r="BB19" s="82">
        <v>4.9077575047091848</v>
      </c>
      <c r="BC19" s="82">
        <v>4.7940772738252111</v>
      </c>
      <c r="BD19" s="82">
        <v>4.9581673082176643</v>
      </c>
      <c r="BE19" s="82">
        <v>4.9726655122573051</v>
      </c>
      <c r="BF19" s="82">
        <v>4.9927579227119168</v>
      </c>
      <c r="BG19" s="82">
        <v>5.0125733942221933</v>
      </c>
      <c r="BH19" s="82">
        <v>5.0312746788046301</v>
      </c>
      <c r="BI19" s="82">
        <v>5.0490807783835905</v>
      </c>
      <c r="BJ19" s="82">
        <v>5.066164920521655</v>
      </c>
      <c r="BK19" s="82">
        <v>5.0794240345748394</v>
      </c>
      <c r="BL19" s="106">
        <v>1514.3242689856681</v>
      </c>
      <c r="BM19" s="107">
        <v>1521.4048264598473</v>
      </c>
      <c r="BN19" s="107">
        <v>1486.1639548858154</v>
      </c>
      <c r="BO19" s="107">
        <v>1537.0318655474759</v>
      </c>
      <c r="BP19" s="107">
        <v>1541.5263087997641</v>
      </c>
      <c r="BQ19" s="107">
        <v>1547.7549560406947</v>
      </c>
      <c r="BR19" s="107">
        <v>1553.8977522088801</v>
      </c>
      <c r="BS19" s="107">
        <v>1559.6951504294354</v>
      </c>
      <c r="BT19" s="107">
        <v>1565.2150412989129</v>
      </c>
      <c r="BU19" s="107">
        <v>1570.5111253617131</v>
      </c>
      <c r="BV19" s="108">
        <v>1574.6214507182003</v>
      </c>
    </row>
  </sheetData>
  <mergeCells count="2">
    <mergeCell ref="F1:F2"/>
    <mergeCell ref="G1:G2"/>
  </mergeCells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BG20"/>
  <sheetViews>
    <sheetView zoomScale="85" zoomScaleNormal="85" workbookViewId="0">
      <pane xSplit="4" topLeftCell="E1" activePane="topRight" state="frozen"/>
      <selection activeCell="H4" sqref="H4"/>
      <selection pane="topRight" activeCell="K43" sqref="K43"/>
    </sheetView>
  </sheetViews>
  <sheetFormatPr defaultColWidth="11.42578125" defaultRowHeight="12.75"/>
  <cols>
    <col min="1" max="1" width="11.42578125" style="9"/>
    <col min="2" max="2" width="11.28515625" style="9" customWidth="1"/>
    <col min="3" max="3" width="10.28515625" style="9" bestFit="1" customWidth="1"/>
    <col min="4" max="4" width="12.5703125" style="9" bestFit="1" customWidth="1"/>
    <col min="5" max="5" width="45.5703125" style="9" customWidth="1"/>
    <col min="6" max="6" width="14.28515625" style="9" bestFit="1" customWidth="1"/>
    <col min="7" max="10" width="11.140625" style="9" customWidth="1"/>
    <col min="11" max="13" width="11.42578125" style="9"/>
    <col min="14" max="17" width="17.140625" style="9" customWidth="1"/>
    <col min="18" max="18" width="13.42578125" style="9" customWidth="1"/>
    <col min="19" max="27" width="17.140625" style="9" customWidth="1"/>
    <col min="28" max="58" width="13.5703125" style="9" customWidth="1"/>
    <col min="59" max="59" width="156.7109375" bestFit="1" customWidth="1"/>
    <col min="60" max="16384" width="11.42578125" style="9"/>
  </cols>
  <sheetData>
    <row r="1" spans="1:59" ht="19.5" customHeight="1">
      <c r="A1" s="25" t="s">
        <v>47</v>
      </c>
      <c r="B1" s="25" t="s">
        <v>48</v>
      </c>
      <c r="C1" s="25" t="s">
        <v>49</v>
      </c>
      <c r="D1" s="26" t="s">
        <v>50</v>
      </c>
      <c r="E1" s="26" t="s">
        <v>51</v>
      </c>
      <c r="F1" s="206" t="s">
        <v>13</v>
      </c>
      <c r="G1" s="206" t="s">
        <v>12</v>
      </c>
      <c r="H1" s="206" t="s">
        <v>34</v>
      </c>
      <c r="I1" s="206" t="s">
        <v>36</v>
      </c>
      <c r="J1" s="206" t="s">
        <v>35</v>
      </c>
      <c r="K1" s="206" t="s">
        <v>30</v>
      </c>
      <c r="L1" s="206" t="s">
        <v>17</v>
      </c>
      <c r="M1" s="206" t="s">
        <v>396</v>
      </c>
      <c r="N1" s="27" t="s">
        <v>52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8" t="s">
        <v>53</v>
      </c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9"/>
      <c r="AY1" s="29"/>
      <c r="AZ1" s="29"/>
      <c r="BA1" s="29"/>
      <c r="BB1" s="29"/>
      <c r="BC1" s="29"/>
      <c r="BD1" s="29"/>
      <c r="BE1" s="29"/>
      <c r="BF1" s="29"/>
      <c r="BG1" s="182" t="s">
        <v>99</v>
      </c>
    </row>
    <row r="2" spans="1:59" ht="27.75" customHeight="1">
      <c r="A2" s="25"/>
      <c r="B2" s="25"/>
      <c r="C2" s="25"/>
      <c r="D2" s="26"/>
      <c r="E2" s="26"/>
      <c r="F2" s="206"/>
      <c r="G2" s="206"/>
      <c r="H2" s="206"/>
      <c r="I2" s="206"/>
      <c r="J2" s="206"/>
      <c r="K2" s="206"/>
      <c r="L2" s="206"/>
      <c r="M2" s="206"/>
      <c r="N2" s="149" t="s">
        <v>572</v>
      </c>
      <c r="O2" s="149" t="s">
        <v>382</v>
      </c>
      <c r="P2" s="149" t="s">
        <v>575</v>
      </c>
      <c r="Q2" s="149" t="s">
        <v>383</v>
      </c>
      <c r="R2" s="149" t="s">
        <v>54</v>
      </c>
      <c r="S2" s="149" t="s">
        <v>578</v>
      </c>
      <c r="T2" s="149" t="s">
        <v>55</v>
      </c>
      <c r="U2" s="149" t="s">
        <v>56</v>
      </c>
      <c r="V2" s="149" t="s">
        <v>186</v>
      </c>
      <c r="W2" s="149" t="s">
        <v>187</v>
      </c>
      <c r="X2" s="149" t="s">
        <v>188</v>
      </c>
      <c r="Y2" s="149" t="s">
        <v>189</v>
      </c>
      <c r="Z2" s="149" t="s">
        <v>190</v>
      </c>
      <c r="AA2" s="149" t="s">
        <v>191</v>
      </c>
      <c r="AB2" s="30" t="s">
        <v>57</v>
      </c>
      <c r="AC2" s="30" t="s">
        <v>58</v>
      </c>
      <c r="AD2" s="30" t="s">
        <v>59</v>
      </c>
      <c r="AE2" s="30" t="s">
        <v>369</v>
      </c>
      <c r="AF2" s="30" t="s">
        <v>584</v>
      </c>
      <c r="AG2" s="30" t="s">
        <v>60</v>
      </c>
      <c r="AH2" s="30" t="s">
        <v>61</v>
      </c>
      <c r="AI2" s="30" t="s">
        <v>192</v>
      </c>
      <c r="AJ2" s="30" t="s">
        <v>193</v>
      </c>
      <c r="AK2" s="30" t="s">
        <v>194</v>
      </c>
      <c r="AL2" s="30" t="s">
        <v>195</v>
      </c>
      <c r="AM2" s="30" t="s">
        <v>196</v>
      </c>
      <c r="AN2" s="30" t="s">
        <v>197</v>
      </c>
      <c r="AO2" s="30" t="s">
        <v>587</v>
      </c>
      <c r="AP2" s="30" t="s">
        <v>62</v>
      </c>
      <c r="AQ2" s="30" t="s">
        <v>63</v>
      </c>
      <c r="AR2" s="30" t="s">
        <v>198</v>
      </c>
      <c r="AS2" s="30" t="s">
        <v>199</v>
      </c>
      <c r="AT2" s="30" t="s">
        <v>200</v>
      </c>
      <c r="AU2" s="30" t="s">
        <v>201</v>
      </c>
      <c r="AV2" s="30" t="s">
        <v>202</v>
      </c>
      <c r="AW2" s="30" t="s">
        <v>203</v>
      </c>
      <c r="AX2" s="30" t="s">
        <v>590</v>
      </c>
      <c r="AY2" s="30" t="s">
        <v>64</v>
      </c>
      <c r="AZ2" s="30" t="s">
        <v>65</v>
      </c>
      <c r="BA2" s="30" t="s">
        <v>204</v>
      </c>
      <c r="BB2" s="30" t="s">
        <v>205</v>
      </c>
      <c r="BC2" s="30" t="s">
        <v>206</v>
      </c>
      <c r="BD2" s="30" t="s">
        <v>207</v>
      </c>
      <c r="BE2" s="30" t="s">
        <v>208</v>
      </c>
      <c r="BF2" s="30" t="s">
        <v>209</v>
      </c>
      <c r="BG2" s="183"/>
    </row>
    <row r="3" spans="1:59">
      <c r="A3" s="31"/>
      <c r="B3" s="31"/>
      <c r="C3" s="31"/>
      <c r="D3" s="32"/>
      <c r="E3" s="32"/>
      <c r="F3" s="33"/>
      <c r="G3" s="33"/>
      <c r="H3" s="116" t="s">
        <v>100</v>
      </c>
      <c r="I3" s="116" t="s">
        <v>101</v>
      </c>
      <c r="J3" s="116" t="s">
        <v>100</v>
      </c>
      <c r="K3" s="33"/>
      <c r="L3" s="33"/>
      <c r="M3" s="116" t="s">
        <v>397</v>
      </c>
      <c r="N3" s="150" t="s">
        <v>66</v>
      </c>
      <c r="O3" s="150" t="s">
        <v>66</v>
      </c>
      <c r="P3" s="150" t="s">
        <v>66</v>
      </c>
      <c r="Q3" s="150" t="s">
        <v>66</v>
      </c>
      <c r="R3" s="150" t="s">
        <v>67</v>
      </c>
      <c r="S3" s="150" t="s">
        <v>68</v>
      </c>
      <c r="T3" s="150" t="s">
        <v>68</v>
      </c>
      <c r="U3" s="150" t="s">
        <v>68</v>
      </c>
      <c r="V3" s="150" t="s">
        <v>68</v>
      </c>
      <c r="W3" s="150" t="s">
        <v>68</v>
      </c>
      <c r="X3" s="150" t="s">
        <v>68</v>
      </c>
      <c r="Y3" s="150" t="s">
        <v>68</v>
      </c>
      <c r="Z3" s="150" t="s">
        <v>68</v>
      </c>
      <c r="AA3" s="150" t="s">
        <v>68</v>
      </c>
      <c r="AB3" s="30" t="s">
        <v>69</v>
      </c>
      <c r="AC3" s="30" t="s">
        <v>70</v>
      </c>
      <c r="AD3" s="30"/>
      <c r="AE3" s="30" t="s">
        <v>250</v>
      </c>
      <c r="AF3" s="30" t="s">
        <v>71</v>
      </c>
      <c r="AG3" s="30" t="s">
        <v>71</v>
      </c>
      <c r="AH3" s="30" t="s">
        <v>71</v>
      </c>
      <c r="AI3" s="30" t="s">
        <v>71</v>
      </c>
      <c r="AJ3" s="30" t="s">
        <v>71</v>
      </c>
      <c r="AK3" s="30" t="s">
        <v>71</v>
      </c>
      <c r="AL3" s="30" t="s">
        <v>71</v>
      </c>
      <c r="AM3" s="30" t="s">
        <v>71</v>
      </c>
      <c r="AN3" s="30" t="s">
        <v>71</v>
      </c>
      <c r="AO3" s="30" t="s">
        <v>71</v>
      </c>
      <c r="AP3" s="30" t="s">
        <v>71</v>
      </c>
      <c r="AQ3" s="30" t="s">
        <v>71</v>
      </c>
      <c r="AR3" s="30" t="s">
        <v>71</v>
      </c>
      <c r="AS3" s="30" t="s">
        <v>71</v>
      </c>
      <c r="AT3" s="30" t="s">
        <v>71</v>
      </c>
      <c r="AU3" s="30" t="s">
        <v>71</v>
      </c>
      <c r="AV3" s="30" t="s">
        <v>71</v>
      </c>
      <c r="AW3" s="30" t="s">
        <v>71</v>
      </c>
      <c r="AX3" s="30" t="s">
        <v>71</v>
      </c>
      <c r="AY3" s="30" t="s">
        <v>71</v>
      </c>
      <c r="AZ3" s="30" t="s">
        <v>71</v>
      </c>
      <c r="BA3" s="30" t="s">
        <v>71</v>
      </c>
      <c r="BB3" s="30" t="s">
        <v>71</v>
      </c>
      <c r="BC3" s="30" t="s">
        <v>71</v>
      </c>
      <c r="BD3" s="30" t="s">
        <v>71</v>
      </c>
      <c r="BE3" s="30" t="s">
        <v>71</v>
      </c>
      <c r="BF3" s="30" t="s">
        <v>71</v>
      </c>
      <c r="BG3" s="184"/>
    </row>
    <row r="4" spans="1:59">
      <c r="A4" s="34" t="s">
        <v>72</v>
      </c>
      <c r="B4" s="34" t="s">
        <v>73</v>
      </c>
      <c r="C4" s="227" t="s">
        <v>74</v>
      </c>
      <c r="D4" s="48" t="s">
        <v>402</v>
      </c>
      <c r="E4" s="228" t="s">
        <v>102</v>
      </c>
      <c r="F4" s="37" t="s">
        <v>77</v>
      </c>
      <c r="G4" s="229" t="s">
        <v>43</v>
      </c>
      <c r="H4" s="177" t="s">
        <v>78</v>
      </c>
      <c r="I4" s="220" t="s">
        <v>78</v>
      </c>
      <c r="J4" s="166" t="s">
        <v>78</v>
      </c>
      <c r="K4" s="85">
        <v>1</v>
      </c>
      <c r="L4" s="85">
        <v>2020</v>
      </c>
      <c r="M4" s="85" t="s">
        <v>78</v>
      </c>
      <c r="N4" s="37">
        <v>0.32806427441018654</v>
      </c>
      <c r="O4" s="76">
        <v>0.26245141952814927</v>
      </c>
      <c r="P4" s="219">
        <v>1.3849124179753487</v>
      </c>
      <c r="Q4" s="76">
        <v>1.2464211761778139</v>
      </c>
      <c r="R4" s="230"/>
      <c r="S4" s="219">
        <v>0.4393548387096774</v>
      </c>
      <c r="T4" s="219">
        <v>0.4393548387096774</v>
      </c>
      <c r="U4" s="219">
        <v>0.4393548387096774</v>
      </c>
      <c r="V4" s="219">
        <v>0.4393548387096774</v>
      </c>
      <c r="W4" s="219">
        <v>0.4393548387096774</v>
      </c>
      <c r="X4" s="219">
        <v>0.4393548387096774</v>
      </c>
      <c r="Y4" s="219">
        <v>0.4393548387096774</v>
      </c>
      <c r="Z4" s="219">
        <v>0.4393548387096774</v>
      </c>
      <c r="AA4" s="219">
        <v>0.43935483870967745</v>
      </c>
      <c r="AB4" s="85">
        <v>1</v>
      </c>
      <c r="AC4" s="223">
        <v>5170</v>
      </c>
      <c r="AD4" s="220" t="s">
        <v>78</v>
      </c>
      <c r="AE4" s="220" t="s">
        <v>78</v>
      </c>
      <c r="AF4" s="221">
        <v>133.71914598864998</v>
      </c>
      <c r="AG4" s="221">
        <v>135.53094462658422</v>
      </c>
      <c r="AH4" s="221">
        <v>138.56028067762645</v>
      </c>
      <c r="AI4" s="221">
        <v>141.60087824170793</v>
      </c>
      <c r="AJ4" s="221">
        <v>144.64364189298149</v>
      </c>
      <c r="AK4" s="221">
        <v>147.68640554425511</v>
      </c>
      <c r="AL4" s="221">
        <v>150.72916919552867</v>
      </c>
      <c r="AM4" s="221">
        <v>153.77193284680226</v>
      </c>
      <c r="AN4" s="77">
        <v>156.20614376782112</v>
      </c>
      <c r="AO4" s="222">
        <v>3.0400488701456649</v>
      </c>
      <c r="AP4" s="222">
        <v>3.040297726598824</v>
      </c>
      <c r="AQ4" s="222">
        <v>3.0444103947547196</v>
      </c>
      <c r="AR4" s="222">
        <v>3.0459190795033608</v>
      </c>
      <c r="AS4" s="222">
        <v>3.0457673290454323</v>
      </c>
      <c r="AT4" s="222">
        <v>3.0446340521542159</v>
      </c>
      <c r="AU4" s="222">
        <v>3.0427766851524476</v>
      </c>
      <c r="AV4" s="222">
        <v>3.0401894639576241</v>
      </c>
      <c r="AW4" s="222">
        <v>3.0377475251691934</v>
      </c>
      <c r="AX4" s="223">
        <v>3750.5172155068058</v>
      </c>
      <c r="AY4" s="223">
        <v>3788.6421324039038</v>
      </c>
      <c r="AZ4" s="223">
        <v>3853.5331166041187</v>
      </c>
      <c r="BA4" s="223">
        <v>3917.8533577219087</v>
      </c>
      <c r="BB4" s="223">
        <v>3981.7043517566954</v>
      </c>
      <c r="BC4" s="223">
        <v>4045.2510725971642</v>
      </c>
      <c r="BD4" s="223">
        <v>4108.573325503361</v>
      </c>
      <c r="BE4" s="223">
        <v>4171.6693236097108</v>
      </c>
      <c r="BF4" s="84">
        <v>4222.0307519266935</v>
      </c>
      <c r="BG4" s="36" t="s">
        <v>394</v>
      </c>
    </row>
    <row r="5" spans="1:59">
      <c r="B5" s="38"/>
      <c r="C5" s="52"/>
      <c r="D5" s="75" t="s">
        <v>103</v>
      </c>
      <c r="E5" s="117" t="s">
        <v>104</v>
      </c>
      <c r="F5" s="42" t="s">
        <v>77</v>
      </c>
      <c r="G5" s="118" t="s">
        <v>43</v>
      </c>
      <c r="H5" s="86">
        <v>283</v>
      </c>
      <c r="I5" s="151" t="s">
        <v>78</v>
      </c>
      <c r="J5" s="152" t="s">
        <v>78</v>
      </c>
      <c r="K5" s="86">
        <v>1</v>
      </c>
      <c r="L5" s="86">
        <v>2020</v>
      </c>
      <c r="M5" s="86" t="s">
        <v>78</v>
      </c>
      <c r="N5" s="42">
        <v>0.32806427441018654</v>
      </c>
      <c r="O5" s="155">
        <v>0.26245141952814927</v>
      </c>
      <c r="P5" s="54">
        <v>1.3849124179753487</v>
      </c>
      <c r="Q5" s="155">
        <v>1.2464211761778139</v>
      </c>
      <c r="S5" s="54">
        <v>0.4</v>
      </c>
      <c r="T5" s="54">
        <v>0.4</v>
      </c>
      <c r="U5" s="54">
        <v>0.4</v>
      </c>
      <c r="V5" s="54">
        <v>0.4</v>
      </c>
      <c r="W5" s="54">
        <v>0.4</v>
      </c>
      <c r="X5" s="54">
        <v>0.4</v>
      </c>
      <c r="Y5" s="54">
        <v>0.4</v>
      </c>
      <c r="Z5" s="54">
        <v>0.4</v>
      </c>
      <c r="AA5" s="54">
        <v>0.40000000000000008</v>
      </c>
      <c r="AB5" s="86">
        <v>1</v>
      </c>
      <c r="AC5" s="164">
        <v>5604.95</v>
      </c>
      <c r="AD5" s="151" t="s">
        <v>78</v>
      </c>
      <c r="AE5" s="151" t="s">
        <v>78</v>
      </c>
      <c r="AF5" s="161">
        <v>102.30465405099999</v>
      </c>
      <c r="AG5" s="161">
        <v>103.69080882706824</v>
      </c>
      <c r="AH5" s="161">
        <v>106.00846629051334</v>
      </c>
      <c r="AI5" s="161">
        <v>108.33473961212184</v>
      </c>
      <c r="AJ5" s="161">
        <v>110.66267014444009</v>
      </c>
      <c r="AK5" s="161">
        <v>112.99060067675836</v>
      </c>
      <c r="AL5" s="161">
        <v>115.31853120907661</v>
      </c>
      <c r="AM5" s="161">
        <v>117.64646174139487</v>
      </c>
      <c r="AN5" s="78">
        <v>119.50880616724949</v>
      </c>
      <c r="AO5" s="159">
        <v>3.0443109054132433</v>
      </c>
      <c r="AP5" s="159">
        <v>3.0445601107538791</v>
      </c>
      <c r="AQ5" s="159">
        <v>3.0486785447173239</v>
      </c>
      <c r="AR5" s="159">
        <v>3.0501893445857808</v>
      </c>
      <c r="AS5" s="159">
        <v>3.0500373813793633</v>
      </c>
      <c r="AT5" s="159">
        <v>3.0489025156761622</v>
      </c>
      <c r="AU5" s="159">
        <v>3.0470425447150484</v>
      </c>
      <c r="AV5" s="159">
        <v>3.0444516963324895</v>
      </c>
      <c r="AW5" s="159">
        <v>3.0420063340368451</v>
      </c>
      <c r="AX5" s="164">
        <v>3092.1341157491051</v>
      </c>
      <c r="AY5" s="164">
        <v>3121.3206197021354</v>
      </c>
      <c r="AZ5" s="164">
        <v>3171.2681409631505</v>
      </c>
      <c r="BA5" s="164">
        <v>3220.5882286761507</v>
      </c>
      <c r="BB5" s="164">
        <v>3269.4276612608446</v>
      </c>
      <c r="BC5" s="164">
        <v>3317.962394071536</v>
      </c>
      <c r="BD5" s="164">
        <v>3366.2723442522738</v>
      </c>
      <c r="BE5" s="164">
        <v>3414.355722432364</v>
      </c>
      <c r="BF5" s="160">
        <v>3452.7068930636615</v>
      </c>
      <c r="BG5" s="41" t="s">
        <v>395</v>
      </c>
    </row>
    <row r="6" spans="1:59">
      <c r="B6" s="38"/>
      <c r="C6" s="52"/>
      <c r="D6" s="75" t="s">
        <v>105</v>
      </c>
      <c r="E6" s="117" t="s">
        <v>106</v>
      </c>
      <c r="F6" s="42" t="s">
        <v>77</v>
      </c>
      <c r="G6" s="118" t="s">
        <v>43</v>
      </c>
      <c r="H6" s="79" t="s">
        <v>78</v>
      </c>
      <c r="I6" s="178" t="s">
        <v>78</v>
      </c>
      <c r="J6" s="78" t="s">
        <v>78</v>
      </c>
      <c r="K6" s="86">
        <v>1</v>
      </c>
      <c r="L6" s="86">
        <v>2020</v>
      </c>
      <c r="M6" s="86" t="s">
        <v>78</v>
      </c>
      <c r="N6" s="42">
        <v>0.32806427441018654</v>
      </c>
      <c r="O6" s="155">
        <v>0.26245141952814927</v>
      </c>
      <c r="P6" s="54">
        <v>1.3849124179753487</v>
      </c>
      <c r="Q6" s="155">
        <v>1.2464211761778139</v>
      </c>
      <c r="S6" s="54">
        <v>0.4</v>
      </c>
      <c r="T6" s="54">
        <v>0.4</v>
      </c>
      <c r="U6" s="54">
        <v>0.4</v>
      </c>
      <c r="V6" s="54">
        <v>0.4</v>
      </c>
      <c r="W6" s="54">
        <v>0.4</v>
      </c>
      <c r="X6" s="54">
        <v>0.4</v>
      </c>
      <c r="Y6" s="54">
        <v>0.4</v>
      </c>
      <c r="Z6" s="54">
        <v>0.4</v>
      </c>
      <c r="AA6" s="54">
        <v>0.40000000000000008</v>
      </c>
      <c r="AB6" s="86">
        <v>1</v>
      </c>
      <c r="AC6" s="164">
        <v>5170</v>
      </c>
      <c r="AD6" s="151" t="s">
        <v>78</v>
      </c>
      <c r="AE6" s="159">
        <v>5.858520900321543</v>
      </c>
      <c r="AF6" s="161">
        <v>127.91205787781351</v>
      </c>
      <c r="AG6" s="161">
        <v>129.41205787781351</v>
      </c>
      <c r="AH6" s="161">
        <v>131.91205787781351</v>
      </c>
      <c r="AI6" s="161">
        <v>134.41205787781351</v>
      </c>
      <c r="AJ6" s="161">
        <v>136.91205787781351</v>
      </c>
      <c r="AK6" s="161">
        <v>139.41205787781351</v>
      </c>
      <c r="AL6" s="161">
        <v>141.91205787781351</v>
      </c>
      <c r="AM6" s="161">
        <v>144.41205787781354</v>
      </c>
      <c r="AN6" s="78">
        <v>146.41205787781351</v>
      </c>
      <c r="AO6" s="159">
        <v>3.0443109054132433</v>
      </c>
      <c r="AP6" s="159">
        <v>3.0445601107538791</v>
      </c>
      <c r="AQ6" s="159">
        <v>3.0486785447173239</v>
      </c>
      <c r="AR6" s="159">
        <v>3.0501893445857808</v>
      </c>
      <c r="AS6" s="159">
        <v>3.0500373813793633</v>
      </c>
      <c r="AT6" s="159">
        <v>3.0489025156761622</v>
      </c>
      <c r="AU6" s="159">
        <v>3.0470425447150484</v>
      </c>
      <c r="AV6" s="159">
        <v>3.0444516963324895</v>
      </c>
      <c r="AW6" s="159">
        <v>3.0420063340368451</v>
      </c>
      <c r="AX6" s="164">
        <v>3629.8895961121893</v>
      </c>
      <c r="AY6" s="164">
        <v>3661.4668497677867</v>
      </c>
      <c r="AZ6" s="164">
        <v>3715.2435642964542</v>
      </c>
      <c r="BA6" s="164">
        <v>3768.211912255676</v>
      </c>
      <c r="BB6" s="164">
        <v>3820.6648036616866</v>
      </c>
      <c r="BC6" s="164">
        <v>3872.8129952936943</v>
      </c>
      <c r="BD6" s="164">
        <v>3924.7364042957488</v>
      </c>
      <c r="BE6" s="164">
        <v>3976.4332412971562</v>
      </c>
      <c r="BF6" s="160">
        <v>4017.6751789855061</v>
      </c>
      <c r="BG6" s="41"/>
    </row>
    <row r="7" spans="1:59">
      <c r="B7" s="38"/>
      <c r="C7" s="52"/>
      <c r="D7" s="75" t="s">
        <v>386</v>
      </c>
      <c r="E7" s="117" t="s">
        <v>387</v>
      </c>
      <c r="F7" s="42" t="s">
        <v>77</v>
      </c>
      <c r="G7" s="118" t="s">
        <v>43</v>
      </c>
      <c r="H7" s="79">
        <v>283</v>
      </c>
      <c r="I7" s="178" t="s">
        <v>78</v>
      </c>
      <c r="J7" s="78" t="s">
        <v>78</v>
      </c>
      <c r="K7" s="86">
        <v>1</v>
      </c>
      <c r="L7" s="86">
        <v>2020</v>
      </c>
      <c r="M7" s="86" t="s">
        <v>78</v>
      </c>
      <c r="N7" s="42">
        <v>0.32806427441018654</v>
      </c>
      <c r="O7" s="155">
        <v>0.26245141952814927</v>
      </c>
      <c r="P7" s="54">
        <v>1.3849124179753487</v>
      </c>
      <c r="Q7" s="155">
        <v>1.2464211761778139</v>
      </c>
      <c r="S7" s="54">
        <v>0.4</v>
      </c>
      <c r="T7" s="54">
        <v>0.4</v>
      </c>
      <c r="U7" s="54">
        <v>0.4</v>
      </c>
      <c r="V7" s="54">
        <v>0.4</v>
      </c>
      <c r="W7" s="54">
        <v>0.4</v>
      </c>
      <c r="X7" s="54">
        <v>0.4</v>
      </c>
      <c r="Y7" s="54">
        <v>0.4</v>
      </c>
      <c r="Z7" s="54">
        <v>0.4</v>
      </c>
      <c r="AA7" s="54">
        <v>0.40000000000000008</v>
      </c>
      <c r="AB7" s="86">
        <v>1</v>
      </c>
      <c r="AC7" s="164">
        <v>5604.95</v>
      </c>
      <c r="AD7" s="151" t="s">
        <v>78</v>
      </c>
      <c r="AE7" s="159">
        <v>5.858520900321543</v>
      </c>
      <c r="AF7" s="161">
        <v>97.724812218649518</v>
      </c>
      <c r="AG7" s="161">
        <v>98.870812218649519</v>
      </c>
      <c r="AH7" s="161">
        <v>100.78081221864953</v>
      </c>
      <c r="AI7" s="161">
        <v>102.69081221864953</v>
      </c>
      <c r="AJ7" s="161">
        <v>104.60081221864952</v>
      </c>
      <c r="AK7" s="161">
        <v>106.51081221864952</v>
      </c>
      <c r="AL7" s="161">
        <v>108.42081221864953</v>
      </c>
      <c r="AM7" s="161">
        <v>110.33081221864954</v>
      </c>
      <c r="AN7" s="78">
        <v>111.85881221864952</v>
      </c>
      <c r="AO7" s="159">
        <v>3.0443109054132433</v>
      </c>
      <c r="AP7" s="159">
        <v>3.0445601107538791</v>
      </c>
      <c r="AQ7" s="159">
        <v>3.0486785447173239</v>
      </c>
      <c r="AR7" s="159">
        <v>3.0501893445857808</v>
      </c>
      <c r="AS7" s="159">
        <v>3.0500373813793633</v>
      </c>
      <c r="AT7" s="159">
        <v>3.0489025156761622</v>
      </c>
      <c r="AU7" s="159">
        <v>3.0470425447150484</v>
      </c>
      <c r="AV7" s="159">
        <v>3.0444516963324895</v>
      </c>
      <c r="AW7" s="159">
        <v>3.0420063340368451</v>
      </c>
      <c r="AX7" s="164">
        <v>2995.9574372697452</v>
      </c>
      <c r="AY7" s="164">
        <v>3020.1006909253429</v>
      </c>
      <c r="AZ7" s="164">
        <v>3061.4874054540105</v>
      </c>
      <c r="BA7" s="164">
        <v>3102.065753413232</v>
      </c>
      <c r="BB7" s="164">
        <v>3142.1286448192427</v>
      </c>
      <c r="BC7" s="164">
        <v>3181.8868364512505</v>
      </c>
      <c r="BD7" s="164">
        <v>3221.4202454533051</v>
      </c>
      <c r="BE7" s="164">
        <v>3260.7270824547122</v>
      </c>
      <c r="BF7" s="160">
        <v>3292.0570201430619</v>
      </c>
      <c r="BG7" s="41"/>
    </row>
    <row r="8" spans="1:59">
      <c r="B8" s="38"/>
      <c r="C8" s="52" t="s">
        <v>79</v>
      </c>
      <c r="D8" s="75" t="s">
        <v>403</v>
      </c>
      <c r="E8" s="117" t="s">
        <v>107</v>
      </c>
      <c r="F8" s="42" t="s">
        <v>77</v>
      </c>
      <c r="G8" s="118" t="s">
        <v>77</v>
      </c>
      <c r="H8" s="79" t="s">
        <v>78</v>
      </c>
      <c r="I8" s="159" t="s">
        <v>78</v>
      </c>
      <c r="J8" s="78" t="s">
        <v>78</v>
      </c>
      <c r="K8" s="86">
        <v>1</v>
      </c>
      <c r="L8" s="86">
        <v>2020</v>
      </c>
      <c r="M8" s="86" t="s">
        <v>78</v>
      </c>
      <c r="N8" s="42">
        <v>0.2125545227619989</v>
      </c>
      <c r="O8" s="155">
        <v>0.17004361820959912</v>
      </c>
      <c r="P8" s="54">
        <v>0.89729184501772108</v>
      </c>
      <c r="Q8" s="155">
        <v>0.80756266051594894</v>
      </c>
      <c r="S8" s="54">
        <v>0.4371630811654954</v>
      </c>
      <c r="T8" s="54">
        <v>0.4291683352349791</v>
      </c>
      <c r="U8" s="54">
        <v>0.43551379742792717</v>
      </c>
      <c r="V8" s="54">
        <v>0.43733393086417494</v>
      </c>
      <c r="W8" s="54">
        <v>0.43784703361131261</v>
      </c>
      <c r="X8" s="54">
        <v>0.43815565189666178</v>
      </c>
      <c r="Y8" s="54">
        <v>0.44090759453285322</v>
      </c>
      <c r="Z8" s="54">
        <v>0.44156366611050774</v>
      </c>
      <c r="AA8" s="54">
        <v>0.43938427476703817</v>
      </c>
      <c r="AB8" s="86">
        <v>1</v>
      </c>
      <c r="AC8" s="164" t="s">
        <v>78</v>
      </c>
      <c r="AD8" s="151" t="s">
        <v>78</v>
      </c>
      <c r="AE8" s="159">
        <v>5.858520900321543</v>
      </c>
      <c r="AF8" s="161">
        <v>61.226456353243037</v>
      </c>
      <c r="AG8" s="161">
        <v>61.125997417739697</v>
      </c>
      <c r="AH8" s="161">
        <v>61.19508164418761</v>
      </c>
      <c r="AI8" s="161">
        <v>61.092422293095908</v>
      </c>
      <c r="AJ8" s="161">
        <v>60.789767421858059</v>
      </c>
      <c r="AK8" s="161">
        <v>60.415016283711921</v>
      </c>
      <c r="AL8" s="161">
        <v>59.918471379891457</v>
      </c>
      <c r="AM8" s="161">
        <v>59.58206158621725</v>
      </c>
      <c r="AN8" s="78">
        <v>59.433250174707496</v>
      </c>
      <c r="AO8" s="159">
        <v>1.7068217889720769</v>
      </c>
      <c r="AP8" s="159">
        <v>1.7033439719242274</v>
      </c>
      <c r="AQ8" s="159">
        <v>1.7108674991515151</v>
      </c>
      <c r="AR8" s="159">
        <v>1.7092748301218683</v>
      </c>
      <c r="AS8" s="159">
        <v>1.6988166739160591</v>
      </c>
      <c r="AT8" s="159">
        <v>1.6846958503143434</v>
      </c>
      <c r="AU8" s="159">
        <v>1.665703422896889</v>
      </c>
      <c r="AV8" s="159">
        <v>1.6509160774773446</v>
      </c>
      <c r="AW8" s="159">
        <v>1.6424418833369996</v>
      </c>
      <c r="AX8" s="164">
        <v>1814.8703379994477</v>
      </c>
      <c r="AY8" s="164">
        <v>1811.6825770690441</v>
      </c>
      <c r="AZ8" s="164">
        <v>1815.4656392649094</v>
      </c>
      <c r="BA8" s="164">
        <v>1812.8160654927931</v>
      </c>
      <c r="BB8" s="164">
        <v>1803.2182847729975</v>
      </c>
      <c r="BC8" s="164">
        <v>1790.971055555397</v>
      </c>
      <c r="BD8" s="164">
        <v>1774.655960075756</v>
      </c>
      <c r="BE8" s="164">
        <v>1763.007277328539</v>
      </c>
      <c r="BF8" s="160">
        <v>1757.2552375033274</v>
      </c>
      <c r="BG8" s="41"/>
    </row>
    <row r="9" spans="1:59">
      <c r="B9" s="38" t="s">
        <v>84</v>
      </c>
      <c r="D9" s="120" t="s">
        <v>404</v>
      </c>
      <c r="E9" s="117" t="s">
        <v>108</v>
      </c>
      <c r="F9" s="42" t="s">
        <v>77</v>
      </c>
      <c r="G9" s="118" t="s">
        <v>77</v>
      </c>
      <c r="H9" s="79" t="s">
        <v>78</v>
      </c>
      <c r="I9" s="159" t="s">
        <v>78</v>
      </c>
      <c r="J9" s="78" t="s">
        <v>78</v>
      </c>
      <c r="K9" s="86">
        <v>1</v>
      </c>
      <c r="L9" s="86">
        <v>2020</v>
      </c>
      <c r="M9" s="86" t="s">
        <v>78</v>
      </c>
      <c r="N9" s="42">
        <v>3.1983644899093833E-2</v>
      </c>
      <c r="O9" s="155">
        <v>2.5586915919275068E-2</v>
      </c>
      <c r="P9" s="54">
        <v>0.13501789267516048</v>
      </c>
      <c r="Q9" s="155">
        <v>0.12151610340764443</v>
      </c>
      <c r="S9" s="161">
        <v>0</v>
      </c>
      <c r="T9" s="161">
        <v>0</v>
      </c>
      <c r="U9" s="161">
        <v>0</v>
      </c>
      <c r="V9" s="161">
        <v>0</v>
      </c>
      <c r="W9" s="161">
        <v>0</v>
      </c>
      <c r="X9" s="161">
        <v>0</v>
      </c>
      <c r="Y9" s="161">
        <v>0</v>
      </c>
      <c r="Z9" s="161">
        <v>0</v>
      </c>
      <c r="AA9" s="161">
        <v>0</v>
      </c>
      <c r="AB9" s="86">
        <v>1</v>
      </c>
      <c r="AC9" s="151" t="s">
        <v>78</v>
      </c>
      <c r="AD9" s="151" t="s">
        <v>78</v>
      </c>
      <c r="AE9" s="159">
        <v>1.4210526315789476</v>
      </c>
      <c r="AF9" s="159">
        <v>4.6471625043711215</v>
      </c>
      <c r="AG9" s="159">
        <v>4.6491232444679351</v>
      </c>
      <c r="AH9" s="159">
        <v>4.6298568122175903</v>
      </c>
      <c r="AI9" s="159">
        <v>4.6110440810307267</v>
      </c>
      <c r="AJ9" s="159">
        <v>4.5954500858397171</v>
      </c>
      <c r="AK9" s="159">
        <v>4.5825391761573488</v>
      </c>
      <c r="AL9" s="159">
        <v>4.5717967730868034</v>
      </c>
      <c r="AM9" s="159">
        <v>4.5626709172561313</v>
      </c>
      <c r="AN9" s="165">
        <v>4.556263929507895</v>
      </c>
      <c r="AO9" s="159">
        <v>7.9690189565984393E-2</v>
      </c>
      <c r="AP9" s="159">
        <v>7.9047551692843568E-2</v>
      </c>
      <c r="AQ9" s="159">
        <v>7.9090268946856584E-2</v>
      </c>
      <c r="AR9" s="159">
        <v>7.8670087860636936E-2</v>
      </c>
      <c r="AS9" s="159">
        <v>7.8109193365825016E-2</v>
      </c>
      <c r="AT9" s="159">
        <v>7.7540556625645629E-2</v>
      </c>
      <c r="AU9" s="159">
        <v>7.696983435368146E-2</v>
      </c>
      <c r="AV9" s="159">
        <v>7.6372117571969628E-2</v>
      </c>
      <c r="AW9" s="159">
        <v>7.5882603890788755E-2</v>
      </c>
      <c r="AX9" s="164">
        <v>122.29437135724871</v>
      </c>
      <c r="AY9" s="164">
        <v>122.13632915860815</v>
      </c>
      <c r="AZ9" s="164">
        <v>121.74497643009494</v>
      </c>
      <c r="BA9" s="164">
        <v>121.21965293844271</v>
      </c>
      <c r="BB9" s="164">
        <v>120.71830174603983</v>
      </c>
      <c r="BC9" s="164">
        <v>120.27089525325447</v>
      </c>
      <c r="BD9" s="164">
        <v>119.86838088446412</v>
      </c>
      <c r="BE9" s="164">
        <v>119.49144570968934</v>
      </c>
      <c r="BF9" s="160">
        <v>119.20514972581032</v>
      </c>
      <c r="BG9" s="86"/>
    </row>
    <row r="10" spans="1:59">
      <c r="B10" s="43" t="s">
        <v>87</v>
      </c>
      <c r="C10" s="73"/>
      <c r="D10" s="121" t="s">
        <v>405</v>
      </c>
      <c r="E10" s="117" t="s">
        <v>109</v>
      </c>
      <c r="F10" s="47" t="s">
        <v>77</v>
      </c>
      <c r="G10" s="122" t="s">
        <v>77</v>
      </c>
      <c r="H10" s="179" t="s">
        <v>78</v>
      </c>
      <c r="I10" s="82" t="s">
        <v>78</v>
      </c>
      <c r="J10" s="81" t="s">
        <v>78</v>
      </c>
      <c r="K10" s="88">
        <v>1</v>
      </c>
      <c r="L10" s="88">
        <v>2020</v>
      </c>
      <c r="M10" s="88" t="s">
        <v>78</v>
      </c>
      <c r="N10" s="47">
        <v>2.9767551398122674E-3</v>
      </c>
      <c r="O10" s="87">
        <v>2.3814041118498143E-3</v>
      </c>
      <c r="P10" s="74">
        <v>1.2566272770205505E-2</v>
      </c>
      <c r="Q10" s="87">
        <v>1.1309645493184955E-2</v>
      </c>
      <c r="R10" s="73"/>
      <c r="S10" s="124">
        <v>0</v>
      </c>
      <c r="T10" s="124">
        <v>0</v>
      </c>
      <c r="U10" s="124">
        <v>0</v>
      </c>
      <c r="V10" s="124">
        <v>0</v>
      </c>
      <c r="W10" s="124">
        <v>0</v>
      </c>
      <c r="X10" s="124">
        <v>0</v>
      </c>
      <c r="Y10" s="124">
        <v>0</v>
      </c>
      <c r="Z10" s="124">
        <v>0</v>
      </c>
      <c r="AA10" s="124">
        <v>0</v>
      </c>
      <c r="AB10" s="88">
        <v>1</v>
      </c>
      <c r="AC10" s="153" t="s">
        <v>78</v>
      </c>
      <c r="AD10" s="153" t="s">
        <v>78</v>
      </c>
      <c r="AE10" s="74">
        <v>1.2869038607115822E-2</v>
      </c>
      <c r="AF10" s="82">
        <v>0.11099545798637396</v>
      </c>
      <c r="AG10" s="82">
        <v>0.11099545798637396</v>
      </c>
      <c r="AH10" s="82">
        <v>0.11099545798637396</v>
      </c>
      <c r="AI10" s="82">
        <v>0.11099545798637396</v>
      </c>
      <c r="AJ10" s="82">
        <v>0.11099545798637396</v>
      </c>
      <c r="AK10" s="82">
        <v>0.11099545798637396</v>
      </c>
      <c r="AL10" s="82">
        <v>0.11099545798637396</v>
      </c>
      <c r="AM10" s="82">
        <v>0.11099545798637396</v>
      </c>
      <c r="AN10" s="167">
        <v>0.11099545798637396</v>
      </c>
      <c r="AO10" s="159">
        <v>3.3855942827902677E-2</v>
      </c>
      <c r="AP10" s="159">
        <v>3.3881141766975049E-2</v>
      </c>
      <c r="AQ10" s="159">
        <v>3.429758615879324E-2</v>
      </c>
      <c r="AR10" s="159">
        <v>3.4450353967616441E-2</v>
      </c>
      <c r="AS10" s="159">
        <v>3.4434987878069492E-2</v>
      </c>
      <c r="AT10" s="159">
        <v>3.4320233468563457E-2</v>
      </c>
      <c r="AU10" s="159">
        <v>3.4132158466615173E-2</v>
      </c>
      <c r="AV10" s="159">
        <v>3.3870179207371079E-2</v>
      </c>
      <c r="AW10" s="159">
        <v>3.3622911089715185E-2</v>
      </c>
      <c r="AX10" s="164">
        <v>12.826246894363683</v>
      </c>
      <c r="AY10" s="164">
        <v>12.83405856547612</v>
      </c>
      <c r="AZ10" s="164">
        <v>12.963156326939759</v>
      </c>
      <c r="BA10" s="164">
        <v>13.010514347674951</v>
      </c>
      <c r="BB10" s="164">
        <v>13.005750859915397</v>
      </c>
      <c r="BC10" s="164">
        <v>12.970176992968526</v>
      </c>
      <c r="BD10" s="164">
        <v>12.911873742364557</v>
      </c>
      <c r="BE10" s="164">
        <v>12.830660171998888</v>
      </c>
      <c r="BF10" s="160">
        <v>12.754007055525561</v>
      </c>
      <c r="BG10" s="88"/>
    </row>
    <row r="11" spans="1:59">
      <c r="A11" s="217" t="s">
        <v>92</v>
      </c>
      <c r="B11" s="227" t="s">
        <v>73</v>
      </c>
      <c r="C11" s="227" t="s">
        <v>74</v>
      </c>
      <c r="D11" s="228" t="s">
        <v>409</v>
      </c>
      <c r="E11" s="218" t="s">
        <v>110</v>
      </c>
      <c r="F11" s="118" t="s">
        <v>44</v>
      </c>
      <c r="G11" s="118" t="s">
        <v>44</v>
      </c>
      <c r="H11" s="86">
        <v>10</v>
      </c>
      <c r="I11" s="220" t="s">
        <v>78</v>
      </c>
      <c r="J11" s="166" t="s">
        <v>78</v>
      </c>
      <c r="K11" s="119">
        <v>5</v>
      </c>
      <c r="L11" s="119">
        <v>2020</v>
      </c>
      <c r="M11" s="86" t="s">
        <v>78</v>
      </c>
      <c r="N11" s="86" t="s">
        <v>78</v>
      </c>
      <c r="O11" s="152" t="s">
        <v>78</v>
      </c>
      <c r="P11" s="151" t="s">
        <v>78</v>
      </c>
      <c r="Q11" s="152" t="s">
        <v>78</v>
      </c>
      <c r="S11" s="100">
        <v>1</v>
      </c>
      <c r="T11" s="100">
        <v>1</v>
      </c>
      <c r="U11" s="100">
        <v>1</v>
      </c>
      <c r="V11" s="100">
        <v>1</v>
      </c>
      <c r="W11" s="100">
        <v>1</v>
      </c>
      <c r="X11" s="100">
        <v>1</v>
      </c>
      <c r="Y11" s="100">
        <v>1</v>
      </c>
      <c r="Z11" s="100">
        <v>1</v>
      </c>
      <c r="AA11" s="100">
        <v>1</v>
      </c>
      <c r="AB11" s="85" t="s">
        <v>78</v>
      </c>
      <c r="AC11" s="220" t="s">
        <v>78</v>
      </c>
      <c r="AD11" s="220">
        <v>1</v>
      </c>
      <c r="AE11" s="220" t="s">
        <v>78</v>
      </c>
      <c r="AF11" s="220" t="s">
        <v>78</v>
      </c>
      <c r="AG11" s="220" t="s">
        <v>78</v>
      </c>
      <c r="AH11" s="220" t="s">
        <v>78</v>
      </c>
      <c r="AI11" s="220" t="s">
        <v>78</v>
      </c>
      <c r="AJ11" s="220" t="s">
        <v>78</v>
      </c>
      <c r="AK11" s="220" t="s">
        <v>78</v>
      </c>
      <c r="AL11" s="220" t="s">
        <v>78</v>
      </c>
      <c r="AM11" s="220" t="s">
        <v>78</v>
      </c>
      <c r="AN11" s="166" t="s">
        <v>78</v>
      </c>
      <c r="AO11" s="222">
        <v>1.5207581124087763</v>
      </c>
      <c r="AP11" s="222">
        <v>1.8468409976386697</v>
      </c>
      <c r="AQ11" s="222">
        <v>2.0331164802545696</v>
      </c>
      <c r="AR11" s="222">
        <v>2.1970528461071201</v>
      </c>
      <c r="AS11" s="222">
        <v>2.2717245164279154</v>
      </c>
      <c r="AT11" s="222">
        <v>2.3059298633959053</v>
      </c>
      <c r="AU11" s="222">
        <v>2.2672542346146094</v>
      </c>
      <c r="AV11" s="222">
        <v>2.2346863545425961</v>
      </c>
      <c r="AW11" s="222">
        <v>2.2229848082855588</v>
      </c>
      <c r="AX11" s="223">
        <v>471.43501484672066</v>
      </c>
      <c r="AY11" s="223">
        <v>572.52070926798763</v>
      </c>
      <c r="AZ11" s="223">
        <v>630.26610887891661</v>
      </c>
      <c r="BA11" s="223">
        <v>681.08638229320729</v>
      </c>
      <c r="BB11" s="223">
        <v>704.23460009265375</v>
      </c>
      <c r="BC11" s="223">
        <v>714.8382576527307</v>
      </c>
      <c r="BD11" s="223">
        <v>702.84881273052895</v>
      </c>
      <c r="BE11" s="223">
        <v>692.75276990820475</v>
      </c>
      <c r="BF11" s="84">
        <v>689.12529056852327</v>
      </c>
      <c r="BG11" s="41" t="s">
        <v>400</v>
      </c>
    </row>
    <row r="12" spans="1:59">
      <c r="A12" s="125"/>
      <c r="B12" s="52"/>
      <c r="C12" s="52" t="s">
        <v>79</v>
      </c>
      <c r="D12" s="117" t="s">
        <v>406</v>
      </c>
      <c r="E12" s="40" t="s">
        <v>111</v>
      </c>
      <c r="F12" s="118" t="s">
        <v>44</v>
      </c>
      <c r="G12" s="118" t="s">
        <v>44</v>
      </c>
      <c r="H12" s="86">
        <v>10</v>
      </c>
      <c r="I12" s="151" t="s">
        <v>78</v>
      </c>
      <c r="J12" s="152" t="s">
        <v>78</v>
      </c>
      <c r="K12" s="119">
        <v>5</v>
      </c>
      <c r="L12" s="119">
        <v>2020</v>
      </c>
      <c r="M12" s="86" t="s">
        <v>78</v>
      </c>
      <c r="N12" s="86" t="s">
        <v>78</v>
      </c>
      <c r="O12" s="152" t="s">
        <v>78</v>
      </c>
      <c r="P12" s="151" t="s">
        <v>78</v>
      </c>
      <c r="Q12" s="152" t="s">
        <v>78</v>
      </c>
      <c r="S12" s="100">
        <v>1</v>
      </c>
      <c r="T12" s="100">
        <v>1</v>
      </c>
      <c r="U12" s="100">
        <v>1</v>
      </c>
      <c r="V12" s="100">
        <v>1</v>
      </c>
      <c r="W12" s="100">
        <v>1</v>
      </c>
      <c r="X12" s="100">
        <v>1</v>
      </c>
      <c r="Y12" s="100">
        <v>1</v>
      </c>
      <c r="Z12" s="100">
        <v>1</v>
      </c>
      <c r="AA12" s="100">
        <v>1</v>
      </c>
      <c r="AB12" s="86" t="s">
        <v>78</v>
      </c>
      <c r="AC12" s="151" t="s">
        <v>78</v>
      </c>
      <c r="AD12" s="151">
        <v>1</v>
      </c>
      <c r="AE12" s="151" t="s">
        <v>78</v>
      </c>
      <c r="AF12" s="151" t="s">
        <v>78</v>
      </c>
      <c r="AG12" s="151" t="s">
        <v>78</v>
      </c>
      <c r="AH12" s="151" t="s">
        <v>78</v>
      </c>
      <c r="AI12" s="151" t="s">
        <v>78</v>
      </c>
      <c r="AJ12" s="151" t="s">
        <v>78</v>
      </c>
      <c r="AK12" s="151" t="s">
        <v>78</v>
      </c>
      <c r="AL12" s="151" t="s">
        <v>78</v>
      </c>
      <c r="AM12" s="151" t="s">
        <v>78</v>
      </c>
      <c r="AN12" s="151" t="s">
        <v>78</v>
      </c>
      <c r="AO12" s="159">
        <v>1.5207581124087759</v>
      </c>
      <c r="AP12" s="159">
        <v>1.8468409976386697</v>
      </c>
      <c r="AQ12" s="159">
        <v>2.0331164802545696</v>
      </c>
      <c r="AR12" s="159">
        <v>2.1970528461071201</v>
      </c>
      <c r="AS12" s="159">
        <v>2.2717245164279158</v>
      </c>
      <c r="AT12" s="159">
        <v>2.3059298633959053</v>
      </c>
      <c r="AU12" s="159">
        <v>2.2672542346146103</v>
      </c>
      <c r="AV12" s="159">
        <v>2.2346863545425961</v>
      </c>
      <c r="AW12" s="159">
        <v>2.2229848082855588</v>
      </c>
      <c r="AX12" s="164">
        <v>471.43501484672055</v>
      </c>
      <c r="AY12" s="164">
        <v>572.52070926798763</v>
      </c>
      <c r="AZ12" s="164">
        <v>630.26610887891661</v>
      </c>
      <c r="BA12" s="164">
        <v>681.08638229320729</v>
      </c>
      <c r="BB12" s="164">
        <v>704.23460009265386</v>
      </c>
      <c r="BC12" s="164">
        <v>714.8382576527307</v>
      </c>
      <c r="BD12" s="164">
        <v>702.84881273052918</v>
      </c>
      <c r="BE12" s="164">
        <v>692.75276990820475</v>
      </c>
      <c r="BF12" s="160">
        <v>689.12529056852327</v>
      </c>
      <c r="BG12" s="41" t="s">
        <v>400</v>
      </c>
    </row>
    <row r="13" spans="1:59">
      <c r="A13" s="89"/>
      <c r="B13" s="52" t="s">
        <v>82</v>
      </c>
      <c r="D13" s="117" t="s">
        <v>407</v>
      </c>
      <c r="E13" s="40" t="s">
        <v>264</v>
      </c>
      <c r="F13" s="118" t="s">
        <v>44</v>
      </c>
      <c r="G13" s="118" t="s">
        <v>44</v>
      </c>
      <c r="H13" s="86">
        <v>10</v>
      </c>
      <c r="I13" s="178" t="s">
        <v>78</v>
      </c>
      <c r="J13" s="78" t="s">
        <v>78</v>
      </c>
      <c r="K13" s="119">
        <v>5</v>
      </c>
      <c r="L13" s="119">
        <v>2020</v>
      </c>
      <c r="M13" s="86" t="s">
        <v>78</v>
      </c>
      <c r="N13" s="86" t="s">
        <v>78</v>
      </c>
      <c r="O13" s="152" t="s">
        <v>78</v>
      </c>
      <c r="P13" s="151" t="s">
        <v>78</v>
      </c>
      <c r="Q13" s="152" t="s">
        <v>78</v>
      </c>
      <c r="S13" s="100">
        <v>1</v>
      </c>
      <c r="T13" s="100">
        <v>1</v>
      </c>
      <c r="U13" s="100">
        <v>1</v>
      </c>
      <c r="V13" s="100">
        <v>1</v>
      </c>
      <c r="W13" s="100">
        <v>1</v>
      </c>
      <c r="X13" s="100">
        <v>1</v>
      </c>
      <c r="Y13" s="100">
        <v>1</v>
      </c>
      <c r="Z13" s="100">
        <v>1</v>
      </c>
      <c r="AA13" s="100">
        <v>1</v>
      </c>
      <c r="AB13" s="86" t="s">
        <v>78</v>
      </c>
      <c r="AC13" s="151" t="s">
        <v>78</v>
      </c>
      <c r="AD13" s="151">
        <v>1</v>
      </c>
      <c r="AE13" s="151" t="s">
        <v>78</v>
      </c>
      <c r="AF13" s="151" t="s">
        <v>78</v>
      </c>
      <c r="AG13" s="151" t="s">
        <v>78</v>
      </c>
      <c r="AH13" s="151" t="s">
        <v>78</v>
      </c>
      <c r="AI13" s="151" t="s">
        <v>78</v>
      </c>
      <c r="AJ13" s="151" t="s">
        <v>78</v>
      </c>
      <c r="AK13" s="151" t="s">
        <v>78</v>
      </c>
      <c r="AL13" s="151" t="s">
        <v>78</v>
      </c>
      <c r="AM13" s="151" t="s">
        <v>78</v>
      </c>
      <c r="AN13" s="152" t="s">
        <v>78</v>
      </c>
      <c r="AO13" s="159">
        <v>1.7329569187913962</v>
      </c>
      <c r="AP13" s="159">
        <v>2.1045397414952283</v>
      </c>
      <c r="AQ13" s="159">
        <v>2.316807151917998</v>
      </c>
      <c r="AR13" s="159">
        <v>2.5036183595174157</v>
      </c>
      <c r="AS13" s="159">
        <v>2.5887093326736714</v>
      </c>
      <c r="AT13" s="159">
        <v>2.6276875187534738</v>
      </c>
      <c r="AU13" s="159">
        <v>2.5836152906073466</v>
      </c>
      <c r="AV13" s="159">
        <v>2.5465030551764474</v>
      </c>
      <c r="AW13" s="159">
        <v>2.5331687350230778</v>
      </c>
      <c r="AX13" s="164">
        <v>537.21664482533288</v>
      </c>
      <c r="AY13" s="164">
        <v>652.4073198635208</v>
      </c>
      <c r="AZ13" s="164">
        <v>718.21021709457943</v>
      </c>
      <c r="BA13" s="164">
        <v>776.12169145039888</v>
      </c>
      <c r="BB13" s="164">
        <v>802.49989312883815</v>
      </c>
      <c r="BC13" s="164">
        <v>814.58313081357687</v>
      </c>
      <c r="BD13" s="164">
        <v>800.9207400882774</v>
      </c>
      <c r="BE13" s="164">
        <v>789.41594710469872</v>
      </c>
      <c r="BF13" s="160">
        <v>785.28230785715414</v>
      </c>
      <c r="BG13" s="41" t="s">
        <v>401</v>
      </c>
    </row>
    <row r="14" spans="1:59">
      <c r="A14" s="89"/>
      <c r="B14" s="52" t="s">
        <v>73</v>
      </c>
      <c r="C14" s="52" t="s">
        <v>74</v>
      </c>
      <c r="D14" s="117" t="s">
        <v>112</v>
      </c>
      <c r="E14" s="40" t="s">
        <v>113</v>
      </c>
      <c r="F14" s="118" t="s">
        <v>44</v>
      </c>
      <c r="G14" s="118" t="s">
        <v>44</v>
      </c>
      <c r="H14" s="86">
        <v>120</v>
      </c>
      <c r="I14" s="178" t="s">
        <v>78</v>
      </c>
      <c r="J14" s="78" t="s">
        <v>78</v>
      </c>
      <c r="K14" s="119">
        <v>1</v>
      </c>
      <c r="L14" s="119">
        <v>2020</v>
      </c>
      <c r="M14" s="86" t="s">
        <v>78</v>
      </c>
      <c r="N14" s="86" t="s">
        <v>78</v>
      </c>
      <c r="O14" s="152" t="s">
        <v>78</v>
      </c>
      <c r="P14" s="151" t="s">
        <v>78</v>
      </c>
      <c r="Q14" s="152" t="s">
        <v>78</v>
      </c>
      <c r="S14" s="100">
        <v>1</v>
      </c>
      <c r="T14" s="100">
        <v>1</v>
      </c>
      <c r="U14" s="100">
        <v>1</v>
      </c>
      <c r="V14" s="100">
        <v>1</v>
      </c>
      <c r="W14" s="100">
        <v>1</v>
      </c>
      <c r="X14" s="100">
        <v>1</v>
      </c>
      <c r="Y14" s="100">
        <v>1</v>
      </c>
      <c r="Z14" s="100">
        <v>1</v>
      </c>
      <c r="AA14" s="100">
        <v>1</v>
      </c>
      <c r="AB14" s="86" t="s">
        <v>78</v>
      </c>
      <c r="AC14" s="151" t="s">
        <v>78</v>
      </c>
      <c r="AD14" s="151">
        <v>1</v>
      </c>
      <c r="AE14" s="151" t="s">
        <v>78</v>
      </c>
      <c r="AF14" s="54" t="s">
        <v>78</v>
      </c>
      <c r="AG14" s="54" t="s">
        <v>78</v>
      </c>
      <c r="AH14" s="54" t="s">
        <v>78</v>
      </c>
      <c r="AI14" s="54" t="s">
        <v>78</v>
      </c>
      <c r="AJ14" s="54" t="s">
        <v>78</v>
      </c>
      <c r="AK14" s="54" t="s">
        <v>78</v>
      </c>
      <c r="AL14" s="54" t="s">
        <v>78</v>
      </c>
      <c r="AM14" s="54" t="s">
        <v>78</v>
      </c>
      <c r="AN14" s="155" t="s">
        <v>78</v>
      </c>
      <c r="AO14" s="159">
        <v>0.76204346499136189</v>
      </c>
      <c r="AP14" s="159">
        <v>0.92544179225155876</v>
      </c>
      <c r="AQ14" s="159">
        <v>1.0187834046074644</v>
      </c>
      <c r="AR14" s="159">
        <v>1.1009310093139704</v>
      </c>
      <c r="AS14" s="159">
        <v>1.1383485696239539</v>
      </c>
      <c r="AT14" s="159">
        <v>1.1554886794889159</v>
      </c>
      <c r="AU14" s="159">
        <v>1.1361085361730694</v>
      </c>
      <c r="AV14" s="159">
        <v>1.1197889518979676</v>
      </c>
      <c r="AW14" s="159">
        <v>1.1139253718961841</v>
      </c>
      <c r="AX14" s="164">
        <v>236.2334741473222</v>
      </c>
      <c r="AY14" s="164">
        <v>286.88695559798322</v>
      </c>
      <c r="AZ14" s="164">
        <v>315.82285542831397</v>
      </c>
      <c r="BA14" s="164">
        <v>341.28861288733083</v>
      </c>
      <c r="BB14" s="164">
        <v>352.88805658342574</v>
      </c>
      <c r="BC14" s="164">
        <v>358.20149064156391</v>
      </c>
      <c r="BD14" s="164">
        <v>352.1936462136515</v>
      </c>
      <c r="BE14" s="164">
        <v>347.13457508836996</v>
      </c>
      <c r="BF14" s="160">
        <v>345.31686528781705</v>
      </c>
      <c r="BG14" s="41" t="s">
        <v>399</v>
      </c>
    </row>
    <row r="15" spans="1:59">
      <c r="A15" s="89"/>
      <c r="B15" s="52"/>
      <c r="C15" s="52" t="s">
        <v>79</v>
      </c>
      <c r="D15" s="117" t="s">
        <v>114</v>
      </c>
      <c r="E15" s="40" t="s">
        <v>115</v>
      </c>
      <c r="F15" s="118" t="s">
        <v>44</v>
      </c>
      <c r="G15" s="118" t="s">
        <v>44</v>
      </c>
      <c r="H15" s="86">
        <v>120</v>
      </c>
      <c r="I15" s="159" t="s">
        <v>78</v>
      </c>
      <c r="J15" s="78" t="s">
        <v>78</v>
      </c>
      <c r="K15" s="119">
        <v>1</v>
      </c>
      <c r="L15" s="119">
        <v>2020</v>
      </c>
      <c r="M15" s="86" t="s">
        <v>78</v>
      </c>
      <c r="N15" s="86" t="s">
        <v>78</v>
      </c>
      <c r="O15" s="152" t="s">
        <v>78</v>
      </c>
      <c r="P15" s="151" t="s">
        <v>78</v>
      </c>
      <c r="Q15" s="152" t="s">
        <v>78</v>
      </c>
      <c r="S15" s="100">
        <v>1</v>
      </c>
      <c r="T15" s="100">
        <v>1</v>
      </c>
      <c r="U15" s="100">
        <v>1</v>
      </c>
      <c r="V15" s="100">
        <v>1</v>
      </c>
      <c r="W15" s="100">
        <v>1</v>
      </c>
      <c r="X15" s="100">
        <v>1</v>
      </c>
      <c r="Y15" s="100">
        <v>1</v>
      </c>
      <c r="Z15" s="100">
        <v>1</v>
      </c>
      <c r="AA15" s="100">
        <v>1</v>
      </c>
      <c r="AB15" s="86" t="s">
        <v>78</v>
      </c>
      <c r="AC15" s="151" t="s">
        <v>78</v>
      </c>
      <c r="AD15" s="151">
        <v>1</v>
      </c>
      <c r="AE15" s="151" t="s">
        <v>78</v>
      </c>
      <c r="AF15" s="151" t="s">
        <v>78</v>
      </c>
      <c r="AG15" s="151" t="s">
        <v>78</v>
      </c>
      <c r="AH15" s="151" t="s">
        <v>78</v>
      </c>
      <c r="AI15" s="151" t="s">
        <v>78</v>
      </c>
      <c r="AJ15" s="151" t="s">
        <v>78</v>
      </c>
      <c r="AK15" s="151" t="s">
        <v>78</v>
      </c>
      <c r="AL15" s="151" t="s">
        <v>78</v>
      </c>
      <c r="AM15" s="151" t="s">
        <v>78</v>
      </c>
      <c r="AN15" s="152" t="s">
        <v>78</v>
      </c>
      <c r="AO15" s="159">
        <v>0.76204346499136166</v>
      </c>
      <c r="AP15" s="159">
        <v>0.92544179225155854</v>
      </c>
      <c r="AQ15" s="159">
        <v>1.0187834046074644</v>
      </c>
      <c r="AR15" s="159">
        <v>1.1009310093139706</v>
      </c>
      <c r="AS15" s="159">
        <v>1.1383485696239539</v>
      </c>
      <c r="AT15" s="159">
        <v>1.1554886794889159</v>
      </c>
      <c r="AU15" s="159">
        <v>1.1361085361730694</v>
      </c>
      <c r="AV15" s="159">
        <v>1.1197889518979676</v>
      </c>
      <c r="AW15" s="159">
        <v>1.1139253718961841</v>
      </c>
      <c r="AX15" s="164">
        <v>236.23347414732211</v>
      </c>
      <c r="AY15" s="164">
        <v>286.88695559798316</v>
      </c>
      <c r="AZ15" s="164">
        <v>315.82285542831397</v>
      </c>
      <c r="BA15" s="164">
        <v>341.28861288733088</v>
      </c>
      <c r="BB15" s="164">
        <v>352.88805658342574</v>
      </c>
      <c r="BC15" s="164">
        <v>358.20149064156391</v>
      </c>
      <c r="BD15" s="164">
        <v>352.1936462136515</v>
      </c>
      <c r="BE15" s="164">
        <v>347.13457508836996</v>
      </c>
      <c r="BF15" s="160">
        <v>345.31686528781705</v>
      </c>
      <c r="BG15" s="41" t="s">
        <v>399</v>
      </c>
    </row>
    <row r="16" spans="1:59">
      <c r="A16" s="89"/>
      <c r="B16" s="52" t="s">
        <v>82</v>
      </c>
      <c r="D16" s="117" t="s">
        <v>116</v>
      </c>
      <c r="E16" s="40" t="s">
        <v>265</v>
      </c>
      <c r="F16" s="118" t="s">
        <v>44</v>
      </c>
      <c r="G16" s="118" t="s">
        <v>44</v>
      </c>
      <c r="H16" s="86">
        <v>120</v>
      </c>
      <c r="I16" s="159" t="s">
        <v>78</v>
      </c>
      <c r="J16" s="78" t="s">
        <v>78</v>
      </c>
      <c r="K16" s="119">
        <v>1</v>
      </c>
      <c r="L16" s="119">
        <v>2020</v>
      </c>
      <c r="M16" s="86" t="s">
        <v>78</v>
      </c>
      <c r="N16" s="86" t="s">
        <v>78</v>
      </c>
      <c r="O16" s="152" t="s">
        <v>78</v>
      </c>
      <c r="P16" s="151" t="s">
        <v>78</v>
      </c>
      <c r="Q16" s="152" t="s">
        <v>78</v>
      </c>
      <c r="S16" s="100">
        <v>1</v>
      </c>
      <c r="T16" s="100">
        <v>1</v>
      </c>
      <c r="U16" s="100">
        <v>1</v>
      </c>
      <c r="V16" s="100">
        <v>1</v>
      </c>
      <c r="W16" s="100">
        <v>1</v>
      </c>
      <c r="X16" s="100">
        <v>1</v>
      </c>
      <c r="Y16" s="100">
        <v>1</v>
      </c>
      <c r="Z16" s="100">
        <v>1</v>
      </c>
      <c r="AA16" s="100">
        <v>1</v>
      </c>
      <c r="AB16" s="86" t="s">
        <v>78</v>
      </c>
      <c r="AC16" s="151" t="s">
        <v>78</v>
      </c>
      <c r="AD16" s="151">
        <v>1</v>
      </c>
      <c r="AE16" s="151" t="s">
        <v>78</v>
      </c>
      <c r="AF16" s="151" t="s">
        <v>78</v>
      </c>
      <c r="AG16" s="151" t="s">
        <v>78</v>
      </c>
      <c r="AH16" s="151" t="s">
        <v>78</v>
      </c>
      <c r="AI16" s="151" t="s">
        <v>78</v>
      </c>
      <c r="AJ16" s="151" t="s">
        <v>78</v>
      </c>
      <c r="AK16" s="151" t="s">
        <v>78</v>
      </c>
      <c r="AL16" s="151" t="s">
        <v>78</v>
      </c>
      <c r="AM16" s="151" t="s">
        <v>78</v>
      </c>
      <c r="AN16" s="152" t="s">
        <v>78</v>
      </c>
      <c r="AO16" s="159">
        <v>0.76204346499136166</v>
      </c>
      <c r="AP16" s="159">
        <v>0.92544179225155876</v>
      </c>
      <c r="AQ16" s="159">
        <v>1.0187834046074642</v>
      </c>
      <c r="AR16" s="159">
        <v>1.1009310093139706</v>
      </c>
      <c r="AS16" s="159">
        <v>1.1383485696239539</v>
      </c>
      <c r="AT16" s="159">
        <v>1.1554886794889159</v>
      </c>
      <c r="AU16" s="159">
        <v>1.1361085361730694</v>
      </c>
      <c r="AV16" s="159">
        <v>1.1197889518979673</v>
      </c>
      <c r="AW16" s="159">
        <v>1.1139253718961841</v>
      </c>
      <c r="AX16" s="164">
        <v>236.23347414732211</v>
      </c>
      <c r="AY16" s="164">
        <v>286.88695559798322</v>
      </c>
      <c r="AZ16" s="164">
        <v>315.82285542831391</v>
      </c>
      <c r="BA16" s="164">
        <v>341.28861288733088</v>
      </c>
      <c r="BB16" s="164">
        <v>352.88805658342574</v>
      </c>
      <c r="BC16" s="164">
        <v>358.20149064156391</v>
      </c>
      <c r="BD16" s="164">
        <v>352.1936462136515</v>
      </c>
      <c r="BE16" s="164">
        <v>347.1345750883699</v>
      </c>
      <c r="BF16" s="160">
        <v>345.31686528781705</v>
      </c>
      <c r="BG16" s="41" t="s">
        <v>399</v>
      </c>
    </row>
    <row r="17" spans="1:59">
      <c r="A17" s="90"/>
      <c r="B17" s="57" t="s">
        <v>90</v>
      </c>
      <c r="C17" s="73"/>
      <c r="D17" s="126" t="s">
        <v>408</v>
      </c>
      <c r="E17" s="45" t="s">
        <v>117</v>
      </c>
      <c r="F17" s="118" t="s">
        <v>44</v>
      </c>
      <c r="G17" s="122" t="s">
        <v>44</v>
      </c>
      <c r="H17" s="88">
        <v>120</v>
      </c>
      <c r="I17" s="82" t="s">
        <v>78</v>
      </c>
      <c r="J17" s="81" t="s">
        <v>78</v>
      </c>
      <c r="K17" s="123">
        <v>1</v>
      </c>
      <c r="L17" s="123">
        <v>2020</v>
      </c>
      <c r="M17" s="88" t="s">
        <v>78</v>
      </c>
      <c r="N17" s="88" t="s">
        <v>78</v>
      </c>
      <c r="O17" s="154" t="s">
        <v>78</v>
      </c>
      <c r="P17" s="153" t="s">
        <v>78</v>
      </c>
      <c r="Q17" s="154" t="s">
        <v>78</v>
      </c>
      <c r="R17" s="73"/>
      <c r="S17" s="101">
        <v>1</v>
      </c>
      <c r="T17" s="101">
        <v>1</v>
      </c>
      <c r="U17" s="101">
        <v>1</v>
      </c>
      <c r="V17" s="101">
        <v>1</v>
      </c>
      <c r="W17" s="101">
        <v>1</v>
      </c>
      <c r="X17" s="101">
        <v>1</v>
      </c>
      <c r="Y17" s="101">
        <v>1</v>
      </c>
      <c r="Z17" s="101">
        <v>1</v>
      </c>
      <c r="AA17" s="101">
        <v>1</v>
      </c>
      <c r="AB17" s="88" t="s">
        <v>78</v>
      </c>
      <c r="AC17" s="153" t="s">
        <v>78</v>
      </c>
      <c r="AD17" s="153">
        <v>1</v>
      </c>
      <c r="AE17" s="153" t="s">
        <v>78</v>
      </c>
      <c r="AF17" s="153" t="s">
        <v>78</v>
      </c>
      <c r="AG17" s="153" t="s">
        <v>78</v>
      </c>
      <c r="AH17" s="153" t="s">
        <v>78</v>
      </c>
      <c r="AI17" s="153" t="s">
        <v>78</v>
      </c>
      <c r="AJ17" s="153" t="s">
        <v>78</v>
      </c>
      <c r="AK17" s="153" t="s">
        <v>78</v>
      </c>
      <c r="AL17" s="153" t="s">
        <v>78</v>
      </c>
      <c r="AM17" s="153" t="s">
        <v>78</v>
      </c>
      <c r="AN17" s="154" t="s">
        <v>78</v>
      </c>
      <c r="AO17" s="82">
        <v>0.76204346499136177</v>
      </c>
      <c r="AP17" s="82">
        <v>0.92544179225155876</v>
      </c>
      <c r="AQ17" s="82">
        <v>1.0187834046074642</v>
      </c>
      <c r="AR17" s="82">
        <v>1.1009310093139706</v>
      </c>
      <c r="AS17" s="82">
        <v>1.1383485696239539</v>
      </c>
      <c r="AT17" s="82">
        <v>1.1554886794889159</v>
      </c>
      <c r="AU17" s="82">
        <v>1.1361085361730696</v>
      </c>
      <c r="AV17" s="82">
        <v>1.1197889518979673</v>
      </c>
      <c r="AW17" s="82">
        <v>1.1139253718961839</v>
      </c>
      <c r="AX17" s="107">
        <v>236.23347414732214</v>
      </c>
      <c r="AY17" s="107">
        <v>286.88695559798322</v>
      </c>
      <c r="AZ17" s="107">
        <v>315.82285542831391</v>
      </c>
      <c r="BA17" s="107">
        <v>341.28861288733088</v>
      </c>
      <c r="BB17" s="107">
        <v>352.88805658342574</v>
      </c>
      <c r="BC17" s="107">
        <v>358.20149064156391</v>
      </c>
      <c r="BD17" s="107">
        <v>352.19364621365156</v>
      </c>
      <c r="BE17" s="107">
        <v>347.1345750883699</v>
      </c>
      <c r="BF17" s="108">
        <v>345.316865287817</v>
      </c>
      <c r="BG17" s="46" t="s">
        <v>399</v>
      </c>
    </row>
    <row r="18" spans="1:59">
      <c r="A18" s="217" t="s">
        <v>379</v>
      </c>
      <c r="B18" s="34" t="s">
        <v>73</v>
      </c>
      <c r="C18" s="230"/>
      <c r="D18" s="48" t="s">
        <v>380</v>
      </c>
      <c r="E18" s="146" t="s">
        <v>370</v>
      </c>
      <c r="F18" s="237" t="s">
        <v>266</v>
      </c>
      <c r="G18" s="166" t="s">
        <v>16</v>
      </c>
      <c r="H18" s="221">
        <v>2777.7777777777801</v>
      </c>
      <c r="I18" s="219">
        <v>1.04938271604938</v>
      </c>
      <c r="J18" s="221">
        <v>55.5555555555556</v>
      </c>
      <c r="K18" s="237">
        <v>20</v>
      </c>
      <c r="L18" s="166">
        <v>2020</v>
      </c>
      <c r="M18" s="54">
        <v>0.89250788243931645</v>
      </c>
      <c r="N18" s="86" t="s">
        <v>78</v>
      </c>
      <c r="O18" s="152" t="s">
        <v>78</v>
      </c>
      <c r="P18" s="151" t="s">
        <v>78</v>
      </c>
      <c r="Q18" s="152" t="s">
        <v>78</v>
      </c>
      <c r="S18" s="180" t="s">
        <v>78</v>
      </c>
      <c r="T18" s="180" t="s">
        <v>78</v>
      </c>
      <c r="U18" s="180" t="s">
        <v>78</v>
      </c>
      <c r="V18" s="180" t="s">
        <v>78</v>
      </c>
      <c r="W18" s="180" t="s">
        <v>78</v>
      </c>
      <c r="X18" s="180" t="s">
        <v>78</v>
      </c>
      <c r="Y18" s="180" t="s">
        <v>78</v>
      </c>
      <c r="Z18" s="180" t="s">
        <v>78</v>
      </c>
      <c r="AA18" s="180" t="s">
        <v>78</v>
      </c>
      <c r="AB18" s="86" t="s">
        <v>78</v>
      </c>
      <c r="AC18" s="151" t="s">
        <v>78</v>
      </c>
      <c r="AD18" s="151" t="s">
        <v>78</v>
      </c>
      <c r="AE18" s="151" t="s">
        <v>78</v>
      </c>
      <c r="AF18" s="151" t="s">
        <v>78</v>
      </c>
      <c r="AG18" s="151" t="s">
        <v>78</v>
      </c>
      <c r="AH18" s="151" t="s">
        <v>78</v>
      </c>
      <c r="AI18" s="151" t="s">
        <v>78</v>
      </c>
      <c r="AJ18" s="151" t="s">
        <v>78</v>
      </c>
      <c r="AK18" s="151" t="s">
        <v>78</v>
      </c>
      <c r="AL18" s="151" t="s">
        <v>78</v>
      </c>
      <c r="AM18" s="151" t="s">
        <v>78</v>
      </c>
      <c r="AN18" s="152" t="s">
        <v>78</v>
      </c>
      <c r="AO18" s="151" t="s">
        <v>78</v>
      </c>
      <c r="AP18" s="151" t="s">
        <v>78</v>
      </c>
      <c r="AQ18" s="151" t="s">
        <v>78</v>
      </c>
      <c r="AR18" s="151" t="s">
        <v>78</v>
      </c>
      <c r="AS18" s="151" t="s">
        <v>78</v>
      </c>
      <c r="AT18" s="151" t="s">
        <v>78</v>
      </c>
      <c r="AU18" s="151" t="s">
        <v>78</v>
      </c>
      <c r="AV18" s="151" t="s">
        <v>78</v>
      </c>
      <c r="AW18" s="152" t="s">
        <v>78</v>
      </c>
      <c r="AX18" s="151" t="s">
        <v>78</v>
      </c>
      <c r="AY18" s="151" t="s">
        <v>78</v>
      </c>
      <c r="AZ18" s="151" t="s">
        <v>78</v>
      </c>
      <c r="BA18" s="151" t="s">
        <v>78</v>
      </c>
      <c r="BB18" s="151" t="s">
        <v>78</v>
      </c>
      <c r="BC18" s="151" t="s">
        <v>78</v>
      </c>
      <c r="BD18" s="151" t="s">
        <v>78</v>
      </c>
      <c r="BE18" s="151" t="s">
        <v>78</v>
      </c>
      <c r="BF18" s="152" t="s">
        <v>78</v>
      </c>
      <c r="BG18" s="86"/>
    </row>
    <row r="19" spans="1:59">
      <c r="A19" s="89"/>
      <c r="B19" s="38" t="s">
        <v>84</v>
      </c>
      <c r="D19" s="75" t="s">
        <v>381</v>
      </c>
      <c r="E19" s="147" t="s">
        <v>371</v>
      </c>
      <c r="F19" s="119" t="s">
        <v>266</v>
      </c>
      <c r="G19" s="152" t="s">
        <v>16</v>
      </c>
      <c r="H19" s="161">
        <v>2777.7777777777801</v>
      </c>
      <c r="I19" s="54">
        <v>1.04938271604938</v>
      </c>
      <c r="J19" s="161">
        <v>55.5555555555556</v>
      </c>
      <c r="K19" s="119">
        <v>20</v>
      </c>
      <c r="L19" s="152">
        <v>2020</v>
      </c>
      <c r="M19" s="54">
        <v>0.89250788243931645</v>
      </c>
      <c r="N19" s="86" t="s">
        <v>78</v>
      </c>
      <c r="O19" s="152" t="s">
        <v>78</v>
      </c>
      <c r="P19" s="151" t="s">
        <v>78</v>
      </c>
      <c r="Q19" s="152" t="s">
        <v>78</v>
      </c>
      <c r="S19" s="180" t="s">
        <v>78</v>
      </c>
      <c r="T19" s="180" t="s">
        <v>78</v>
      </c>
      <c r="U19" s="180" t="s">
        <v>78</v>
      </c>
      <c r="V19" s="180" t="s">
        <v>78</v>
      </c>
      <c r="W19" s="180" t="s">
        <v>78</v>
      </c>
      <c r="X19" s="180" t="s">
        <v>78</v>
      </c>
      <c r="Y19" s="180" t="s">
        <v>78</v>
      </c>
      <c r="Z19" s="180" t="s">
        <v>78</v>
      </c>
      <c r="AA19" s="180" t="s">
        <v>78</v>
      </c>
      <c r="AB19" s="86" t="s">
        <v>78</v>
      </c>
      <c r="AC19" s="151" t="s">
        <v>78</v>
      </c>
      <c r="AD19" s="151" t="s">
        <v>78</v>
      </c>
      <c r="AE19" s="151" t="s">
        <v>78</v>
      </c>
      <c r="AF19" s="151" t="s">
        <v>78</v>
      </c>
      <c r="AG19" s="151" t="s">
        <v>78</v>
      </c>
      <c r="AH19" s="151" t="s">
        <v>78</v>
      </c>
      <c r="AI19" s="151" t="s">
        <v>78</v>
      </c>
      <c r="AJ19" s="151" t="s">
        <v>78</v>
      </c>
      <c r="AK19" s="151" t="s">
        <v>78</v>
      </c>
      <c r="AL19" s="151" t="s">
        <v>78</v>
      </c>
      <c r="AM19" s="151" t="s">
        <v>78</v>
      </c>
      <c r="AN19" s="152" t="s">
        <v>78</v>
      </c>
      <c r="AO19" s="151" t="s">
        <v>78</v>
      </c>
      <c r="AP19" s="151" t="s">
        <v>78</v>
      </c>
      <c r="AQ19" s="151" t="s">
        <v>78</v>
      </c>
      <c r="AR19" s="151" t="s">
        <v>78</v>
      </c>
      <c r="AS19" s="151" t="s">
        <v>78</v>
      </c>
      <c r="AT19" s="151" t="s">
        <v>78</v>
      </c>
      <c r="AU19" s="151" t="s">
        <v>78</v>
      </c>
      <c r="AV19" s="151" t="s">
        <v>78</v>
      </c>
      <c r="AW19" s="152" t="s">
        <v>78</v>
      </c>
      <c r="AX19" s="151" t="s">
        <v>78</v>
      </c>
      <c r="AY19" s="151" t="s">
        <v>78</v>
      </c>
      <c r="AZ19" s="151" t="s">
        <v>78</v>
      </c>
      <c r="BA19" s="151" t="s">
        <v>78</v>
      </c>
      <c r="BB19" s="151" t="s">
        <v>78</v>
      </c>
      <c r="BC19" s="151" t="s">
        <v>78</v>
      </c>
      <c r="BD19" s="151" t="s">
        <v>78</v>
      </c>
      <c r="BE19" s="151" t="s">
        <v>78</v>
      </c>
      <c r="BF19" s="152" t="s">
        <v>78</v>
      </c>
      <c r="BG19" s="86"/>
    </row>
    <row r="20" spans="1:59">
      <c r="A20" s="90"/>
      <c r="B20" s="43" t="s">
        <v>87</v>
      </c>
      <c r="C20" s="73"/>
      <c r="D20" s="44" t="s">
        <v>393</v>
      </c>
      <c r="E20" s="148" t="s">
        <v>372</v>
      </c>
      <c r="F20" s="123" t="s">
        <v>266</v>
      </c>
      <c r="G20" s="154" t="s">
        <v>16</v>
      </c>
      <c r="H20" s="124">
        <v>2777.7777777777801</v>
      </c>
      <c r="I20" s="74">
        <v>1.04938271604938</v>
      </c>
      <c r="J20" s="124">
        <v>55.5555555555556</v>
      </c>
      <c r="K20" s="123">
        <v>20</v>
      </c>
      <c r="L20" s="154">
        <v>2020</v>
      </c>
      <c r="M20" s="74">
        <v>3.0426405083158516</v>
      </c>
      <c r="N20" s="88" t="s">
        <v>78</v>
      </c>
      <c r="O20" s="154" t="s">
        <v>78</v>
      </c>
      <c r="P20" s="153" t="s">
        <v>78</v>
      </c>
      <c r="Q20" s="154" t="s">
        <v>78</v>
      </c>
      <c r="R20" s="73"/>
      <c r="S20" s="181" t="s">
        <v>78</v>
      </c>
      <c r="T20" s="181" t="s">
        <v>78</v>
      </c>
      <c r="U20" s="181" t="s">
        <v>78</v>
      </c>
      <c r="V20" s="181" t="s">
        <v>78</v>
      </c>
      <c r="W20" s="181" t="s">
        <v>78</v>
      </c>
      <c r="X20" s="181" t="s">
        <v>78</v>
      </c>
      <c r="Y20" s="181" t="s">
        <v>78</v>
      </c>
      <c r="Z20" s="181" t="s">
        <v>78</v>
      </c>
      <c r="AA20" s="181" t="s">
        <v>78</v>
      </c>
      <c r="AB20" s="88" t="s">
        <v>78</v>
      </c>
      <c r="AC20" s="153" t="s">
        <v>78</v>
      </c>
      <c r="AD20" s="153" t="s">
        <v>78</v>
      </c>
      <c r="AE20" s="153" t="s">
        <v>78</v>
      </c>
      <c r="AF20" s="153" t="s">
        <v>78</v>
      </c>
      <c r="AG20" s="153" t="s">
        <v>78</v>
      </c>
      <c r="AH20" s="153" t="s">
        <v>78</v>
      </c>
      <c r="AI20" s="153" t="s">
        <v>78</v>
      </c>
      <c r="AJ20" s="153" t="s">
        <v>78</v>
      </c>
      <c r="AK20" s="153" t="s">
        <v>78</v>
      </c>
      <c r="AL20" s="153" t="s">
        <v>78</v>
      </c>
      <c r="AM20" s="153" t="s">
        <v>78</v>
      </c>
      <c r="AN20" s="154" t="s">
        <v>78</v>
      </c>
      <c r="AO20" s="153" t="s">
        <v>78</v>
      </c>
      <c r="AP20" s="153" t="s">
        <v>78</v>
      </c>
      <c r="AQ20" s="153" t="s">
        <v>78</v>
      </c>
      <c r="AR20" s="153" t="s">
        <v>78</v>
      </c>
      <c r="AS20" s="153" t="s">
        <v>78</v>
      </c>
      <c r="AT20" s="153" t="s">
        <v>78</v>
      </c>
      <c r="AU20" s="153" t="s">
        <v>78</v>
      </c>
      <c r="AV20" s="153" t="s">
        <v>78</v>
      </c>
      <c r="AW20" s="154" t="s">
        <v>78</v>
      </c>
      <c r="AX20" s="153" t="s">
        <v>78</v>
      </c>
      <c r="AY20" s="153" t="s">
        <v>78</v>
      </c>
      <c r="AZ20" s="153" t="s">
        <v>78</v>
      </c>
      <c r="BA20" s="153" t="s">
        <v>78</v>
      </c>
      <c r="BB20" s="153" t="s">
        <v>78</v>
      </c>
      <c r="BC20" s="153" t="s">
        <v>78</v>
      </c>
      <c r="BD20" s="153" t="s">
        <v>78</v>
      </c>
      <c r="BE20" s="153" t="s">
        <v>78</v>
      </c>
      <c r="BF20" s="154" t="s">
        <v>78</v>
      </c>
      <c r="BG20" s="88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A1:BE40"/>
  <sheetViews>
    <sheetView zoomScale="85" zoomScaleNormal="85" workbookViewId="0">
      <pane xSplit="4" topLeftCell="L1" activePane="topRight" state="frozen"/>
      <selection activeCell="H4" sqref="H4"/>
      <selection pane="topRight" activeCell="D13" sqref="D13"/>
    </sheetView>
  </sheetViews>
  <sheetFormatPr defaultColWidth="11.42578125" defaultRowHeight="12.75"/>
  <cols>
    <col min="1" max="1" width="11.42578125" style="9"/>
    <col min="2" max="2" width="17.7109375" style="9" bestFit="1" customWidth="1"/>
    <col min="3" max="3" width="30" style="9" bestFit="1" customWidth="1"/>
    <col min="4" max="4" width="13.140625" style="9" bestFit="1" customWidth="1"/>
    <col min="5" max="5" width="31.5703125" style="9" bestFit="1" customWidth="1"/>
    <col min="6" max="6" width="15" style="9" bestFit="1" customWidth="1"/>
    <col min="7" max="9" width="11.140625" style="9" customWidth="1"/>
    <col min="10" max="13" width="11.42578125" style="9"/>
    <col min="14" max="21" width="16.140625" style="9" customWidth="1"/>
    <col min="22" max="22" width="13.42578125" style="9" customWidth="1"/>
    <col min="23" max="23" width="17.140625" style="9" customWidth="1"/>
    <col min="24" max="33" width="17.28515625" style="9" customWidth="1"/>
    <col min="34" max="38" width="13.5703125" style="9" customWidth="1"/>
    <col min="39" max="39" width="11.42578125" style="2"/>
    <col min="40" max="56" width="11.42578125" style="9"/>
    <col min="57" max="57" width="156.7109375" style="9" bestFit="1" customWidth="1"/>
    <col min="58" max="16384" width="11.42578125" style="9"/>
  </cols>
  <sheetData>
    <row r="1" spans="1:57" ht="19.5" customHeight="1">
      <c r="A1" s="25" t="s">
        <v>47</v>
      </c>
      <c r="B1" s="25" t="s">
        <v>48</v>
      </c>
      <c r="C1" s="25" t="s">
        <v>49</v>
      </c>
      <c r="D1" s="26" t="s">
        <v>50</v>
      </c>
      <c r="E1" s="26" t="s">
        <v>51</v>
      </c>
      <c r="F1" s="342" t="s">
        <v>13</v>
      </c>
      <c r="G1" s="342" t="s">
        <v>12</v>
      </c>
      <c r="H1" s="342" t="s">
        <v>591</v>
      </c>
      <c r="I1" s="342" t="s">
        <v>592</v>
      </c>
      <c r="J1" s="342" t="s">
        <v>30</v>
      </c>
      <c r="K1" s="342" t="s">
        <v>17</v>
      </c>
      <c r="L1" s="342" t="s">
        <v>430</v>
      </c>
      <c r="M1" s="342" t="s">
        <v>431</v>
      </c>
      <c r="N1" s="27" t="s">
        <v>52</v>
      </c>
      <c r="O1" s="27"/>
      <c r="P1" s="27" t="s">
        <v>52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8" t="s">
        <v>53</v>
      </c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182" t="s">
        <v>99</v>
      </c>
    </row>
    <row r="2" spans="1:57" ht="27.75" customHeight="1">
      <c r="A2" s="25"/>
      <c r="B2" s="25"/>
      <c r="C2" s="25"/>
      <c r="D2" s="26"/>
      <c r="E2" s="26"/>
      <c r="F2" s="342"/>
      <c r="G2" s="342"/>
      <c r="H2" s="342"/>
      <c r="I2" s="342"/>
      <c r="J2" s="342"/>
      <c r="K2" s="342"/>
      <c r="L2" s="342"/>
      <c r="M2" s="342"/>
      <c r="N2" s="149" t="s">
        <v>570</v>
      </c>
      <c r="O2" s="149" t="s">
        <v>571</v>
      </c>
      <c r="P2" s="149" t="s">
        <v>572</v>
      </c>
      <c r="Q2" s="149" t="s">
        <v>382</v>
      </c>
      <c r="R2" s="149" t="s">
        <v>573</v>
      </c>
      <c r="S2" s="149" t="s">
        <v>574</v>
      </c>
      <c r="T2" s="149" t="s">
        <v>575</v>
      </c>
      <c r="U2" s="149" t="s">
        <v>383</v>
      </c>
      <c r="V2" s="149" t="s">
        <v>54</v>
      </c>
      <c r="W2" s="149" t="s">
        <v>576</v>
      </c>
      <c r="X2" s="149" t="s">
        <v>577</v>
      </c>
      <c r="Y2" s="149" t="s">
        <v>578</v>
      </c>
      <c r="Z2" s="149" t="s">
        <v>55</v>
      </c>
      <c r="AA2" s="149" t="s">
        <v>56</v>
      </c>
      <c r="AB2" s="149" t="s">
        <v>186</v>
      </c>
      <c r="AC2" s="149" t="s">
        <v>187</v>
      </c>
      <c r="AD2" s="149" t="s">
        <v>188</v>
      </c>
      <c r="AE2" s="149" t="s">
        <v>189</v>
      </c>
      <c r="AF2" s="149" t="s">
        <v>190</v>
      </c>
      <c r="AG2" s="149" t="s">
        <v>191</v>
      </c>
      <c r="AH2" s="30" t="s">
        <v>432</v>
      </c>
      <c r="AI2" s="30" t="s">
        <v>585</v>
      </c>
      <c r="AJ2" s="30" t="s">
        <v>586</v>
      </c>
      <c r="AK2" s="30" t="s">
        <v>587</v>
      </c>
      <c r="AL2" s="30" t="s">
        <v>62</v>
      </c>
      <c r="AM2" s="30" t="s">
        <v>63</v>
      </c>
      <c r="AN2" s="30" t="s">
        <v>198</v>
      </c>
      <c r="AO2" s="30" t="s">
        <v>199</v>
      </c>
      <c r="AP2" s="30" t="s">
        <v>200</v>
      </c>
      <c r="AQ2" s="30" t="s">
        <v>201</v>
      </c>
      <c r="AR2" s="30" t="s">
        <v>202</v>
      </c>
      <c r="AS2" s="30" t="s">
        <v>203</v>
      </c>
      <c r="AT2" s="30" t="s">
        <v>588</v>
      </c>
      <c r="AU2" s="30" t="s">
        <v>589</v>
      </c>
      <c r="AV2" s="30" t="s">
        <v>590</v>
      </c>
      <c r="AW2" s="30" t="s">
        <v>64</v>
      </c>
      <c r="AX2" s="30" t="s">
        <v>65</v>
      </c>
      <c r="AY2" s="30" t="s">
        <v>204</v>
      </c>
      <c r="AZ2" s="30" t="s">
        <v>205</v>
      </c>
      <c r="BA2" s="30" t="s">
        <v>206</v>
      </c>
      <c r="BB2" s="30" t="s">
        <v>207</v>
      </c>
      <c r="BC2" s="30" t="s">
        <v>208</v>
      </c>
      <c r="BD2" s="30" t="s">
        <v>209</v>
      </c>
      <c r="BE2" s="183"/>
    </row>
    <row r="3" spans="1:57">
      <c r="A3" s="31"/>
      <c r="B3" s="31"/>
      <c r="C3" s="31"/>
      <c r="D3" s="32"/>
      <c r="E3" s="32"/>
      <c r="F3" s="33"/>
      <c r="G3" s="33"/>
      <c r="H3" s="116" t="s">
        <v>101</v>
      </c>
      <c r="I3" s="116" t="s">
        <v>101</v>
      </c>
      <c r="J3" s="33"/>
      <c r="K3" s="33"/>
      <c r="L3" s="116" t="s">
        <v>422</v>
      </c>
      <c r="M3" s="116" t="s">
        <v>422</v>
      </c>
      <c r="N3" s="150" t="s">
        <v>433</v>
      </c>
      <c r="O3" s="150" t="s">
        <v>433</v>
      </c>
      <c r="P3" s="150" t="s">
        <v>433</v>
      </c>
      <c r="Q3" s="150" t="s">
        <v>433</v>
      </c>
      <c r="R3" s="150" t="s">
        <v>433</v>
      </c>
      <c r="S3" s="150" t="s">
        <v>433</v>
      </c>
      <c r="T3" s="150" t="s">
        <v>433</v>
      </c>
      <c r="U3" s="150" t="s">
        <v>433</v>
      </c>
      <c r="V3" s="150" t="s">
        <v>67</v>
      </c>
      <c r="W3" s="150" t="s">
        <v>68</v>
      </c>
      <c r="X3" s="150" t="s">
        <v>68</v>
      </c>
      <c r="Y3" s="150" t="s">
        <v>68</v>
      </c>
      <c r="Z3" s="150" t="s">
        <v>68</v>
      </c>
      <c r="AA3" s="150" t="s">
        <v>68</v>
      </c>
      <c r="AB3" s="150" t="s">
        <v>68</v>
      </c>
      <c r="AC3" s="150" t="s">
        <v>68</v>
      </c>
      <c r="AD3" s="150" t="s">
        <v>68</v>
      </c>
      <c r="AE3" s="150" t="s">
        <v>68</v>
      </c>
      <c r="AF3" s="150" t="s">
        <v>68</v>
      </c>
      <c r="AG3" s="150" t="s">
        <v>68</v>
      </c>
      <c r="AH3" s="30" t="s">
        <v>434</v>
      </c>
      <c r="AI3" s="30" t="s">
        <v>448</v>
      </c>
      <c r="AJ3" s="30" t="s">
        <v>448</v>
      </c>
      <c r="AK3" s="30" t="s">
        <v>448</v>
      </c>
      <c r="AL3" s="30" t="s">
        <v>448</v>
      </c>
      <c r="AM3" s="30" t="s">
        <v>448</v>
      </c>
      <c r="AN3" s="30" t="s">
        <v>448</v>
      </c>
      <c r="AO3" s="30" t="s">
        <v>448</v>
      </c>
      <c r="AP3" s="30" t="s">
        <v>448</v>
      </c>
      <c r="AQ3" s="30" t="s">
        <v>448</v>
      </c>
      <c r="AR3" s="30" t="s">
        <v>448</v>
      </c>
      <c r="AS3" s="30" t="s">
        <v>448</v>
      </c>
      <c r="AT3" s="30" t="s">
        <v>448</v>
      </c>
      <c r="AU3" s="30" t="s">
        <v>448</v>
      </c>
      <c r="AV3" s="30" t="s">
        <v>448</v>
      </c>
      <c r="AW3" s="30" t="s">
        <v>448</v>
      </c>
      <c r="AX3" s="30" t="s">
        <v>448</v>
      </c>
      <c r="AY3" s="30" t="s">
        <v>448</v>
      </c>
      <c r="AZ3" s="30" t="s">
        <v>448</v>
      </c>
      <c r="BA3" s="30" t="s">
        <v>448</v>
      </c>
      <c r="BB3" s="30" t="s">
        <v>448</v>
      </c>
      <c r="BC3" s="30" t="s">
        <v>448</v>
      </c>
      <c r="BD3" s="30" t="s">
        <v>448</v>
      </c>
      <c r="BE3" s="184"/>
    </row>
    <row r="4" spans="1:57">
      <c r="A4" s="34" t="s">
        <v>154</v>
      </c>
      <c r="B4" s="34" t="s">
        <v>423</v>
      </c>
      <c r="C4" s="227" t="s">
        <v>484</v>
      </c>
      <c r="D4" s="48" t="s">
        <v>413</v>
      </c>
      <c r="E4" s="228" t="s">
        <v>498</v>
      </c>
      <c r="F4" s="229" t="s">
        <v>435</v>
      </c>
      <c r="G4" s="229" t="s">
        <v>16</v>
      </c>
      <c r="H4" s="219">
        <v>50</v>
      </c>
      <c r="I4" s="166"/>
      <c r="J4" s="85"/>
      <c r="K4" s="85">
        <v>2012</v>
      </c>
      <c r="L4" s="85">
        <v>44</v>
      </c>
      <c r="M4" s="85">
        <v>66</v>
      </c>
      <c r="N4" s="37">
        <v>0.68310438066390289</v>
      </c>
      <c r="O4" s="219">
        <v>0.67717051474768641</v>
      </c>
      <c r="P4" s="219">
        <v>0.58560620352137105</v>
      </c>
      <c r="Q4" s="76">
        <v>0.46848496281709684</v>
      </c>
      <c r="R4" s="219">
        <v>3.4673193178097441</v>
      </c>
      <c r="S4" s="219">
        <v>3.5177978648614516</v>
      </c>
      <c r="T4" s="219">
        <v>2.472117101925329</v>
      </c>
      <c r="U4" s="76">
        <v>2.2249053917327961</v>
      </c>
      <c r="V4" s="230"/>
      <c r="W4" s="194">
        <v>1</v>
      </c>
      <c r="X4" s="231">
        <v>1</v>
      </c>
      <c r="Y4" s="231">
        <v>1</v>
      </c>
      <c r="Z4" s="231">
        <v>1</v>
      </c>
      <c r="AA4" s="231">
        <v>1</v>
      </c>
      <c r="AB4" s="231">
        <v>1</v>
      </c>
      <c r="AC4" s="231">
        <v>1</v>
      </c>
      <c r="AD4" s="231">
        <v>1</v>
      </c>
      <c r="AE4" s="231">
        <v>1</v>
      </c>
      <c r="AF4" s="231">
        <v>1</v>
      </c>
      <c r="AG4" s="195">
        <v>1</v>
      </c>
      <c r="AH4" s="85">
        <v>44</v>
      </c>
      <c r="AI4" s="177">
        <v>4.884916996727962</v>
      </c>
      <c r="AJ4" s="222">
        <v>4.9077575047091848</v>
      </c>
      <c r="AK4" s="222">
        <v>4.7940772738252111</v>
      </c>
      <c r="AL4" s="222">
        <v>4.9581673082176643</v>
      </c>
      <c r="AM4" s="222">
        <v>4.9726655122573051</v>
      </c>
      <c r="AN4" s="222">
        <v>4.9927579227119168</v>
      </c>
      <c r="AO4" s="222">
        <v>5.0125733942221933</v>
      </c>
      <c r="AP4" s="222">
        <v>5.0312746788046301</v>
      </c>
      <c r="AQ4" s="222">
        <v>5.0490807783835905</v>
      </c>
      <c r="AR4" s="222">
        <v>5.066164920521655</v>
      </c>
      <c r="AS4" s="192">
        <v>5.0794240345748394</v>
      </c>
      <c r="AT4" s="223">
        <v>1514.3242689856681</v>
      </c>
      <c r="AU4" s="223">
        <v>1521.4048264598473</v>
      </c>
      <c r="AV4" s="223">
        <v>1486.1639548858154</v>
      </c>
      <c r="AW4" s="223">
        <v>1537.0318655474759</v>
      </c>
      <c r="AX4" s="223">
        <v>1541.5263087997641</v>
      </c>
      <c r="AY4" s="223">
        <v>1547.7549560406947</v>
      </c>
      <c r="AZ4" s="223">
        <v>1553.8977522088801</v>
      </c>
      <c r="BA4" s="223">
        <v>1559.6951504294354</v>
      </c>
      <c r="BB4" s="223">
        <v>1565.2150412989129</v>
      </c>
      <c r="BC4" s="223">
        <v>1570.5111253617131</v>
      </c>
      <c r="BD4" s="84">
        <v>1574.6214507182003</v>
      </c>
      <c r="BE4" s="36"/>
    </row>
    <row r="5" spans="1:57">
      <c r="A5" s="52"/>
      <c r="B5" s="38"/>
      <c r="C5" s="52" t="s">
        <v>485</v>
      </c>
      <c r="D5" s="75" t="s">
        <v>482</v>
      </c>
      <c r="E5" s="117" t="s">
        <v>499</v>
      </c>
      <c r="F5" s="118" t="s">
        <v>435</v>
      </c>
      <c r="G5" s="118" t="s">
        <v>16</v>
      </c>
      <c r="H5" s="54">
        <v>50</v>
      </c>
      <c r="I5" s="152"/>
      <c r="J5" s="86"/>
      <c r="K5" s="86">
        <v>2012</v>
      </c>
      <c r="L5" s="79">
        <v>44</v>
      </c>
      <c r="M5" s="79">
        <v>66</v>
      </c>
      <c r="N5" s="42">
        <v>0.68310438066390289</v>
      </c>
      <c r="O5" s="54">
        <v>0.67717051474768641</v>
      </c>
      <c r="P5" s="54">
        <v>0.58560620352137105</v>
      </c>
      <c r="Q5" s="155">
        <v>0.46848496281709684</v>
      </c>
      <c r="R5" s="54">
        <v>3.4673193178097441</v>
      </c>
      <c r="S5" s="54">
        <v>3.5177978648614516</v>
      </c>
      <c r="T5" s="54">
        <v>2.472117101925329</v>
      </c>
      <c r="U5" s="155">
        <v>2.2249053917327961</v>
      </c>
      <c r="W5" s="92">
        <v>1</v>
      </c>
      <c r="X5" s="100">
        <v>1</v>
      </c>
      <c r="Y5" s="100">
        <v>1</v>
      </c>
      <c r="Z5" s="100">
        <v>1</v>
      </c>
      <c r="AA5" s="100">
        <v>1</v>
      </c>
      <c r="AB5" s="100">
        <v>1</v>
      </c>
      <c r="AC5" s="100">
        <v>1</v>
      </c>
      <c r="AD5" s="100">
        <v>1</v>
      </c>
      <c r="AE5" s="100">
        <v>1</v>
      </c>
      <c r="AF5" s="100">
        <v>1</v>
      </c>
      <c r="AG5" s="103">
        <v>1</v>
      </c>
      <c r="AH5" s="86">
        <v>44</v>
      </c>
      <c r="AI5" s="162">
        <v>4.884916996727962</v>
      </c>
      <c r="AJ5" s="159">
        <v>4.9077575047091848</v>
      </c>
      <c r="AK5" s="159">
        <v>4.7940772738252111</v>
      </c>
      <c r="AL5" s="159">
        <v>4.9581673082176643</v>
      </c>
      <c r="AM5" s="159">
        <v>4.9726655122573051</v>
      </c>
      <c r="AN5" s="159">
        <v>4.9927579227119168</v>
      </c>
      <c r="AO5" s="159">
        <v>5.0125733942221933</v>
      </c>
      <c r="AP5" s="159">
        <v>5.0312746788046301</v>
      </c>
      <c r="AQ5" s="159">
        <v>5.0490807783835905</v>
      </c>
      <c r="AR5" s="159">
        <v>5.066164920521655</v>
      </c>
      <c r="AS5" s="165">
        <v>5.0794240345748394</v>
      </c>
      <c r="AT5" s="164">
        <v>1514.3242689856681</v>
      </c>
      <c r="AU5" s="164">
        <v>1521.4048264598473</v>
      </c>
      <c r="AV5" s="164">
        <v>1486.1639548858154</v>
      </c>
      <c r="AW5" s="164">
        <v>1537.0318655474759</v>
      </c>
      <c r="AX5" s="164">
        <v>1541.5263087997641</v>
      </c>
      <c r="AY5" s="164">
        <v>1547.7549560406947</v>
      </c>
      <c r="AZ5" s="164">
        <v>1553.8977522088801</v>
      </c>
      <c r="BA5" s="164">
        <v>1559.6951504294354</v>
      </c>
      <c r="BB5" s="164">
        <v>1565.2150412989129</v>
      </c>
      <c r="BC5" s="164">
        <v>1570.5111253617131</v>
      </c>
      <c r="BD5" s="160">
        <v>1574.6214507182003</v>
      </c>
      <c r="BE5" s="41"/>
    </row>
    <row r="6" spans="1:57">
      <c r="A6" s="52"/>
      <c r="B6" s="38"/>
      <c r="C6" s="52" t="s">
        <v>486</v>
      </c>
      <c r="D6" s="75" t="s">
        <v>483</v>
      </c>
      <c r="E6" s="117" t="s">
        <v>500</v>
      </c>
      <c r="F6" s="118" t="s">
        <v>435</v>
      </c>
      <c r="G6" s="118" t="s">
        <v>16</v>
      </c>
      <c r="H6" s="54">
        <v>50</v>
      </c>
      <c r="I6" s="152"/>
      <c r="J6" s="86"/>
      <c r="K6" s="86">
        <v>2012</v>
      </c>
      <c r="L6" s="79">
        <v>44</v>
      </c>
      <c r="M6" s="79">
        <v>66</v>
      </c>
      <c r="N6" s="42">
        <v>0.68310438066390289</v>
      </c>
      <c r="O6" s="54">
        <v>0.67717051474768641</v>
      </c>
      <c r="P6" s="54">
        <v>0.58560620352137105</v>
      </c>
      <c r="Q6" s="155">
        <v>0.46848496281709684</v>
      </c>
      <c r="R6" s="54">
        <v>3.4673193178097441</v>
      </c>
      <c r="S6" s="54">
        <v>3.5177978648614516</v>
      </c>
      <c r="T6" s="54">
        <v>2.472117101925329</v>
      </c>
      <c r="U6" s="155">
        <v>2.2249053917327961</v>
      </c>
      <c r="W6" s="92">
        <v>1</v>
      </c>
      <c r="X6" s="100">
        <v>1</v>
      </c>
      <c r="Y6" s="100">
        <v>1</v>
      </c>
      <c r="Z6" s="100">
        <v>1</v>
      </c>
      <c r="AA6" s="100">
        <v>1</v>
      </c>
      <c r="AB6" s="100">
        <v>1</v>
      </c>
      <c r="AC6" s="100">
        <v>1</v>
      </c>
      <c r="AD6" s="100">
        <v>1</v>
      </c>
      <c r="AE6" s="100">
        <v>1</v>
      </c>
      <c r="AF6" s="100">
        <v>1</v>
      </c>
      <c r="AG6" s="103">
        <v>1</v>
      </c>
      <c r="AH6" s="86">
        <v>44</v>
      </c>
      <c r="AI6" s="162">
        <v>4.884916996727962</v>
      </c>
      <c r="AJ6" s="159">
        <v>4.9077575047091848</v>
      </c>
      <c r="AK6" s="159">
        <v>4.7940772738252111</v>
      </c>
      <c r="AL6" s="159">
        <v>4.9581673082176643</v>
      </c>
      <c r="AM6" s="159">
        <v>4.9726655122573051</v>
      </c>
      <c r="AN6" s="159">
        <v>4.9927579227119168</v>
      </c>
      <c r="AO6" s="159">
        <v>5.0125733942221933</v>
      </c>
      <c r="AP6" s="159">
        <v>5.0312746788046301</v>
      </c>
      <c r="AQ6" s="159">
        <v>5.0490807783835905</v>
      </c>
      <c r="AR6" s="159">
        <v>5.066164920521655</v>
      </c>
      <c r="AS6" s="165">
        <v>5.0794240345748394</v>
      </c>
      <c r="AT6" s="164">
        <v>1514.3242689856681</v>
      </c>
      <c r="AU6" s="164">
        <v>1521.4048264598473</v>
      </c>
      <c r="AV6" s="164">
        <v>1486.1639548858154</v>
      </c>
      <c r="AW6" s="164">
        <v>1537.0318655474759</v>
      </c>
      <c r="AX6" s="164">
        <v>1541.5263087997641</v>
      </c>
      <c r="AY6" s="164">
        <v>1547.7549560406947</v>
      </c>
      <c r="AZ6" s="164">
        <v>1553.8977522088801</v>
      </c>
      <c r="BA6" s="164">
        <v>1559.6951504294354</v>
      </c>
      <c r="BB6" s="164">
        <v>1565.2150412989129</v>
      </c>
      <c r="BC6" s="164">
        <v>1570.5111253617131</v>
      </c>
      <c r="BD6" s="160">
        <v>1574.6214507182003</v>
      </c>
      <c r="BE6" s="41"/>
    </row>
    <row r="7" spans="1:57">
      <c r="B7" s="38"/>
      <c r="C7" s="52" t="s">
        <v>424</v>
      </c>
      <c r="D7" s="75" t="s">
        <v>414</v>
      </c>
      <c r="E7" s="117" t="s">
        <v>442</v>
      </c>
      <c r="F7" s="118" t="s">
        <v>435</v>
      </c>
      <c r="G7" s="118" t="s">
        <v>16</v>
      </c>
      <c r="H7" s="54">
        <v>50</v>
      </c>
      <c r="I7" s="155"/>
      <c r="J7" s="86"/>
      <c r="K7" s="86">
        <v>2012</v>
      </c>
      <c r="L7" s="79">
        <v>156.03082542432</v>
      </c>
      <c r="M7" s="79">
        <v>156.03082542432</v>
      </c>
      <c r="N7" s="42">
        <v>0.68310438066390289</v>
      </c>
      <c r="O7" s="54">
        <v>0.67717051474768641</v>
      </c>
      <c r="P7" s="54">
        <v>0.58560620352137105</v>
      </c>
      <c r="Q7" s="155">
        <v>0.46848496281709684</v>
      </c>
      <c r="R7" s="54">
        <v>3.4673193178097441</v>
      </c>
      <c r="S7" s="54">
        <v>3.5177978648614516</v>
      </c>
      <c r="T7" s="54">
        <v>2.472117101925329</v>
      </c>
      <c r="U7" s="155">
        <v>2.2249053917327961</v>
      </c>
      <c r="W7" s="92">
        <v>1</v>
      </c>
      <c r="X7" s="100">
        <v>1</v>
      </c>
      <c r="Y7" s="100">
        <v>1</v>
      </c>
      <c r="Z7" s="100">
        <v>1</v>
      </c>
      <c r="AA7" s="100">
        <v>1</v>
      </c>
      <c r="AB7" s="100">
        <v>1</v>
      </c>
      <c r="AC7" s="100">
        <v>1</v>
      </c>
      <c r="AD7" s="100">
        <v>1</v>
      </c>
      <c r="AE7" s="100">
        <v>1</v>
      </c>
      <c r="AF7" s="100">
        <v>1</v>
      </c>
      <c r="AG7" s="103">
        <v>1</v>
      </c>
      <c r="AH7" s="79">
        <v>156.03082542432</v>
      </c>
      <c r="AI7" s="162">
        <v>4.884916996727962</v>
      </c>
      <c r="AJ7" s="159">
        <v>4.9077575047091848</v>
      </c>
      <c r="AK7" s="159">
        <v>4.7940772738252111</v>
      </c>
      <c r="AL7" s="159">
        <v>4.9581673082176643</v>
      </c>
      <c r="AM7" s="159">
        <v>4.9726655122573051</v>
      </c>
      <c r="AN7" s="159">
        <v>4.9927579227119168</v>
      </c>
      <c r="AO7" s="159">
        <v>5.0125733942221933</v>
      </c>
      <c r="AP7" s="159">
        <v>5.0312746788046301</v>
      </c>
      <c r="AQ7" s="159">
        <v>5.0490807783835905</v>
      </c>
      <c r="AR7" s="159">
        <v>5.066164920521655</v>
      </c>
      <c r="AS7" s="165">
        <v>5.0794240345748394</v>
      </c>
      <c r="AT7" s="164">
        <v>1514.3242689856681</v>
      </c>
      <c r="AU7" s="164">
        <v>1521.4048264598473</v>
      </c>
      <c r="AV7" s="164">
        <v>1486.1639548858154</v>
      </c>
      <c r="AW7" s="164">
        <v>1537.0318655474759</v>
      </c>
      <c r="AX7" s="164">
        <v>1541.5263087997641</v>
      </c>
      <c r="AY7" s="164">
        <v>1547.7549560406947</v>
      </c>
      <c r="AZ7" s="164">
        <v>1553.8977522088801</v>
      </c>
      <c r="BA7" s="164">
        <v>1559.6951504294354</v>
      </c>
      <c r="BB7" s="164">
        <v>1565.2150412989129</v>
      </c>
      <c r="BC7" s="164">
        <v>1570.5111253617131</v>
      </c>
      <c r="BD7" s="160">
        <v>1574.6214507182003</v>
      </c>
      <c r="BE7" s="41" t="s">
        <v>436</v>
      </c>
    </row>
    <row r="8" spans="1:57">
      <c r="B8" s="38"/>
      <c r="C8" s="52" t="s">
        <v>425</v>
      </c>
      <c r="D8" s="75" t="s">
        <v>415</v>
      </c>
      <c r="E8" s="117" t="s">
        <v>443</v>
      </c>
      <c r="F8" s="118" t="s">
        <v>435</v>
      </c>
      <c r="G8" s="118" t="s">
        <v>16</v>
      </c>
      <c r="H8" s="54">
        <v>50</v>
      </c>
      <c r="I8" s="155"/>
      <c r="J8" s="86"/>
      <c r="K8" s="86">
        <v>2012</v>
      </c>
      <c r="L8" s="79">
        <v>156.03082542432</v>
      </c>
      <c r="M8" s="79">
        <v>156.03082542432</v>
      </c>
      <c r="N8" s="42">
        <v>0.68310438066390289</v>
      </c>
      <c r="O8" s="54">
        <v>0.67717051474768641</v>
      </c>
      <c r="P8" s="54">
        <v>0.58560620352137105</v>
      </c>
      <c r="Q8" s="155">
        <v>0.46848496281709684</v>
      </c>
      <c r="R8" s="54">
        <v>3.4673193178097441</v>
      </c>
      <c r="S8" s="54">
        <v>3.5177978648614516</v>
      </c>
      <c r="T8" s="54">
        <v>2.472117101925329</v>
      </c>
      <c r="U8" s="155">
        <v>2.2249053917327961</v>
      </c>
      <c r="W8" s="92">
        <v>1</v>
      </c>
      <c r="X8" s="100">
        <v>1</v>
      </c>
      <c r="Y8" s="100">
        <v>1</v>
      </c>
      <c r="Z8" s="100">
        <v>1</v>
      </c>
      <c r="AA8" s="100">
        <v>1</v>
      </c>
      <c r="AB8" s="100">
        <v>1</v>
      </c>
      <c r="AC8" s="100">
        <v>1</v>
      </c>
      <c r="AD8" s="100">
        <v>1</v>
      </c>
      <c r="AE8" s="100">
        <v>1</v>
      </c>
      <c r="AF8" s="100">
        <v>1</v>
      </c>
      <c r="AG8" s="103">
        <v>1</v>
      </c>
      <c r="AH8" s="79">
        <v>156.03082542432</v>
      </c>
      <c r="AI8" s="162">
        <v>4.884916996727962</v>
      </c>
      <c r="AJ8" s="159">
        <v>4.9077575047091848</v>
      </c>
      <c r="AK8" s="159">
        <v>4.7940772738252111</v>
      </c>
      <c r="AL8" s="159">
        <v>4.9581673082176643</v>
      </c>
      <c r="AM8" s="159">
        <v>4.9726655122573051</v>
      </c>
      <c r="AN8" s="159">
        <v>4.9927579227119168</v>
      </c>
      <c r="AO8" s="159">
        <v>5.0125733942221933</v>
      </c>
      <c r="AP8" s="159">
        <v>5.0312746788046301</v>
      </c>
      <c r="AQ8" s="159">
        <v>5.0490807783835905</v>
      </c>
      <c r="AR8" s="159">
        <v>5.066164920521655</v>
      </c>
      <c r="AS8" s="165">
        <v>5.0794240345748394</v>
      </c>
      <c r="AT8" s="164">
        <v>1514.3242689856681</v>
      </c>
      <c r="AU8" s="164">
        <v>1521.4048264598473</v>
      </c>
      <c r="AV8" s="164">
        <v>1486.1639548858154</v>
      </c>
      <c r="AW8" s="164">
        <v>1537.0318655474759</v>
      </c>
      <c r="AX8" s="164">
        <v>1541.5263087997641</v>
      </c>
      <c r="AY8" s="164">
        <v>1547.7549560406947</v>
      </c>
      <c r="AZ8" s="164">
        <v>1553.8977522088801</v>
      </c>
      <c r="BA8" s="164">
        <v>1559.6951504294354</v>
      </c>
      <c r="BB8" s="164">
        <v>1565.2150412989129</v>
      </c>
      <c r="BC8" s="164">
        <v>1570.5111253617131</v>
      </c>
      <c r="BD8" s="160">
        <v>1574.6214507182003</v>
      </c>
      <c r="BE8" s="147" t="s">
        <v>436</v>
      </c>
    </row>
    <row r="9" spans="1:57">
      <c r="B9" s="38"/>
      <c r="C9" s="52" t="s">
        <v>426</v>
      </c>
      <c r="D9" s="75" t="s">
        <v>416</v>
      </c>
      <c r="E9" s="117" t="s">
        <v>444</v>
      </c>
      <c r="F9" s="118" t="s">
        <v>435</v>
      </c>
      <c r="G9" s="118" t="s">
        <v>16</v>
      </c>
      <c r="H9" s="54">
        <v>50</v>
      </c>
      <c r="I9" s="155"/>
      <c r="J9" s="86"/>
      <c r="K9" s="86">
        <v>2012</v>
      </c>
      <c r="L9" s="79">
        <v>156.03082542432</v>
      </c>
      <c r="M9" s="79">
        <v>156.03082542432</v>
      </c>
      <c r="N9" s="42">
        <v>0.68310438066390289</v>
      </c>
      <c r="O9" s="54">
        <v>0.67717051474768641</v>
      </c>
      <c r="P9" s="54">
        <v>0.58560620352137105</v>
      </c>
      <c r="Q9" s="155">
        <v>0.46848496281709684</v>
      </c>
      <c r="R9" s="54">
        <v>3.4673193178097441</v>
      </c>
      <c r="S9" s="54">
        <v>3.5177978648614516</v>
      </c>
      <c r="T9" s="54">
        <v>2.472117101925329</v>
      </c>
      <c r="U9" s="155">
        <v>2.2249053917327961</v>
      </c>
      <c r="W9" s="92">
        <v>1</v>
      </c>
      <c r="X9" s="100">
        <v>1</v>
      </c>
      <c r="Y9" s="100">
        <v>1</v>
      </c>
      <c r="Z9" s="100">
        <v>1</v>
      </c>
      <c r="AA9" s="100">
        <v>1</v>
      </c>
      <c r="AB9" s="100">
        <v>1</v>
      </c>
      <c r="AC9" s="100">
        <v>1</v>
      </c>
      <c r="AD9" s="100">
        <v>1</v>
      </c>
      <c r="AE9" s="100">
        <v>1</v>
      </c>
      <c r="AF9" s="100">
        <v>1</v>
      </c>
      <c r="AG9" s="103">
        <v>1</v>
      </c>
      <c r="AH9" s="79">
        <v>156.03082542432</v>
      </c>
      <c r="AI9" s="162">
        <v>4.884916996727962</v>
      </c>
      <c r="AJ9" s="159">
        <v>4.9077575047091848</v>
      </c>
      <c r="AK9" s="159">
        <v>4.7940772738252111</v>
      </c>
      <c r="AL9" s="159">
        <v>4.9581673082176643</v>
      </c>
      <c r="AM9" s="159">
        <v>4.9726655122573051</v>
      </c>
      <c r="AN9" s="159">
        <v>4.9927579227119168</v>
      </c>
      <c r="AO9" s="159">
        <v>5.0125733942221933</v>
      </c>
      <c r="AP9" s="159">
        <v>5.0312746788046301</v>
      </c>
      <c r="AQ9" s="159">
        <v>5.0490807783835905</v>
      </c>
      <c r="AR9" s="159">
        <v>5.066164920521655</v>
      </c>
      <c r="AS9" s="165">
        <v>5.0794240345748394</v>
      </c>
      <c r="AT9" s="164">
        <v>1514.3242689856681</v>
      </c>
      <c r="AU9" s="164">
        <v>1521.4048264598473</v>
      </c>
      <c r="AV9" s="164">
        <v>1486.1639548858154</v>
      </c>
      <c r="AW9" s="164">
        <v>1537.0318655474759</v>
      </c>
      <c r="AX9" s="164">
        <v>1541.5263087997641</v>
      </c>
      <c r="AY9" s="164">
        <v>1547.7549560406947</v>
      </c>
      <c r="AZ9" s="164">
        <v>1553.8977522088801</v>
      </c>
      <c r="BA9" s="164">
        <v>1559.6951504294354</v>
      </c>
      <c r="BB9" s="164">
        <v>1565.2150412989129</v>
      </c>
      <c r="BC9" s="164">
        <v>1570.5111253617131</v>
      </c>
      <c r="BD9" s="160">
        <v>1574.6214507182003</v>
      </c>
      <c r="BE9" s="147" t="s">
        <v>436</v>
      </c>
    </row>
    <row r="10" spans="1:57">
      <c r="B10" s="38"/>
      <c r="C10" s="52" t="s">
        <v>427</v>
      </c>
      <c r="D10" s="75" t="s">
        <v>417</v>
      </c>
      <c r="E10" s="117" t="s">
        <v>445</v>
      </c>
      <c r="F10" s="118" t="s">
        <v>435</v>
      </c>
      <c r="G10" s="118" t="s">
        <v>16</v>
      </c>
      <c r="H10" s="54">
        <v>50</v>
      </c>
      <c r="I10" s="155"/>
      <c r="J10" s="86"/>
      <c r="K10" s="86">
        <v>2012</v>
      </c>
      <c r="L10" s="79">
        <v>82.743619543199969</v>
      </c>
      <c r="M10" s="79">
        <v>165.48723908639994</v>
      </c>
      <c r="N10" s="42">
        <v>0.68310438066390289</v>
      </c>
      <c r="O10" s="54">
        <v>0.67717051474768641</v>
      </c>
      <c r="P10" s="54">
        <v>0.58560620352137105</v>
      </c>
      <c r="Q10" s="155">
        <v>0.46848496281709684</v>
      </c>
      <c r="R10" s="54">
        <v>3.4673193178097441</v>
      </c>
      <c r="S10" s="54">
        <v>3.5177978648614516</v>
      </c>
      <c r="T10" s="54">
        <v>2.472117101925329</v>
      </c>
      <c r="U10" s="155">
        <v>2.2249053917327961</v>
      </c>
      <c r="W10" s="92">
        <v>1</v>
      </c>
      <c r="X10" s="100">
        <v>1</v>
      </c>
      <c r="Y10" s="100">
        <v>1</v>
      </c>
      <c r="Z10" s="100">
        <v>1</v>
      </c>
      <c r="AA10" s="100">
        <v>1</v>
      </c>
      <c r="AB10" s="100">
        <v>1</v>
      </c>
      <c r="AC10" s="100">
        <v>1</v>
      </c>
      <c r="AD10" s="100">
        <v>1</v>
      </c>
      <c r="AE10" s="100">
        <v>1</v>
      </c>
      <c r="AF10" s="100">
        <v>1</v>
      </c>
      <c r="AG10" s="103">
        <v>1</v>
      </c>
      <c r="AH10" s="79">
        <v>82.743619543199969</v>
      </c>
      <c r="AI10" s="162">
        <v>4.884916996727962</v>
      </c>
      <c r="AJ10" s="159">
        <v>4.9077575047091848</v>
      </c>
      <c r="AK10" s="159">
        <v>4.7940772738252111</v>
      </c>
      <c r="AL10" s="159">
        <v>4.9581673082176643</v>
      </c>
      <c r="AM10" s="159">
        <v>4.9726655122573051</v>
      </c>
      <c r="AN10" s="159">
        <v>4.9927579227119168</v>
      </c>
      <c r="AO10" s="159">
        <v>5.0125733942221933</v>
      </c>
      <c r="AP10" s="159">
        <v>5.0312746788046301</v>
      </c>
      <c r="AQ10" s="159">
        <v>5.0490807783835905</v>
      </c>
      <c r="AR10" s="159">
        <v>5.066164920521655</v>
      </c>
      <c r="AS10" s="165">
        <v>5.0794240345748394</v>
      </c>
      <c r="AT10" s="164">
        <v>1514.3242689856681</v>
      </c>
      <c r="AU10" s="164">
        <v>1521.4048264598473</v>
      </c>
      <c r="AV10" s="164">
        <v>1486.1639548858154</v>
      </c>
      <c r="AW10" s="164">
        <v>1537.0318655474759</v>
      </c>
      <c r="AX10" s="164">
        <v>1541.5263087997641</v>
      </c>
      <c r="AY10" s="164">
        <v>1547.7549560406947</v>
      </c>
      <c r="AZ10" s="164">
        <v>1553.8977522088801</v>
      </c>
      <c r="BA10" s="164">
        <v>1559.6951504294354</v>
      </c>
      <c r="BB10" s="164">
        <v>1565.2150412989129</v>
      </c>
      <c r="BC10" s="164">
        <v>1570.5111253617131</v>
      </c>
      <c r="BD10" s="160">
        <v>1574.6214507182003</v>
      </c>
      <c r="BE10" s="147" t="s">
        <v>436</v>
      </c>
    </row>
    <row r="11" spans="1:57">
      <c r="A11" s="89"/>
      <c r="B11" s="52"/>
      <c r="C11" s="52" t="s">
        <v>428</v>
      </c>
      <c r="D11" s="117" t="s">
        <v>418</v>
      </c>
      <c r="E11" s="117" t="s">
        <v>446</v>
      </c>
      <c r="F11" s="118" t="s">
        <v>435</v>
      </c>
      <c r="G11" s="118" t="s">
        <v>16</v>
      </c>
      <c r="H11" s="54">
        <v>50</v>
      </c>
      <c r="I11" s="155"/>
      <c r="J11" s="119"/>
      <c r="K11" s="119">
        <v>2012</v>
      </c>
      <c r="L11" s="79">
        <v>82.743619543199969</v>
      </c>
      <c r="M11" s="79">
        <v>165.48723908639994</v>
      </c>
      <c r="N11" s="42">
        <v>0.68310438066390289</v>
      </c>
      <c r="O11" s="54">
        <v>0.67717051474768641</v>
      </c>
      <c r="P11" s="54">
        <v>0.58560620352137105</v>
      </c>
      <c r="Q11" s="155">
        <v>0.46848496281709684</v>
      </c>
      <c r="R11" s="54">
        <v>3.4673193178097441</v>
      </c>
      <c r="S11" s="54">
        <v>3.5177978648614516</v>
      </c>
      <c r="T11" s="54">
        <v>2.472117101925329</v>
      </c>
      <c r="U11" s="155">
        <v>2.2249053917327961</v>
      </c>
      <c r="W11" s="92">
        <v>1</v>
      </c>
      <c r="X11" s="100">
        <v>1</v>
      </c>
      <c r="Y11" s="100">
        <v>1</v>
      </c>
      <c r="Z11" s="100">
        <v>1</v>
      </c>
      <c r="AA11" s="100">
        <v>1</v>
      </c>
      <c r="AB11" s="100">
        <v>1</v>
      </c>
      <c r="AC11" s="100">
        <v>1</v>
      </c>
      <c r="AD11" s="100">
        <v>1</v>
      </c>
      <c r="AE11" s="100">
        <v>1</v>
      </c>
      <c r="AF11" s="100">
        <v>1</v>
      </c>
      <c r="AG11" s="103">
        <v>1</v>
      </c>
      <c r="AH11" s="79">
        <v>82.743619543199969</v>
      </c>
      <c r="AI11" s="162">
        <v>4.884916996727962</v>
      </c>
      <c r="AJ11" s="159">
        <v>4.9077575047091848</v>
      </c>
      <c r="AK11" s="159">
        <v>4.7940772738252111</v>
      </c>
      <c r="AL11" s="159">
        <v>4.9581673082176643</v>
      </c>
      <c r="AM11" s="159">
        <v>4.9726655122573051</v>
      </c>
      <c r="AN11" s="159">
        <v>4.9927579227119168</v>
      </c>
      <c r="AO11" s="159">
        <v>5.0125733942221933</v>
      </c>
      <c r="AP11" s="159">
        <v>5.0312746788046301</v>
      </c>
      <c r="AQ11" s="159">
        <v>5.0490807783835905</v>
      </c>
      <c r="AR11" s="159">
        <v>5.066164920521655</v>
      </c>
      <c r="AS11" s="165">
        <v>5.0794240345748394</v>
      </c>
      <c r="AT11" s="164">
        <v>1514.3242689856681</v>
      </c>
      <c r="AU11" s="164">
        <v>1521.4048264598473</v>
      </c>
      <c r="AV11" s="164">
        <v>1486.1639548858154</v>
      </c>
      <c r="AW11" s="164">
        <v>1537.0318655474759</v>
      </c>
      <c r="AX11" s="164">
        <v>1541.5263087997641</v>
      </c>
      <c r="AY11" s="164">
        <v>1547.7549560406947</v>
      </c>
      <c r="AZ11" s="164">
        <v>1553.8977522088801</v>
      </c>
      <c r="BA11" s="164">
        <v>1559.6951504294354</v>
      </c>
      <c r="BB11" s="164">
        <v>1565.2150412989129</v>
      </c>
      <c r="BC11" s="164">
        <v>1570.5111253617131</v>
      </c>
      <c r="BD11" s="160">
        <v>1574.6214507182003</v>
      </c>
      <c r="BE11" s="147" t="s">
        <v>436</v>
      </c>
    </row>
    <row r="12" spans="1:57">
      <c r="A12" s="89"/>
      <c r="B12" s="52"/>
      <c r="C12" s="52" t="s">
        <v>429</v>
      </c>
      <c r="D12" s="117" t="s">
        <v>419</v>
      </c>
      <c r="E12" s="117" t="s">
        <v>447</v>
      </c>
      <c r="F12" s="118" t="s">
        <v>435</v>
      </c>
      <c r="G12" s="118" t="s">
        <v>16</v>
      </c>
      <c r="H12" s="54">
        <v>50</v>
      </c>
      <c r="I12" s="155"/>
      <c r="J12" s="119"/>
      <c r="K12" s="119">
        <v>2012</v>
      </c>
      <c r="L12" s="79">
        <v>82.743619543199969</v>
      </c>
      <c r="M12" s="79">
        <v>165.48723908639994</v>
      </c>
      <c r="N12" s="42">
        <v>0.68310438066390289</v>
      </c>
      <c r="O12" s="54">
        <v>0.67717051474768641</v>
      </c>
      <c r="P12" s="54">
        <v>0.58560620352137105</v>
      </c>
      <c r="Q12" s="155">
        <v>0.46848496281709684</v>
      </c>
      <c r="R12" s="54">
        <v>3.4673193178097441</v>
      </c>
      <c r="S12" s="54">
        <v>3.5177978648614516</v>
      </c>
      <c r="T12" s="54">
        <v>2.472117101925329</v>
      </c>
      <c r="U12" s="155">
        <v>2.2249053917327961</v>
      </c>
      <c r="W12" s="92">
        <v>1</v>
      </c>
      <c r="X12" s="100">
        <v>1</v>
      </c>
      <c r="Y12" s="100">
        <v>1</v>
      </c>
      <c r="Z12" s="100">
        <v>1</v>
      </c>
      <c r="AA12" s="100">
        <v>1</v>
      </c>
      <c r="AB12" s="100">
        <v>1</v>
      </c>
      <c r="AC12" s="100">
        <v>1</v>
      </c>
      <c r="AD12" s="100">
        <v>1</v>
      </c>
      <c r="AE12" s="100">
        <v>1</v>
      </c>
      <c r="AF12" s="100">
        <v>1</v>
      </c>
      <c r="AG12" s="103">
        <v>1</v>
      </c>
      <c r="AH12" s="79">
        <v>82.743619543199969</v>
      </c>
      <c r="AI12" s="162">
        <v>4.884916996727962</v>
      </c>
      <c r="AJ12" s="159">
        <v>4.9077575047091848</v>
      </c>
      <c r="AK12" s="159">
        <v>4.7940772738252111</v>
      </c>
      <c r="AL12" s="159">
        <v>4.9581673082176643</v>
      </c>
      <c r="AM12" s="159">
        <v>4.9726655122573051</v>
      </c>
      <c r="AN12" s="159">
        <v>4.9927579227119168</v>
      </c>
      <c r="AO12" s="159">
        <v>5.0125733942221933</v>
      </c>
      <c r="AP12" s="159">
        <v>5.0312746788046301</v>
      </c>
      <c r="AQ12" s="159">
        <v>5.0490807783835905</v>
      </c>
      <c r="AR12" s="159">
        <v>5.066164920521655</v>
      </c>
      <c r="AS12" s="165">
        <v>5.0794240345748394</v>
      </c>
      <c r="AT12" s="164">
        <v>1514.3242689856681</v>
      </c>
      <c r="AU12" s="164">
        <v>1521.4048264598473</v>
      </c>
      <c r="AV12" s="164">
        <v>1486.1639548858154</v>
      </c>
      <c r="AW12" s="164">
        <v>1537.0318655474759</v>
      </c>
      <c r="AX12" s="164">
        <v>1541.5263087997641</v>
      </c>
      <c r="AY12" s="164">
        <v>1547.7549560406947</v>
      </c>
      <c r="AZ12" s="164">
        <v>1553.8977522088801</v>
      </c>
      <c r="BA12" s="164">
        <v>1559.6951504294354</v>
      </c>
      <c r="BB12" s="164">
        <v>1565.2150412989129</v>
      </c>
      <c r="BC12" s="164">
        <v>1570.5111253617131</v>
      </c>
      <c r="BD12" s="160">
        <v>1574.6214507182003</v>
      </c>
      <c r="BE12" s="147" t="s">
        <v>436</v>
      </c>
    </row>
    <row r="13" spans="1:57">
      <c r="A13" s="89"/>
      <c r="B13" s="52"/>
      <c r="C13" s="52" t="s">
        <v>489</v>
      </c>
      <c r="D13" s="75" t="s">
        <v>487</v>
      </c>
      <c r="E13" s="147" t="s">
        <v>557</v>
      </c>
      <c r="F13" s="118" t="s">
        <v>435</v>
      </c>
      <c r="G13" s="152" t="s">
        <v>16</v>
      </c>
      <c r="H13" s="54">
        <v>50</v>
      </c>
      <c r="I13" s="161"/>
      <c r="J13" s="119"/>
      <c r="K13" s="152">
        <v>2012</v>
      </c>
      <c r="L13" s="161">
        <v>158.97606880481257</v>
      </c>
      <c r="M13" s="193">
        <v>158.97606880481257</v>
      </c>
      <c r="N13" s="42">
        <v>0.68310438066390289</v>
      </c>
      <c r="O13" s="54">
        <v>0.67717051474768641</v>
      </c>
      <c r="P13" s="54">
        <v>0.58560620352137105</v>
      </c>
      <c r="Q13" s="155">
        <v>0.46848496281709684</v>
      </c>
      <c r="R13" s="54">
        <v>3.4673193178097441</v>
      </c>
      <c r="S13" s="54">
        <v>3.5177978648614516</v>
      </c>
      <c r="T13" s="54">
        <v>2.472117101925329</v>
      </c>
      <c r="U13" s="155">
        <v>2.2249053917327961</v>
      </c>
      <c r="W13" s="92">
        <v>1</v>
      </c>
      <c r="X13" s="100">
        <v>1</v>
      </c>
      <c r="Y13" s="100">
        <v>1</v>
      </c>
      <c r="Z13" s="100">
        <v>1</v>
      </c>
      <c r="AA13" s="100">
        <v>1</v>
      </c>
      <c r="AB13" s="100">
        <v>1</v>
      </c>
      <c r="AC13" s="100">
        <v>1</v>
      </c>
      <c r="AD13" s="100">
        <v>1</v>
      </c>
      <c r="AE13" s="100">
        <v>1</v>
      </c>
      <c r="AF13" s="100">
        <v>1</v>
      </c>
      <c r="AG13" s="103">
        <v>1</v>
      </c>
      <c r="AH13" s="79">
        <f>M13</f>
        <v>158.97606880481257</v>
      </c>
      <c r="AI13" s="162">
        <v>2.119772921087375</v>
      </c>
      <c r="AJ13" s="159">
        <v>2.0563274049491937</v>
      </c>
      <c r="AK13" s="159">
        <v>1.7683233865218331</v>
      </c>
      <c r="AL13" s="159">
        <v>2.1474895321379881</v>
      </c>
      <c r="AM13" s="159">
        <v>2.3640889305285695</v>
      </c>
      <c r="AN13" s="159">
        <v>2.5547126117524654</v>
      </c>
      <c r="AO13" s="159">
        <v>2.6415401353812968</v>
      </c>
      <c r="AP13" s="159">
        <v>2.6813137946464018</v>
      </c>
      <c r="AQ13" s="159">
        <v>2.6363421332728016</v>
      </c>
      <c r="AR13" s="159">
        <v>2.5984725052820887</v>
      </c>
      <c r="AS13" s="165">
        <v>2.5848660561459988</v>
      </c>
      <c r="AT13" s="164">
        <v>657.12960553708626</v>
      </c>
      <c r="AU13" s="164">
        <v>637.46149553425016</v>
      </c>
      <c r="AV13" s="164">
        <v>548.18024982176826</v>
      </c>
      <c r="AW13" s="164">
        <v>665.72175496277634</v>
      </c>
      <c r="AX13" s="164">
        <v>732.86756846385663</v>
      </c>
      <c r="AY13" s="164">
        <v>791.96090964326424</v>
      </c>
      <c r="AZ13" s="164">
        <v>818.87744196820199</v>
      </c>
      <c r="BA13" s="164">
        <v>831.20727634038451</v>
      </c>
      <c r="BB13" s="164">
        <v>817.26606131456856</v>
      </c>
      <c r="BC13" s="164">
        <v>805.52647663744756</v>
      </c>
      <c r="BD13" s="160">
        <v>801.30847740525962</v>
      </c>
      <c r="BE13" s="41" t="s">
        <v>437</v>
      </c>
    </row>
    <row r="14" spans="1:57">
      <c r="A14" s="89"/>
      <c r="B14" s="52"/>
      <c r="C14" s="52" t="s">
        <v>491</v>
      </c>
      <c r="D14" s="75" t="s">
        <v>461</v>
      </c>
      <c r="E14" s="147" t="s">
        <v>558</v>
      </c>
      <c r="F14" s="118" t="s">
        <v>435</v>
      </c>
      <c r="G14" s="152" t="s">
        <v>16</v>
      </c>
      <c r="H14" s="54">
        <v>50</v>
      </c>
      <c r="I14" s="161"/>
      <c r="J14" s="119"/>
      <c r="K14" s="152">
        <v>2012</v>
      </c>
      <c r="L14" s="161">
        <v>158.97606880481257</v>
      </c>
      <c r="M14" s="193">
        <v>158.97606880481257</v>
      </c>
      <c r="N14" s="42">
        <v>0.68310438066390289</v>
      </c>
      <c r="O14" s="54">
        <v>0.67717051474768641</v>
      </c>
      <c r="P14" s="54">
        <v>0.58560620352137105</v>
      </c>
      <c r="Q14" s="155">
        <v>0.46848496281709684</v>
      </c>
      <c r="R14" s="54">
        <v>3.4673193178097441</v>
      </c>
      <c r="S14" s="54">
        <v>3.5177978648614516</v>
      </c>
      <c r="T14" s="54">
        <v>2.472117101925329</v>
      </c>
      <c r="U14" s="155">
        <v>2.2249053917327961</v>
      </c>
      <c r="W14" s="92">
        <v>1</v>
      </c>
      <c r="X14" s="100">
        <v>1</v>
      </c>
      <c r="Y14" s="100">
        <v>1</v>
      </c>
      <c r="Z14" s="100">
        <v>1</v>
      </c>
      <c r="AA14" s="100">
        <v>1</v>
      </c>
      <c r="AB14" s="100">
        <v>1</v>
      </c>
      <c r="AC14" s="100">
        <v>1</v>
      </c>
      <c r="AD14" s="100">
        <v>1</v>
      </c>
      <c r="AE14" s="100">
        <v>1</v>
      </c>
      <c r="AF14" s="100">
        <v>1</v>
      </c>
      <c r="AG14" s="103">
        <v>1</v>
      </c>
      <c r="AH14" s="79">
        <f t="shared" ref="AH14:AH15" si="0">M14</f>
        <v>158.97606880481257</v>
      </c>
      <c r="AI14" s="162">
        <v>2.119772921087375</v>
      </c>
      <c r="AJ14" s="159">
        <v>2.0563274049491937</v>
      </c>
      <c r="AK14" s="159">
        <v>1.7683233865218331</v>
      </c>
      <c r="AL14" s="159">
        <v>2.1474895321379881</v>
      </c>
      <c r="AM14" s="159">
        <v>2.3640889305285695</v>
      </c>
      <c r="AN14" s="159">
        <v>2.5547126117524654</v>
      </c>
      <c r="AO14" s="159">
        <v>2.6415401353812968</v>
      </c>
      <c r="AP14" s="159">
        <v>2.6813137946464018</v>
      </c>
      <c r="AQ14" s="159">
        <v>2.6363421332728016</v>
      </c>
      <c r="AR14" s="159">
        <v>2.5984725052820887</v>
      </c>
      <c r="AS14" s="165">
        <v>2.5848660561459988</v>
      </c>
      <c r="AT14" s="164">
        <v>657.12960553708626</v>
      </c>
      <c r="AU14" s="164">
        <v>637.46149553425016</v>
      </c>
      <c r="AV14" s="164">
        <v>548.18024982176826</v>
      </c>
      <c r="AW14" s="164">
        <v>665.72175496277634</v>
      </c>
      <c r="AX14" s="164">
        <v>732.86756846385663</v>
      </c>
      <c r="AY14" s="164">
        <v>791.96090964326424</v>
      </c>
      <c r="AZ14" s="164">
        <v>818.87744196820199</v>
      </c>
      <c r="BA14" s="164">
        <v>831.20727634038451</v>
      </c>
      <c r="BB14" s="164">
        <v>817.26606131456856</v>
      </c>
      <c r="BC14" s="164">
        <v>805.52647663744756</v>
      </c>
      <c r="BD14" s="160">
        <v>801.30847740525962</v>
      </c>
      <c r="BE14" s="41"/>
    </row>
    <row r="15" spans="1:57">
      <c r="A15" s="89"/>
      <c r="B15" s="52"/>
      <c r="C15" s="52" t="s">
        <v>490</v>
      </c>
      <c r="D15" s="75" t="s">
        <v>495</v>
      </c>
      <c r="E15" s="147" t="s">
        <v>559</v>
      </c>
      <c r="F15" s="118" t="s">
        <v>435</v>
      </c>
      <c r="G15" s="152" t="s">
        <v>16</v>
      </c>
      <c r="H15" s="54">
        <v>50</v>
      </c>
      <c r="I15" s="161"/>
      <c r="J15" s="119"/>
      <c r="K15" s="152">
        <v>2012</v>
      </c>
      <c r="L15" s="161">
        <v>158.97606880481257</v>
      </c>
      <c r="M15" s="193">
        <v>158.97606880481257</v>
      </c>
      <c r="N15" s="42">
        <v>0.68310438066390289</v>
      </c>
      <c r="O15" s="54">
        <v>0.67717051474768641</v>
      </c>
      <c r="P15" s="54">
        <v>0.58560620352137105</v>
      </c>
      <c r="Q15" s="155">
        <v>0.46848496281709684</v>
      </c>
      <c r="R15" s="54">
        <v>3.4673193178097441</v>
      </c>
      <c r="S15" s="54">
        <v>3.5177978648614516</v>
      </c>
      <c r="T15" s="54">
        <v>2.472117101925329</v>
      </c>
      <c r="U15" s="155">
        <v>2.2249053917327961</v>
      </c>
      <c r="W15" s="92">
        <v>1</v>
      </c>
      <c r="X15" s="100">
        <v>1</v>
      </c>
      <c r="Y15" s="100">
        <v>1</v>
      </c>
      <c r="Z15" s="100">
        <v>1</v>
      </c>
      <c r="AA15" s="100">
        <v>1</v>
      </c>
      <c r="AB15" s="100">
        <v>1</v>
      </c>
      <c r="AC15" s="100">
        <v>1</v>
      </c>
      <c r="AD15" s="100">
        <v>1</v>
      </c>
      <c r="AE15" s="100">
        <v>1</v>
      </c>
      <c r="AF15" s="100">
        <v>1</v>
      </c>
      <c r="AG15" s="103">
        <v>1</v>
      </c>
      <c r="AH15" s="79">
        <f t="shared" si="0"/>
        <v>158.97606880481257</v>
      </c>
      <c r="AI15" s="162">
        <v>2.119772921087375</v>
      </c>
      <c r="AJ15" s="159">
        <v>2.0563274049491937</v>
      </c>
      <c r="AK15" s="159">
        <v>1.7683233865218331</v>
      </c>
      <c r="AL15" s="159">
        <v>2.1474895321379881</v>
      </c>
      <c r="AM15" s="159">
        <v>2.3640889305285695</v>
      </c>
      <c r="AN15" s="159">
        <v>2.5547126117524654</v>
      </c>
      <c r="AO15" s="159">
        <v>2.6415401353812968</v>
      </c>
      <c r="AP15" s="159">
        <v>2.6813137946464018</v>
      </c>
      <c r="AQ15" s="159">
        <v>2.6363421332728016</v>
      </c>
      <c r="AR15" s="159">
        <v>2.5984725052820887</v>
      </c>
      <c r="AS15" s="165">
        <v>2.5848660561459988</v>
      </c>
      <c r="AT15" s="164">
        <v>657.12960553708626</v>
      </c>
      <c r="AU15" s="164">
        <v>637.46149553425016</v>
      </c>
      <c r="AV15" s="164">
        <v>548.18024982176826</v>
      </c>
      <c r="AW15" s="164">
        <v>665.72175496277634</v>
      </c>
      <c r="AX15" s="164">
        <v>732.86756846385663</v>
      </c>
      <c r="AY15" s="164">
        <v>791.96090964326424</v>
      </c>
      <c r="AZ15" s="164">
        <v>818.87744196820199</v>
      </c>
      <c r="BA15" s="164">
        <v>831.20727634038451</v>
      </c>
      <c r="BB15" s="164">
        <v>817.26606131456856</v>
      </c>
      <c r="BC15" s="164">
        <v>805.52647663744756</v>
      </c>
      <c r="BD15" s="160">
        <v>801.30847740525962</v>
      </c>
      <c r="BE15" s="41"/>
    </row>
    <row r="16" spans="1:57">
      <c r="A16" s="89"/>
      <c r="B16" s="52"/>
      <c r="C16" s="52" t="s">
        <v>492</v>
      </c>
      <c r="D16" s="75" t="s">
        <v>488</v>
      </c>
      <c r="E16" s="147" t="s">
        <v>501</v>
      </c>
      <c r="F16" s="118" t="s">
        <v>435</v>
      </c>
      <c r="G16" s="152" t="s">
        <v>16</v>
      </c>
      <c r="H16" s="54">
        <v>50</v>
      </c>
      <c r="I16" s="161"/>
      <c r="J16" s="119"/>
      <c r="K16" s="152">
        <v>2012</v>
      </c>
      <c r="L16" s="161">
        <v>9.2000000000000011</v>
      </c>
      <c r="M16" s="193">
        <v>46.000000000000007</v>
      </c>
      <c r="N16" s="42">
        <v>0.68310438066390289</v>
      </c>
      <c r="O16" s="54">
        <v>0.67717051474768641</v>
      </c>
      <c r="P16" s="54">
        <v>0.58560620352137105</v>
      </c>
      <c r="Q16" s="155">
        <v>0.46848496281709684</v>
      </c>
      <c r="R16" s="54">
        <v>3.4673193178097441</v>
      </c>
      <c r="S16" s="54">
        <v>3.5177978648614516</v>
      </c>
      <c r="T16" s="54">
        <v>2.472117101925329</v>
      </c>
      <c r="U16" s="155">
        <v>2.2249053917327961</v>
      </c>
      <c r="W16" s="92">
        <v>1</v>
      </c>
      <c r="X16" s="100">
        <v>1</v>
      </c>
      <c r="Y16" s="100">
        <v>1</v>
      </c>
      <c r="Z16" s="100">
        <v>1</v>
      </c>
      <c r="AA16" s="100">
        <v>1</v>
      </c>
      <c r="AB16" s="100">
        <v>1</v>
      </c>
      <c r="AC16" s="100">
        <v>1</v>
      </c>
      <c r="AD16" s="100">
        <v>1</v>
      </c>
      <c r="AE16" s="100">
        <v>1</v>
      </c>
      <c r="AF16" s="100">
        <v>1</v>
      </c>
      <c r="AG16" s="103">
        <v>1</v>
      </c>
      <c r="AH16" s="79">
        <v>9.2000000000000011</v>
      </c>
      <c r="AI16" s="162">
        <v>4.884916996727962</v>
      </c>
      <c r="AJ16" s="159">
        <v>4.9077575047091848</v>
      </c>
      <c r="AK16" s="159">
        <v>4.7940772738252111</v>
      </c>
      <c r="AL16" s="159">
        <v>4.9581673082176643</v>
      </c>
      <c r="AM16" s="159">
        <v>4.9726655122573051</v>
      </c>
      <c r="AN16" s="159">
        <v>4.9927579227119168</v>
      </c>
      <c r="AO16" s="159">
        <v>5.0125733942221933</v>
      </c>
      <c r="AP16" s="159">
        <v>5.0312746788046301</v>
      </c>
      <c r="AQ16" s="159">
        <v>5.0490807783835905</v>
      </c>
      <c r="AR16" s="159">
        <v>5.066164920521655</v>
      </c>
      <c r="AS16" s="165">
        <v>5.0794240345748394</v>
      </c>
      <c r="AT16" s="164">
        <v>1514.3242689856681</v>
      </c>
      <c r="AU16" s="164">
        <v>1521.4048264598473</v>
      </c>
      <c r="AV16" s="164">
        <v>1486.1639548858154</v>
      </c>
      <c r="AW16" s="164">
        <v>1537.0318655474759</v>
      </c>
      <c r="AX16" s="164">
        <v>1541.5263087997641</v>
      </c>
      <c r="AY16" s="164">
        <v>1547.7549560406947</v>
      </c>
      <c r="AZ16" s="164">
        <v>1553.8977522088801</v>
      </c>
      <c r="BA16" s="164">
        <v>1559.6951504294354</v>
      </c>
      <c r="BB16" s="164">
        <v>1565.2150412989129</v>
      </c>
      <c r="BC16" s="164">
        <v>1570.5111253617131</v>
      </c>
      <c r="BD16" s="160">
        <v>1574.6214507182003</v>
      </c>
      <c r="BE16" s="41" t="s">
        <v>436</v>
      </c>
    </row>
    <row r="17" spans="1:57">
      <c r="A17" s="89"/>
      <c r="B17" s="52"/>
      <c r="C17" s="52" t="s">
        <v>493</v>
      </c>
      <c r="D17" s="75" t="s">
        <v>496</v>
      </c>
      <c r="E17" s="147" t="s">
        <v>502</v>
      </c>
      <c r="F17" s="118" t="s">
        <v>435</v>
      </c>
      <c r="G17" s="152" t="s">
        <v>16</v>
      </c>
      <c r="H17" s="54">
        <v>50</v>
      </c>
      <c r="I17" s="161"/>
      <c r="J17" s="119"/>
      <c r="K17" s="152">
        <v>2012</v>
      </c>
      <c r="L17" s="161">
        <v>9.2000000000000011</v>
      </c>
      <c r="M17" s="193">
        <v>46.000000000000007</v>
      </c>
      <c r="N17" s="42">
        <v>0.68310438066390289</v>
      </c>
      <c r="O17" s="54">
        <v>0.67717051474768641</v>
      </c>
      <c r="P17" s="54">
        <v>0.58560620352137105</v>
      </c>
      <c r="Q17" s="155">
        <v>0.46848496281709684</v>
      </c>
      <c r="R17" s="54">
        <v>3.4673193178097441</v>
      </c>
      <c r="S17" s="54">
        <v>3.5177978648614516</v>
      </c>
      <c r="T17" s="54">
        <v>2.472117101925329</v>
      </c>
      <c r="U17" s="155">
        <v>2.2249053917327961</v>
      </c>
      <c r="W17" s="92">
        <v>1</v>
      </c>
      <c r="X17" s="100">
        <v>1</v>
      </c>
      <c r="Y17" s="100">
        <v>1</v>
      </c>
      <c r="Z17" s="100">
        <v>1</v>
      </c>
      <c r="AA17" s="100">
        <v>1</v>
      </c>
      <c r="AB17" s="100">
        <v>1</v>
      </c>
      <c r="AC17" s="100">
        <v>1</v>
      </c>
      <c r="AD17" s="100">
        <v>1</v>
      </c>
      <c r="AE17" s="100">
        <v>1</v>
      </c>
      <c r="AF17" s="100">
        <v>1</v>
      </c>
      <c r="AG17" s="103">
        <v>1</v>
      </c>
      <c r="AH17" s="79">
        <v>9.2000000000000011</v>
      </c>
      <c r="AI17" s="162">
        <v>4.884916996727962</v>
      </c>
      <c r="AJ17" s="159">
        <v>4.9077575047091848</v>
      </c>
      <c r="AK17" s="159">
        <v>4.7940772738252111</v>
      </c>
      <c r="AL17" s="159">
        <v>4.9581673082176643</v>
      </c>
      <c r="AM17" s="159">
        <v>4.9726655122573051</v>
      </c>
      <c r="AN17" s="159">
        <v>4.9927579227119168</v>
      </c>
      <c r="AO17" s="159">
        <v>5.0125733942221933</v>
      </c>
      <c r="AP17" s="159">
        <v>5.0312746788046301</v>
      </c>
      <c r="AQ17" s="159">
        <v>5.0490807783835905</v>
      </c>
      <c r="AR17" s="159">
        <v>5.066164920521655</v>
      </c>
      <c r="AS17" s="165">
        <v>5.0794240345748394</v>
      </c>
      <c r="AT17" s="164">
        <v>1514.3242689856681</v>
      </c>
      <c r="AU17" s="164">
        <v>1521.4048264598473</v>
      </c>
      <c r="AV17" s="164">
        <v>1486.1639548858154</v>
      </c>
      <c r="AW17" s="164">
        <v>1537.0318655474759</v>
      </c>
      <c r="AX17" s="164">
        <v>1541.5263087997641</v>
      </c>
      <c r="AY17" s="164">
        <v>1547.7549560406947</v>
      </c>
      <c r="AZ17" s="164">
        <v>1553.8977522088801</v>
      </c>
      <c r="BA17" s="164">
        <v>1559.6951504294354</v>
      </c>
      <c r="BB17" s="164">
        <v>1565.2150412989129</v>
      </c>
      <c r="BC17" s="164">
        <v>1570.5111253617131</v>
      </c>
      <c r="BD17" s="160">
        <v>1574.6214507182003</v>
      </c>
      <c r="BE17" s="41" t="s">
        <v>436</v>
      </c>
    </row>
    <row r="18" spans="1:57">
      <c r="A18" s="90"/>
      <c r="B18" s="43"/>
      <c r="C18" s="57" t="s">
        <v>494</v>
      </c>
      <c r="D18" s="44" t="s">
        <v>497</v>
      </c>
      <c r="E18" s="148" t="s">
        <v>503</v>
      </c>
      <c r="F18" s="122" t="s">
        <v>435</v>
      </c>
      <c r="G18" s="154" t="s">
        <v>16</v>
      </c>
      <c r="H18" s="74">
        <v>50</v>
      </c>
      <c r="I18" s="124"/>
      <c r="J18" s="123"/>
      <c r="K18" s="154">
        <v>2012</v>
      </c>
      <c r="L18" s="161">
        <v>9.2000000000000011</v>
      </c>
      <c r="M18" s="193">
        <v>46.000000000000007</v>
      </c>
      <c r="N18" s="47">
        <v>0.68310438066390289</v>
      </c>
      <c r="O18" s="74">
        <v>0.67717051474768641</v>
      </c>
      <c r="P18" s="74">
        <v>0.58560620352137105</v>
      </c>
      <c r="Q18" s="87">
        <v>0.46848496281709684</v>
      </c>
      <c r="R18" s="74">
        <v>3.4673193178097441</v>
      </c>
      <c r="S18" s="74">
        <v>3.5177978648614516</v>
      </c>
      <c r="T18" s="74">
        <v>2.472117101925329</v>
      </c>
      <c r="U18" s="87">
        <v>2.2249053917327961</v>
      </c>
      <c r="V18" s="73"/>
      <c r="W18" s="93">
        <v>1</v>
      </c>
      <c r="X18" s="101">
        <v>1</v>
      </c>
      <c r="Y18" s="101">
        <v>1</v>
      </c>
      <c r="Z18" s="101">
        <v>1</v>
      </c>
      <c r="AA18" s="101">
        <v>1</v>
      </c>
      <c r="AB18" s="101">
        <v>1</v>
      </c>
      <c r="AC18" s="101">
        <v>1</v>
      </c>
      <c r="AD18" s="101">
        <v>1</v>
      </c>
      <c r="AE18" s="101">
        <v>1</v>
      </c>
      <c r="AF18" s="101">
        <v>1</v>
      </c>
      <c r="AG18" s="104">
        <v>1</v>
      </c>
      <c r="AH18" s="80">
        <v>9.2000000000000011</v>
      </c>
      <c r="AI18" s="179">
        <v>4.884916996727962</v>
      </c>
      <c r="AJ18" s="82">
        <v>4.9077575047091848</v>
      </c>
      <c r="AK18" s="82">
        <v>4.7940772738252111</v>
      </c>
      <c r="AL18" s="82">
        <v>4.9581673082176643</v>
      </c>
      <c r="AM18" s="82">
        <v>4.9726655122573051</v>
      </c>
      <c r="AN18" s="82">
        <v>4.9927579227119168</v>
      </c>
      <c r="AO18" s="82">
        <v>5.0125733942221933</v>
      </c>
      <c r="AP18" s="82">
        <v>5.0312746788046301</v>
      </c>
      <c r="AQ18" s="82">
        <v>5.0490807783835905</v>
      </c>
      <c r="AR18" s="82">
        <v>5.066164920521655</v>
      </c>
      <c r="AS18" s="167">
        <v>5.0794240345748394</v>
      </c>
      <c r="AT18" s="107">
        <v>1514.3242689856681</v>
      </c>
      <c r="AU18" s="107">
        <v>1521.4048264598473</v>
      </c>
      <c r="AV18" s="107">
        <v>1486.1639548858154</v>
      </c>
      <c r="AW18" s="107">
        <v>1537.0318655474759</v>
      </c>
      <c r="AX18" s="107">
        <v>1541.5263087997641</v>
      </c>
      <c r="AY18" s="107">
        <v>1547.7549560406947</v>
      </c>
      <c r="AZ18" s="107">
        <v>1553.8977522088801</v>
      </c>
      <c r="BA18" s="107">
        <v>1559.6951504294354</v>
      </c>
      <c r="BB18" s="107">
        <v>1565.2150412989129</v>
      </c>
      <c r="BC18" s="107">
        <v>1570.5111253617131</v>
      </c>
      <c r="BD18" s="108">
        <v>1574.6214507182003</v>
      </c>
      <c r="BE18" s="148" t="s">
        <v>436</v>
      </c>
    </row>
    <row r="19" spans="1:57">
      <c r="A19" s="34" t="s">
        <v>462</v>
      </c>
      <c r="B19" s="34"/>
      <c r="C19" s="227" t="s">
        <v>504</v>
      </c>
      <c r="D19" s="48" t="s">
        <v>463</v>
      </c>
      <c r="E19" s="228" t="s">
        <v>507</v>
      </c>
      <c r="F19" s="229" t="s">
        <v>44</v>
      </c>
      <c r="G19" s="229" t="s">
        <v>16</v>
      </c>
      <c r="H19" s="219">
        <v>50</v>
      </c>
      <c r="I19" s="77"/>
      <c r="J19" s="85"/>
      <c r="K19" s="85">
        <v>2012</v>
      </c>
      <c r="L19" s="94">
        <v>187.59619588744587</v>
      </c>
      <c r="M19" s="94">
        <v>187.59619588744587</v>
      </c>
      <c r="N19" s="37"/>
      <c r="O19" s="219"/>
      <c r="P19" s="219"/>
      <c r="Q19" s="76"/>
      <c r="R19" s="219"/>
      <c r="S19" s="219"/>
      <c r="T19" s="219"/>
      <c r="U19" s="76"/>
      <c r="V19" s="230"/>
      <c r="W19" s="194">
        <v>1</v>
      </c>
      <c r="X19" s="231">
        <v>1</v>
      </c>
      <c r="Y19" s="231">
        <v>1</v>
      </c>
      <c r="Z19" s="231">
        <v>1</v>
      </c>
      <c r="AA19" s="231">
        <v>1</v>
      </c>
      <c r="AB19" s="231">
        <v>1</v>
      </c>
      <c r="AC19" s="231">
        <v>1</v>
      </c>
      <c r="AD19" s="231">
        <v>1</v>
      </c>
      <c r="AE19" s="231">
        <v>1</v>
      </c>
      <c r="AF19" s="231">
        <v>1</v>
      </c>
      <c r="AG19" s="195">
        <v>1</v>
      </c>
      <c r="AH19" s="94">
        <v>187.59619588744587</v>
      </c>
      <c r="AI19" s="177"/>
      <c r="AJ19" s="222"/>
      <c r="AK19" s="222"/>
      <c r="AL19" s="222"/>
      <c r="AM19" s="222"/>
      <c r="AN19" s="222"/>
      <c r="AO19" s="222"/>
      <c r="AP19" s="222"/>
      <c r="AQ19" s="222"/>
      <c r="AR19" s="222"/>
      <c r="AS19" s="192"/>
      <c r="AT19" s="223"/>
      <c r="AU19" s="223"/>
      <c r="AV19" s="223"/>
      <c r="AW19" s="223"/>
      <c r="AX19" s="223"/>
      <c r="AY19" s="223"/>
      <c r="AZ19" s="223"/>
      <c r="BA19" s="223"/>
      <c r="BB19" s="223"/>
      <c r="BC19" s="223"/>
      <c r="BD19" s="84"/>
      <c r="BE19" s="36"/>
    </row>
    <row r="20" spans="1:57">
      <c r="A20" s="52"/>
      <c r="B20" s="38"/>
      <c r="C20" s="52" t="s">
        <v>504</v>
      </c>
      <c r="D20" s="75" t="s">
        <v>505</v>
      </c>
      <c r="E20" s="117" t="s">
        <v>508</v>
      </c>
      <c r="F20" s="118" t="s">
        <v>44</v>
      </c>
      <c r="G20" s="118" t="s">
        <v>16</v>
      </c>
      <c r="H20" s="54">
        <v>50</v>
      </c>
      <c r="I20" s="78"/>
      <c r="J20" s="86"/>
      <c r="K20" s="86">
        <v>2012</v>
      </c>
      <c r="L20" s="79">
        <v>187.59619588744587</v>
      </c>
      <c r="M20" s="79">
        <v>187.59619588744587</v>
      </c>
      <c r="N20" s="42"/>
      <c r="O20" s="54"/>
      <c r="P20" s="54"/>
      <c r="Q20" s="155"/>
      <c r="R20" s="54"/>
      <c r="S20" s="54"/>
      <c r="T20" s="54"/>
      <c r="U20" s="155"/>
      <c r="W20" s="92">
        <v>1</v>
      </c>
      <c r="X20" s="100">
        <v>1</v>
      </c>
      <c r="Y20" s="100">
        <v>1</v>
      </c>
      <c r="Z20" s="100">
        <v>1</v>
      </c>
      <c r="AA20" s="100">
        <v>1</v>
      </c>
      <c r="AB20" s="100">
        <v>1</v>
      </c>
      <c r="AC20" s="100">
        <v>1</v>
      </c>
      <c r="AD20" s="100">
        <v>1</v>
      </c>
      <c r="AE20" s="100">
        <v>1</v>
      </c>
      <c r="AF20" s="100">
        <v>1</v>
      </c>
      <c r="AG20" s="103">
        <v>1</v>
      </c>
      <c r="AH20" s="79">
        <v>187.59619588744587</v>
      </c>
      <c r="AI20" s="162"/>
      <c r="AJ20" s="159"/>
      <c r="AK20" s="159"/>
      <c r="AL20" s="159"/>
      <c r="AM20" s="159"/>
      <c r="AN20" s="159"/>
      <c r="AO20" s="159"/>
      <c r="AP20" s="159"/>
      <c r="AQ20" s="159"/>
      <c r="AR20" s="159"/>
      <c r="AS20" s="165"/>
      <c r="AT20" s="164"/>
      <c r="AU20" s="164"/>
      <c r="AV20" s="164"/>
      <c r="AW20" s="164"/>
      <c r="AX20" s="164"/>
      <c r="AY20" s="164"/>
      <c r="AZ20" s="164"/>
      <c r="BA20" s="164"/>
      <c r="BB20" s="164"/>
      <c r="BC20" s="164"/>
      <c r="BD20" s="160"/>
      <c r="BE20" s="41"/>
    </row>
    <row r="21" spans="1:57">
      <c r="A21" s="90"/>
      <c r="B21" s="43"/>
      <c r="C21" s="57" t="s">
        <v>504</v>
      </c>
      <c r="D21" s="44" t="s">
        <v>506</v>
      </c>
      <c r="E21" s="148" t="s">
        <v>509</v>
      </c>
      <c r="F21" s="122" t="s">
        <v>44</v>
      </c>
      <c r="G21" s="154" t="s">
        <v>16</v>
      </c>
      <c r="H21" s="74">
        <v>50</v>
      </c>
      <c r="I21" s="124"/>
      <c r="J21" s="123"/>
      <c r="K21" s="154">
        <v>2012</v>
      </c>
      <c r="L21" s="81">
        <v>187.59619588744587</v>
      </c>
      <c r="M21" s="81">
        <v>187.59619588744587</v>
      </c>
      <c r="N21" s="47"/>
      <c r="O21" s="74"/>
      <c r="P21" s="74"/>
      <c r="Q21" s="87"/>
      <c r="R21" s="74"/>
      <c r="S21" s="74"/>
      <c r="T21" s="74"/>
      <c r="U21" s="87"/>
      <c r="V21" s="73"/>
      <c r="W21" s="93">
        <v>1</v>
      </c>
      <c r="X21" s="101">
        <v>1</v>
      </c>
      <c r="Y21" s="101">
        <v>1</v>
      </c>
      <c r="Z21" s="101">
        <v>1</v>
      </c>
      <c r="AA21" s="101">
        <v>1</v>
      </c>
      <c r="AB21" s="101">
        <v>1</v>
      </c>
      <c r="AC21" s="101">
        <v>1</v>
      </c>
      <c r="AD21" s="101">
        <v>1</v>
      </c>
      <c r="AE21" s="101">
        <v>1</v>
      </c>
      <c r="AF21" s="101">
        <v>1</v>
      </c>
      <c r="AG21" s="104">
        <v>1</v>
      </c>
      <c r="AH21" s="80">
        <v>187.59619588744587</v>
      </c>
      <c r="AI21" s="179"/>
      <c r="AJ21" s="82"/>
      <c r="AK21" s="82"/>
      <c r="AL21" s="82"/>
      <c r="AM21" s="82"/>
      <c r="AN21" s="82"/>
      <c r="AO21" s="82"/>
      <c r="AP21" s="82"/>
      <c r="AQ21" s="82"/>
      <c r="AR21" s="82"/>
      <c r="AS21" s="16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8"/>
      <c r="BE21" s="148"/>
    </row>
    <row r="22" spans="1:57">
      <c r="C22" s="52"/>
      <c r="D22" s="1"/>
    </row>
    <row r="25" spans="1:57">
      <c r="A25" s="147"/>
      <c r="B25" s="52"/>
      <c r="AM25" s="9"/>
    </row>
    <row r="26" spans="1:57">
      <c r="D26" s="1"/>
      <c r="F26" s="151"/>
      <c r="G26" s="151"/>
    </row>
    <row r="28" spans="1:57">
      <c r="H28" s="232"/>
    </row>
    <row r="30" spans="1:57" ht="13.5" thickBot="1">
      <c r="H30" s="57" t="s">
        <v>438</v>
      </c>
      <c r="K30" s="57" t="s">
        <v>439</v>
      </c>
    </row>
    <row r="31" spans="1:57" ht="13.5" thickBot="1">
      <c r="H31" s="233"/>
      <c r="I31" s="234"/>
      <c r="J31" s="235"/>
      <c r="K31" s="236"/>
    </row>
    <row r="32" spans="1:57">
      <c r="D32" s="117"/>
      <c r="H32" s="9" t="s">
        <v>440</v>
      </c>
      <c r="K32" s="9" t="s">
        <v>441</v>
      </c>
    </row>
    <row r="33" spans="4:4">
      <c r="D33" s="117"/>
    </row>
    <row r="34" spans="4:4">
      <c r="D34" s="117"/>
    </row>
    <row r="35" spans="4:4">
      <c r="D35" s="117"/>
    </row>
    <row r="36" spans="4:4">
      <c r="D36" s="117"/>
    </row>
    <row r="37" spans="4:4">
      <c r="D37" s="117"/>
    </row>
    <row r="38" spans="4:4">
      <c r="D38" s="117"/>
    </row>
    <row r="39" spans="4:4">
      <c r="D39" s="117"/>
    </row>
    <row r="40" spans="4:4">
      <c r="D40" s="117"/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verticalDpi="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FF00"/>
  </sheetPr>
  <dimension ref="A1:AW31"/>
  <sheetViews>
    <sheetView topLeftCell="B1" workbookViewId="0">
      <selection activeCell="H17" sqref="H17"/>
    </sheetView>
  </sheetViews>
  <sheetFormatPr defaultColWidth="9.140625" defaultRowHeight="12.75"/>
  <cols>
    <col min="1" max="1" width="6.85546875" style="9" bestFit="1" customWidth="1"/>
    <col min="2" max="2" width="12.140625" style="9" bestFit="1" customWidth="1"/>
    <col min="3" max="16384" width="9.140625" style="9"/>
  </cols>
  <sheetData>
    <row r="1" spans="1:49">
      <c r="A1" s="49" t="s">
        <v>48</v>
      </c>
      <c r="B1" s="49" t="s">
        <v>49</v>
      </c>
      <c r="C1" s="50"/>
      <c r="D1" s="238" t="s">
        <v>593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</row>
    <row r="2" spans="1:49">
      <c r="A2" s="31"/>
      <c r="B2" s="31"/>
      <c r="C2" s="51" t="s">
        <v>21</v>
      </c>
      <c r="D2" s="51">
        <v>2005</v>
      </c>
      <c r="E2" s="51">
        <v>2006</v>
      </c>
      <c r="F2" s="51">
        <v>2007</v>
      </c>
      <c r="G2" s="51">
        <v>2008</v>
      </c>
      <c r="H2" s="51">
        <v>2009</v>
      </c>
      <c r="I2" s="51">
        <v>2010</v>
      </c>
      <c r="J2" s="51">
        <v>2011</v>
      </c>
      <c r="K2" s="51">
        <v>2012</v>
      </c>
      <c r="L2" s="51">
        <v>2013</v>
      </c>
      <c r="M2" s="51">
        <v>2014</v>
      </c>
      <c r="N2" s="51">
        <v>2015</v>
      </c>
      <c r="O2" s="51">
        <v>2016</v>
      </c>
      <c r="P2" s="51">
        <v>2017</v>
      </c>
      <c r="Q2" s="51">
        <v>2018</v>
      </c>
      <c r="R2" s="51">
        <v>2019</v>
      </c>
      <c r="S2" s="51">
        <v>2020</v>
      </c>
      <c r="T2" s="51">
        <v>2021</v>
      </c>
      <c r="U2" s="51">
        <v>2022</v>
      </c>
      <c r="V2" s="51">
        <v>2023</v>
      </c>
      <c r="W2" s="51">
        <v>2024</v>
      </c>
      <c r="X2" s="51">
        <v>2025</v>
      </c>
      <c r="Y2" s="51">
        <v>2026</v>
      </c>
      <c r="Z2" s="51">
        <v>2027</v>
      </c>
      <c r="AA2" s="51">
        <v>2028</v>
      </c>
      <c r="AB2" s="51">
        <v>2029</v>
      </c>
      <c r="AC2" s="51">
        <v>2030</v>
      </c>
      <c r="AD2" s="51">
        <v>2031</v>
      </c>
      <c r="AE2" s="51">
        <v>2032</v>
      </c>
      <c r="AF2" s="51">
        <v>2033</v>
      </c>
      <c r="AG2" s="51">
        <v>2034</v>
      </c>
      <c r="AH2" s="51">
        <v>2035</v>
      </c>
      <c r="AI2" s="51">
        <v>2036</v>
      </c>
      <c r="AJ2" s="51">
        <v>2037</v>
      </c>
      <c r="AK2" s="51">
        <v>2038</v>
      </c>
      <c r="AL2" s="51">
        <v>2039</v>
      </c>
      <c r="AM2" s="51">
        <v>2040</v>
      </c>
      <c r="AN2" s="51">
        <v>2041</v>
      </c>
      <c r="AO2" s="51">
        <v>2042</v>
      </c>
      <c r="AP2" s="51">
        <v>2043</v>
      </c>
      <c r="AQ2" s="51">
        <v>2044</v>
      </c>
      <c r="AR2" s="51">
        <v>2045</v>
      </c>
      <c r="AS2" s="51">
        <v>2046</v>
      </c>
      <c r="AT2" s="51">
        <v>2047</v>
      </c>
      <c r="AU2" s="51">
        <v>2048</v>
      </c>
      <c r="AV2" s="51">
        <v>2049</v>
      </c>
      <c r="AW2" s="51">
        <v>2050</v>
      </c>
    </row>
    <row r="3" spans="1:49">
      <c r="A3" s="52" t="s">
        <v>73</v>
      </c>
      <c r="B3" s="52" t="s">
        <v>74</v>
      </c>
      <c r="C3" s="53" t="s">
        <v>77</v>
      </c>
      <c r="D3" s="54">
        <v>1.0254675</v>
      </c>
      <c r="E3" s="54">
        <v>1.0537455</v>
      </c>
      <c r="F3" s="54">
        <v>1.053563</v>
      </c>
      <c r="G3" s="54">
        <v>1.0596390000000002</v>
      </c>
      <c r="H3" s="54">
        <v>1.0595329999999998</v>
      </c>
      <c r="I3" s="54">
        <v>1.0488885000000001</v>
      </c>
      <c r="J3" s="54">
        <v>1.0861109999999998</v>
      </c>
      <c r="K3" s="54">
        <v>1.0587594373554128</v>
      </c>
      <c r="L3" s="54">
        <v>1.0411359546204808</v>
      </c>
      <c r="M3" s="54">
        <v>1.0402280315181276</v>
      </c>
      <c r="N3" s="54">
        <v>1.0377588151022783</v>
      </c>
      <c r="O3" s="54">
        <v>1.1013905777394077</v>
      </c>
      <c r="P3" s="54">
        <v>1.144279102893627</v>
      </c>
      <c r="Q3" s="54">
        <v>1.182510214590941</v>
      </c>
      <c r="R3" s="54">
        <v>1.2125561506791451</v>
      </c>
      <c r="S3" s="54">
        <v>1.2363353808497222</v>
      </c>
      <c r="T3" s="54">
        <v>1.271115389285342</v>
      </c>
      <c r="U3" s="54">
        <v>1.2989768085567428</v>
      </c>
      <c r="V3" s="54">
        <v>1.3213558051152683</v>
      </c>
      <c r="W3" s="54">
        <v>1.3421056736093753</v>
      </c>
      <c r="X3" s="54">
        <v>1.3607405026702544</v>
      </c>
      <c r="Y3" s="54">
        <v>1.378119695477932</v>
      </c>
      <c r="Z3" s="54">
        <v>1.3934194208862025</v>
      </c>
      <c r="AA3" s="54">
        <v>1.4067046850311771</v>
      </c>
      <c r="AB3" s="54">
        <v>1.4182264839134451</v>
      </c>
      <c r="AC3" s="54">
        <v>1.4278507892913712</v>
      </c>
      <c r="AD3" s="54">
        <v>1.4358967762484667</v>
      </c>
      <c r="AE3" s="54">
        <v>1.4427692756967694</v>
      </c>
      <c r="AF3" s="54">
        <v>1.448581984860803</v>
      </c>
      <c r="AG3" s="54">
        <v>1.4534743459704493</v>
      </c>
      <c r="AH3" s="54">
        <v>1.4575452566673393</v>
      </c>
      <c r="AI3" s="54">
        <v>1.4608795168065818</v>
      </c>
      <c r="AJ3" s="54">
        <v>1.4631862073039437</v>
      </c>
      <c r="AK3" s="54">
        <v>1.46463496298047</v>
      </c>
      <c r="AL3" s="54">
        <v>1.4652877204573407</v>
      </c>
      <c r="AM3" s="54">
        <v>1.4652376163840617</v>
      </c>
      <c r="AN3" s="54">
        <v>1.4645644499196115</v>
      </c>
      <c r="AO3" s="54">
        <v>1.4633366703896031</v>
      </c>
      <c r="AP3" s="54">
        <v>1.4616130819889632</v>
      </c>
      <c r="AQ3" s="54">
        <v>1.4594442801089107</v>
      </c>
      <c r="AR3" s="54">
        <v>1.4568738654794307</v>
      </c>
      <c r="AS3" s="54">
        <v>1.4539394716650462</v>
      </c>
      <c r="AT3" s="54">
        <v>1.4506736354793697</v>
      </c>
      <c r="AU3" s="54">
        <v>1.4471045350370269</v>
      </c>
      <c r="AV3" s="54">
        <v>1.4432566161433169</v>
      </c>
      <c r="AW3" s="54">
        <v>1.4391511243810238</v>
      </c>
    </row>
    <row r="4" spans="1:49">
      <c r="A4" s="52"/>
      <c r="C4" s="55" t="s">
        <v>43</v>
      </c>
      <c r="D4" s="56">
        <v>5301.6669750000001</v>
      </c>
      <c r="E4" s="56">
        <v>5447.864235</v>
      </c>
      <c r="F4" s="56">
        <v>5446.9207100000003</v>
      </c>
      <c r="G4" s="56">
        <v>5478.333630000001</v>
      </c>
      <c r="H4" s="56">
        <v>5477.785609999999</v>
      </c>
      <c r="I4" s="56">
        <v>5422.7535450000005</v>
      </c>
      <c r="J4" s="56">
        <v>5615.1938699999992</v>
      </c>
      <c r="K4" s="56">
        <v>5473.7862911274842</v>
      </c>
      <c r="L4" s="56">
        <v>5382.6728853878858</v>
      </c>
      <c r="M4" s="56">
        <v>5377.9789229487196</v>
      </c>
      <c r="N4" s="56">
        <v>5365.2130740787788</v>
      </c>
      <c r="O4" s="56">
        <v>5694.1892869127378</v>
      </c>
      <c r="P4" s="56">
        <v>5915.9229619600519</v>
      </c>
      <c r="Q4" s="56">
        <v>6113.5778094351645</v>
      </c>
      <c r="R4" s="56">
        <v>6268.9152990111807</v>
      </c>
      <c r="S4" s="56">
        <v>6391.8539189930634</v>
      </c>
      <c r="T4" s="56">
        <v>6571.6665626052181</v>
      </c>
      <c r="U4" s="56">
        <v>6715.7101002383606</v>
      </c>
      <c r="V4" s="56">
        <v>6831.4095124459373</v>
      </c>
      <c r="W4" s="56">
        <v>6938.68633256047</v>
      </c>
      <c r="X4" s="56">
        <v>7035.0283988052151</v>
      </c>
      <c r="Y4" s="56">
        <v>7124.8788256209082</v>
      </c>
      <c r="Z4" s="56">
        <v>7203.9784059816666</v>
      </c>
      <c r="AA4" s="56">
        <v>7272.6632216111857</v>
      </c>
      <c r="AB4" s="56">
        <v>7332.2309218325108</v>
      </c>
      <c r="AC4" s="56">
        <v>7381.9885806363891</v>
      </c>
      <c r="AD4" s="56">
        <v>7423.5863332045728</v>
      </c>
      <c r="AE4" s="56">
        <v>7459.1171553522981</v>
      </c>
      <c r="AF4" s="56">
        <v>7489.1688617303516</v>
      </c>
      <c r="AG4" s="56">
        <v>7514.462368667223</v>
      </c>
      <c r="AH4" s="56">
        <v>7535.5089769701435</v>
      </c>
      <c r="AI4" s="56">
        <v>7552.7471018900278</v>
      </c>
      <c r="AJ4" s="56">
        <v>7564.6726917613887</v>
      </c>
      <c r="AK4" s="56">
        <v>7572.1627586090299</v>
      </c>
      <c r="AL4" s="56">
        <v>7575.5375147644518</v>
      </c>
      <c r="AM4" s="56">
        <v>7575.2784767055991</v>
      </c>
      <c r="AN4" s="56">
        <v>7571.7982060843915</v>
      </c>
      <c r="AO4" s="56">
        <v>7565.4505859142482</v>
      </c>
      <c r="AP4" s="56">
        <v>7556.5396338829396</v>
      </c>
      <c r="AQ4" s="56">
        <v>7545.3269281630683</v>
      </c>
      <c r="AR4" s="56">
        <v>7532.0378845286568</v>
      </c>
      <c r="AS4" s="56">
        <v>7516.8670685082889</v>
      </c>
      <c r="AT4" s="56">
        <v>7499.9826954283408</v>
      </c>
      <c r="AU4" s="56">
        <v>7481.5304461414289</v>
      </c>
      <c r="AV4" s="56">
        <v>7461.6367054609482</v>
      </c>
      <c r="AW4" s="56">
        <v>7440.4113130498927</v>
      </c>
    </row>
    <row r="5" spans="1:49">
      <c r="A5" s="52" t="s">
        <v>73</v>
      </c>
      <c r="B5" s="52" t="s">
        <v>79</v>
      </c>
      <c r="C5" s="53" t="s">
        <v>77</v>
      </c>
      <c r="D5" s="54">
        <v>5.9257430000000006</v>
      </c>
      <c r="E5" s="54">
        <v>5.8715760000000001</v>
      </c>
      <c r="F5" s="54">
        <v>5.7734194999999993</v>
      </c>
      <c r="G5" s="54">
        <v>5.767903500000001</v>
      </c>
      <c r="H5" s="54">
        <v>5.7534955000000005</v>
      </c>
      <c r="I5" s="54">
        <v>5.4943865000000001</v>
      </c>
      <c r="J5" s="54">
        <v>5.3233099314994803</v>
      </c>
      <c r="K5" s="54">
        <v>5.6002913251355873</v>
      </c>
      <c r="L5" s="54">
        <v>5.9242594346602555</v>
      </c>
      <c r="M5" s="54">
        <v>5.7889439322714997</v>
      </c>
      <c r="N5" s="54">
        <v>5.7264903465599017</v>
      </c>
      <c r="O5" s="54">
        <v>5.6734381287825606</v>
      </c>
      <c r="P5" s="54">
        <v>5.6514672687840237</v>
      </c>
      <c r="Q5" s="54">
        <v>5.6337454673004519</v>
      </c>
      <c r="R5" s="54">
        <v>5.6138746768322711</v>
      </c>
      <c r="S5" s="54">
        <v>5.5972733099540335</v>
      </c>
      <c r="T5" s="54">
        <v>5.5761366809305501</v>
      </c>
      <c r="U5" s="54">
        <v>5.5675794989000948</v>
      </c>
      <c r="V5" s="54">
        <v>5.5619881993421352</v>
      </c>
      <c r="W5" s="54">
        <v>5.5557352259221249</v>
      </c>
      <c r="X5" s="54">
        <v>5.547020228039572</v>
      </c>
      <c r="Y5" s="54">
        <v>5.5353165820493908</v>
      </c>
      <c r="Z5" s="54">
        <v>5.5211163682413513</v>
      </c>
      <c r="AA5" s="54">
        <v>5.5047475499081608</v>
      </c>
      <c r="AB5" s="54">
        <v>5.4866806344973442</v>
      </c>
      <c r="AC5" s="54">
        <v>5.4675606291204621</v>
      </c>
      <c r="AD5" s="54">
        <v>5.4478498324040316</v>
      </c>
      <c r="AE5" s="54">
        <v>5.4279858654346196</v>
      </c>
      <c r="AF5" s="54">
        <v>5.4084285463537221</v>
      </c>
      <c r="AG5" s="54">
        <v>5.3895040588042855</v>
      </c>
      <c r="AH5" s="54">
        <v>5.3714552002486444</v>
      </c>
      <c r="AI5" s="54">
        <v>5.3471978476439306</v>
      </c>
      <c r="AJ5" s="54">
        <v>5.3201848620597438</v>
      </c>
      <c r="AK5" s="54">
        <v>5.2926590636554973</v>
      </c>
      <c r="AL5" s="54">
        <v>5.2660294610631784</v>
      </c>
      <c r="AM5" s="54">
        <v>5.2410823621524418</v>
      </c>
      <c r="AN5" s="54">
        <v>5.2182201775472059</v>
      </c>
      <c r="AO5" s="54">
        <v>5.1976085659177658</v>
      </c>
      <c r="AP5" s="54">
        <v>5.1792736346000119</v>
      </c>
      <c r="AQ5" s="54">
        <v>5.1631634039467604</v>
      </c>
      <c r="AR5" s="54">
        <v>5.1491854089145619</v>
      </c>
      <c r="AS5" s="54">
        <v>5.1372290469829185</v>
      </c>
      <c r="AT5" s="54">
        <v>5.1271784681150248</v>
      </c>
      <c r="AU5" s="54">
        <v>5.1189197355433071</v>
      </c>
      <c r="AV5" s="54">
        <v>5.1123445842570066</v>
      </c>
      <c r="AW5" s="54">
        <v>5.1073521966845812</v>
      </c>
    </row>
    <row r="6" spans="1:49">
      <c r="A6" s="52" t="s">
        <v>82</v>
      </c>
      <c r="B6" s="52"/>
      <c r="C6" s="53" t="s">
        <v>77</v>
      </c>
      <c r="D6" s="54">
        <v>6.4313209999999996</v>
      </c>
      <c r="E6" s="54">
        <v>6.1871504999999996</v>
      </c>
      <c r="F6" s="54">
        <v>5.6555220000000013</v>
      </c>
      <c r="G6" s="54">
        <v>5.1054129999999995</v>
      </c>
      <c r="H6" s="54">
        <v>4.7269769999999998</v>
      </c>
      <c r="I6" s="54">
        <v>4.3362439999999998</v>
      </c>
      <c r="J6" s="54">
        <v>4.4295990000000005</v>
      </c>
      <c r="K6" s="54">
        <v>4.8992159254756995</v>
      </c>
      <c r="L6" s="54">
        <v>5.1895476160057656</v>
      </c>
      <c r="M6" s="54">
        <v>5.3062808518940443</v>
      </c>
      <c r="N6" s="54">
        <v>5.4294348446780765</v>
      </c>
      <c r="O6" s="54">
        <v>5.5385409945832436</v>
      </c>
      <c r="P6" s="54">
        <v>5.637832628854639</v>
      </c>
      <c r="Q6" s="54">
        <v>5.7317718669729096</v>
      </c>
      <c r="R6" s="54">
        <v>5.8322410851480377</v>
      </c>
      <c r="S6" s="54">
        <v>5.9202690752888572</v>
      </c>
      <c r="T6" s="54">
        <v>5.9862170299081443</v>
      </c>
      <c r="U6" s="54">
        <v>5.935544543502882</v>
      </c>
      <c r="V6" s="54">
        <v>5.8983117763712034</v>
      </c>
      <c r="W6" s="54">
        <v>5.8946579966219197</v>
      </c>
      <c r="X6" s="54">
        <v>5.9096367611427505</v>
      </c>
      <c r="Y6" s="54">
        <v>5.935492001100573</v>
      </c>
      <c r="Z6" s="54">
        <v>5.9684551584886272</v>
      </c>
      <c r="AA6" s="54">
        <v>6.0062527585994863</v>
      </c>
      <c r="AB6" s="54">
        <v>6.0474679860273701</v>
      </c>
      <c r="AC6" s="54">
        <v>6.0911549501137729</v>
      </c>
      <c r="AD6" s="54">
        <v>6.1366451748159125</v>
      </c>
      <c r="AE6" s="54">
        <v>6.1834440840479834</v>
      </c>
      <c r="AF6" s="54">
        <v>6.2311826029457258</v>
      </c>
      <c r="AG6" s="54">
        <v>6.2795836680400878</v>
      </c>
      <c r="AH6" s="54">
        <v>6.3284361728005329</v>
      </c>
      <c r="AI6" s="54">
        <v>6.3775790067106346</v>
      </c>
      <c r="AJ6" s="54">
        <v>6.426889340858553</v>
      </c>
      <c r="AK6" s="54">
        <v>6.4762738260638582</v>
      </c>
      <c r="AL6" s="54">
        <v>6.5256618825563057</v>
      </c>
      <c r="AM6" s="54">
        <v>6.5750005385993893</v>
      </c>
      <c r="AN6" s="54">
        <v>6.6242504390139239</v>
      </c>
      <c r="AO6" s="54">
        <v>6.6733827482740615</v>
      </c>
      <c r="AP6" s="54">
        <v>6.7223767429516439</v>
      </c>
      <c r="AQ6" s="54">
        <v>6.771217937985595</v>
      </c>
      <c r="AR6" s="54">
        <v>6.8198966276715192</v>
      </c>
      <c r="AS6" s="54">
        <v>6.8684067495382415</v>
      </c>
      <c r="AT6" s="54">
        <v>6.9167449999893043</v>
      </c>
      <c r="AU6" s="54">
        <v>6.9649101464599248</v>
      </c>
      <c r="AV6" s="54">
        <v>7.0129024930774522</v>
      </c>
      <c r="AW6" s="54">
        <v>7.0607234662864489</v>
      </c>
    </row>
    <row r="7" spans="1:49">
      <c r="A7" s="52" t="s">
        <v>84</v>
      </c>
      <c r="B7" s="52"/>
      <c r="C7" s="53" t="s">
        <v>77</v>
      </c>
      <c r="D7" s="54">
        <v>1.6708000000000001</v>
      </c>
      <c r="E7" s="54">
        <v>1.62</v>
      </c>
      <c r="F7" s="54">
        <v>1.5006000000000004</v>
      </c>
      <c r="G7" s="54">
        <v>1.5107610000000005</v>
      </c>
      <c r="H7" s="54">
        <v>1.5019010000000004</v>
      </c>
      <c r="I7" s="54">
        <v>1.5004010000000003</v>
      </c>
      <c r="J7" s="54">
        <v>1.5529000000000002</v>
      </c>
      <c r="K7" s="54">
        <v>1.5704601448168001</v>
      </c>
      <c r="L7" s="54">
        <v>1.5939897499303388</v>
      </c>
      <c r="M7" s="54">
        <v>1.6667743956919052</v>
      </c>
      <c r="N7" s="54">
        <v>1.7341587138423424</v>
      </c>
      <c r="O7" s="54">
        <v>1.7889918815379928</v>
      </c>
      <c r="P7" s="54">
        <v>1.8377933436653011</v>
      </c>
      <c r="Q7" s="54">
        <v>1.8832586555434965</v>
      </c>
      <c r="R7" s="54">
        <v>1.925666695805663</v>
      </c>
      <c r="S7" s="54">
        <v>1.9656285178494699</v>
      </c>
      <c r="T7" s="54">
        <v>2.0153061979799141</v>
      </c>
      <c r="U7" s="54">
        <v>2.0687268271314276</v>
      </c>
      <c r="V7" s="54">
        <v>2.1144845385705362</v>
      </c>
      <c r="W7" s="54">
        <v>2.1581767700919738</v>
      </c>
      <c r="X7" s="54">
        <v>2.201753181177617</v>
      </c>
      <c r="Y7" s="54">
        <v>2.2458613729519592</v>
      </c>
      <c r="Z7" s="54">
        <v>2.2904339819550805</v>
      </c>
      <c r="AA7" s="54">
        <v>2.3353586319879116</v>
      </c>
      <c r="AB7" s="54">
        <v>2.3805319410469092</v>
      </c>
      <c r="AC7" s="54">
        <v>2.4258722529812777</v>
      </c>
      <c r="AD7" s="54">
        <v>2.4713185955258656</v>
      </c>
      <c r="AE7" s="54">
        <v>2.516826327098765</v>
      </c>
      <c r="AF7" s="54">
        <v>2.5623635551993802</v>
      </c>
      <c r="AG7" s="54">
        <v>2.6079081144475555</v>
      </c>
      <c r="AH7" s="54">
        <v>2.6534447526052705</v>
      </c>
      <c r="AI7" s="54">
        <v>2.6989634599509738</v>
      </c>
      <c r="AJ7" s="54">
        <v>2.7444576625943427</v>
      </c>
      <c r="AK7" s="54">
        <v>2.789923290840171</v>
      </c>
      <c r="AL7" s="54">
        <v>2.8353579995934859</v>
      </c>
      <c r="AM7" s="54">
        <v>2.8807606352177237</v>
      </c>
      <c r="AN7" s="54">
        <v>2.926130859276447</v>
      </c>
      <c r="AO7" s="54">
        <v>2.9714688825556812</v>
      </c>
      <c r="AP7" s="54">
        <v>3.0167752779467283</v>
      </c>
      <c r="AQ7" s="54">
        <v>3.0620508451726653</v>
      </c>
      <c r="AR7" s="54">
        <v>3.1072965082631088</v>
      </c>
      <c r="AS7" s="54">
        <v>3.1525132490913257</v>
      </c>
      <c r="AT7" s="54">
        <v>3.1977020785727492</v>
      </c>
      <c r="AU7" s="54">
        <v>3.2428639989970454</v>
      </c>
      <c r="AV7" s="54">
        <v>3.2879999304695686</v>
      </c>
      <c r="AW7" s="54">
        <v>3.3331107166237381</v>
      </c>
    </row>
    <row r="8" spans="1:49">
      <c r="A8" s="52" t="s">
        <v>87</v>
      </c>
      <c r="B8" s="52"/>
      <c r="C8" s="53" t="s">
        <v>77</v>
      </c>
      <c r="D8" s="54">
        <v>16.04214538181818</v>
      </c>
      <c r="E8" s="54">
        <v>15.426253672727269</v>
      </c>
      <c r="F8" s="54">
        <v>14.946442327272726</v>
      </c>
      <c r="G8" s="54">
        <v>15.699305092727272</v>
      </c>
      <c r="H8" s="54">
        <v>16.198167858181819</v>
      </c>
      <c r="I8" s="54">
        <v>16.248167858181819</v>
      </c>
      <c r="J8" s="54">
        <v>17.138408059560607</v>
      </c>
      <c r="K8" s="54">
        <v>16.873755898903987</v>
      </c>
      <c r="L8" s="54">
        <v>16.835435776645994</v>
      </c>
      <c r="M8" s="54">
        <v>16.896147831428664</v>
      </c>
      <c r="N8" s="54">
        <v>16.956053701691388</v>
      </c>
      <c r="O8" s="54">
        <v>17.118081927159245</v>
      </c>
      <c r="P8" s="54">
        <v>17.418436306833488</v>
      </c>
      <c r="Q8" s="54">
        <v>17.825696958943141</v>
      </c>
      <c r="R8" s="54">
        <v>18.30698092938356</v>
      </c>
      <c r="S8" s="54">
        <v>18.865956093719436</v>
      </c>
      <c r="T8" s="54">
        <v>19.460549962186974</v>
      </c>
      <c r="U8" s="54">
        <v>20.082050711940514</v>
      </c>
      <c r="V8" s="54">
        <v>20.754675296101365</v>
      </c>
      <c r="W8" s="54">
        <v>21.47289122742113</v>
      </c>
      <c r="X8" s="54">
        <v>22.207883117605604</v>
      </c>
      <c r="Y8" s="54">
        <v>22.912054663952496</v>
      </c>
      <c r="Z8" s="54">
        <v>23.59464286697359</v>
      </c>
      <c r="AA8" s="54">
        <v>24.263022384899205</v>
      </c>
      <c r="AB8" s="54">
        <v>24.923044725103114</v>
      </c>
      <c r="AC8" s="54">
        <v>25.579340723574475</v>
      </c>
      <c r="AD8" s="54">
        <v>26.235570768467905</v>
      </c>
      <c r="AE8" s="54">
        <v>26.894630990684206</v>
      </c>
      <c r="AF8" s="54">
        <v>27.558822068587585</v>
      </c>
      <c r="AG8" s="54">
        <v>28.229982059466259</v>
      </c>
      <c r="AH8" s="54">
        <v>28.909619277527696</v>
      </c>
      <c r="AI8" s="54">
        <v>29.598934450987393</v>
      </c>
      <c r="AJ8" s="54">
        <v>30.298924484669207</v>
      </c>
      <c r="AK8" s="54">
        <v>31.010418305953429</v>
      </c>
      <c r="AL8" s="54">
        <v>31.734119292004888</v>
      </c>
      <c r="AM8" s="54">
        <v>32.470636714625414</v>
      </c>
      <c r="AN8" s="54">
        <v>33.220509681034393</v>
      </c>
      <c r="AO8" s="54">
        <v>33.984225242022205</v>
      </c>
      <c r="AP8" s="54">
        <v>34.762232116501742</v>
      </c>
      <c r="AQ8" s="54">
        <v>35.554951121489232</v>
      </c>
      <c r="AR8" s="54">
        <v>36.362783121373539</v>
      </c>
      <c r="AS8" s="54">
        <v>37.186115104380114</v>
      </c>
      <c r="AT8" s="54">
        <v>38.025324841224865</v>
      </c>
      <c r="AU8" s="54">
        <v>38.88078446775333</v>
      </c>
      <c r="AV8" s="54">
        <v>39.752863249415924</v>
      </c>
      <c r="AW8" s="54">
        <v>40.641929722451515</v>
      </c>
    </row>
    <row r="9" spans="1:49">
      <c r="A9" s="57" t="s">
        <v>90</v>
      </c>
      <c r="B9" s="57"/>
      <c r="C9" s="58" t="s">
        <v>77</v>
      </c>
      <c r="D9" s="74">
        <v>9.3200000000000005E-2</v>
      </c>
      <c r="E9" s="74">
        <v>0.1003</v>
      </c>
      <c r="F9" s="74">
        <v>0.1037</v>
      </c>
      <c r="G9" s="74">
        <v>0.1164</v>
      </c>
      <c r="H9" s="74">
        <v>0.11699999999999998</v>
      </c>
      <c r="I9" s="74">
        <v>0.11699999999999998</v>
      </c>
      <c r="J9" s="74">
        <v>0.11699999999999998</v>
      </c>
      <c r="K9" s="74">
        <v>0.11699999999999998</v>
      </c>
      <c r="L9" s="74">
        <v>0.11699999999999998</v>
      </c>
      <c r="M9" s="74">
        <v>0.11699999999999998</v>
      </c>
      <c r="N9" s="74">
        <v>0.11699999999999998</v>
      </c>
      <c r="O9" s="74">
        <v>0.11699999999999998</v>
      </c>
      <c r="P9" s="74">
        <v>0.11699999999999998</v>
      </c>
      <c r="Q9" s="74">
        <v>0.11699999999999998</v>
      </c>
      <c r="R9" s="74">
        <v>0.11699999999999998</v>
      </c>
      <c r="S9" s="74">
        <v>0.11699999999999998</v>
      </c>
      <c r="T9" s="74">
        <v>0.11699999999999998</v>
      </c>
      <c r="U9" s="74">
        <v>0.11699999999999998</v>
      </c>
      <c r="V9" s="74">
        <v>0.11699999999999998</v>
      </c>
      <c r="W9" s="74">
        <v>0.11699999999999998</v>
      </c>
      <c r="X9" s="74">
        <v>0.11699999999999998</v>
      </c>
      <c r="Y9" s="74">
        <v>0.11699999999999998</v>
      </c>
      <c r="Z9" s="74">
        <v>0.11699999999999998</v>
      </c>
      <c r="AA9" s="74">
        <v>0.11699999999999998</v>
      </c>
      <c r="AB9" s="74">
        <v>0.11699999999999998</v>
      </c>
      <c r="AC9" s="74">
        <v>0.11699999999999998</v>
      </c>
      <c r="AD9" s="74">
        <v>0.11699999999999998</v>
      </c>
      <c r="AE9" s="74">
        <v>0.11699999999999998</v>
      </c>
      <c r="AF9" s="74">
        <v>0.11699999999999998</v>
      </c>
      <c r="AG9" s="74">
        <v>0.11699999999999998</v>
      </c>
      <c r="AH9" s="74">
        <v>0.11699999999999998</v>
      </c>
      <c r="AI9" s="74">
        <v>0.11699999999999998</v>
      </c>
      <c r="AJ9" s="74">
        <v>0.11699999999999998</v>
      </c>
      <c r="AK9" s="74">
        <v>0.11699999999999998</v>
      </c>
      <c r="AL9" s="74">
        <v>0.11699999999999998</v>
      </c>
      <c r="AM9" s="74">
        <v>0.11699999999999998</v>
      </c>
      <c r="AN9" s="74">
        <v>0.11699999999999998</v>
      </c>
      <c r="AO9" s="74">
        <v>0.11699999999999998</v>
      </c>
      <c r="AP9" s="74">
        <v>0.11699999999999998</v>
      </c>
      <c r="AQ9" s="74">
        <v>0.11699999999999998</v>
      </c>
      <c r="AR9" s="74">
        <v>0.11699999999999998</v>
      </c>
      <c r="AS9" s="74">
        <v>0.11699999999999998</v>
      </c>
      <c r="AT9" s="74">
        <v>0.11699999999999998</v>
      </c>
      <c r="AU9" s="74">
        <v>0.11699999999999998</v>
      </c>
      <c r="AV9" s="74">
        <v>0.11699999999999998</v>
      </c>
      <c r="AW9" s="74">
        <v>0.11699999999999998</v>
      </c>
    </row>
    <row r="10" spans="1:49">
      <c r="A10" s="52" t="s">
        <v>154</v>
      </c>
      <c r="B10" s="52" t="s">
        <v>155</v>
      </c>
      <c r="C10" s="53" t="s">
        <v>156</v>
      </c>
      <c r="D10" s="59">
        <v>1.89E-2</v>
      </c>
      <c r="E10" s="59">
        <v>0.02</v>
      </c>
      <c r="F10" s="59">
        <v>1.2800000000000001E-2</v>
      </c>
      <c r="G10" s="59">
        <v>1.0500000000000001E-2</v>
      </c>
      <c r="H10" s="59">
        <v>1.8599999999999998E-2</v>
      </c>
      <c r="I10" s="59">
        <v>1.8599999999999998E-2</v>
      </c>
      <c r="J10" s="59">
        <v>1.8599999999999998E-2</v>
      </c>
      <c r="K10" s="59">
        <v>1.8599999999999998E-2</v>
      </c>
      <c r="L10" s="59">
        <v>1.8599999999999998E-2</v>
      </c>
      <c r="M10" s="59">
        <v>1.8599999999999998E-2</v>
      </c>
      <c r="N10" s="59">
        <v>1.8599999999999998E-2</v>
      </c>
      <c r="O10" s="59">
        <v>1.8599999999999998E-2</v>
      </c>
      <c r="P10" s="59">
        <v>1.8599999999999998E-2</v>
      </c>
      <c r="Q10" s="59">
        <v>1.8599999999999998E-2</v>
      </c>
      <c r="R10" s="59">
        <v>1.8599999999999998E-2</v>
      </c>
      <c r="S10" s="59">
        <v>1.8599999999999998E-2</v>
      </c>
      <c r="T10" s="59">
        <v>1.8599999999999998E-2</v>
      </c>
      <c r="U10" s="59">
        <v>1.8599999999999998E-2</v>
      </c>
      <c r="V10" s="59">
        <v>1.8599999999999998E-2</v>
      </c>
      <c r="W10" s="59">
        <v>1.8599999999999998E-2</v>
      </c>
      <c r="X10" s="59">
        <v>1.8599999999999998E-2</v>
      </c>
      <c r="Y10" s="59">
        <v>1.8599999999999998E-2</v>
      </c>
      <c r="Z10" s="59">
        <v>1.8599999999999998E-2</v>
      </c>
      <c r="AA10" s="59">
        <v>1.8599999999999998E-2</v>
      </c>
      <c r="AB10" s="59">
        <v>1.8599999999999998E-2</v>
      </c>
      <c r="AC10" s="59">
        <v>1.8599999999999998E-2</v>
      </c>
      <c r="AD10" s="59">
        <v>1.8599999999999998E-2</v>
      </c>
      <c r="AE10" s="59">
        <v>1.8599999999999998E-2</v>
      </c>
      <c r="AF10" s="59">
        <v>1.8599999999999998E-2</v>
      </c>
      <c r="AG10" s="59">
        <v>1.8599999999999998E-2</v>
      </c>
      <c r="AH10" s="59">
        <v>1.8599999999999998E-2</v>
      </c>
      <c r="AI10" s="59">
        <v>1.8599999999999998E-2</v>
      </c>
      <c r="AJ10" s="59">
        <v>1.8599999999999998E-2</v>
      </c>
      <c r="AK10" s="59">
        <v>1.8599999999999998E-2</v>
      </c>
      <c r="AL10" s="59">
        <v>1.8599999999999998E-2</v>
      </c>
      <c r="AM10" s="59">
        <v>1.8599999999999998E-2</v>
      </c>
      <c r="AN10" s="59">
        <v>1.8599999999999998E-2</v>
      </c>
      <c r="AO10" s="59">
        <v>1.8599999999999998E-2</v>
      </c>
      <c r="AP10" s="59">
        <v>1.8599999999999998E-2</v>
      </c>
      <c r="AQ10" s="59">
        <v>1.8599999999999998E-2</v>
      </c>
      <c r="AR10" s="59">
        <v>1.8599999999999998E-2</v>
      </c>
      <c r="AS10" s="59">
        <v>1.8599999999999998E-2</v>
      </c>
      <c r="AT10" s="59">
        <v>1.8599999999999998E-2</v>
      </c>
      <c r="AU10" s="59">
        <v>1.8599999999999998E-2</v>
      </c>
      <c r="AV10" s="59">
        <v>1.8599999999999998E-2</v>
      </c>
      <c r="AW10" s="59">
        <v>1.8599999999999998E-2</v>
      </c>
    </row>
    <row r="11" spans="1:49">
      <c r="B11" s="52" t="s">
        <v>157</v>
      </c>
      <c r="C11" s="53" t="s">
        <v>156</v>
      </c>
      <c r="D11" s="59">
        <v>0.40920000000000001</v>
      </c>
      <c r="E11" s="59">
        <v>0.38290000000000002</v>
      </c>
      <c r="F11" s="59">
        <v>0.39900000000000002</v>
      </c>
      <c r="G11" s="59">
        <v>0.37190000000000001</v>
      </c>
      <c r="H11" s="59">
        <v>0.36130000000000001</v>
      </c>
      <c r="I11" s="59">
        <v>0.41959999999999997</v>
      </c>
      <c r="J11" s="59">
        <v>0.35610000000000003</v>
      </c>
      <c r="K11" s="59">
        <v>0.29443480193018956</v>
      </c>
      <c r="L11" s="59">
        <v>0.42947196888841599</v>
      </c>
      <c r="M11" s="59">
        <v>0.42403063466471591</v>
      </c>
      <c r="N11" s="59">
        <v>0.42496430467073665</v>
      </c>
      <c r="O11" s="59">
        <v>0.41357796078920006</v>
      </c>
      <c r="P11" s="59">
        <v>0.40673031813640859</v>
      </c>
      <c r="Q11" s="59">
        <v>0.40096958792204757</v>
      </c>
      <c r="R11" s="59">
        <v>0.39505908450104843</v>
      </c>
      <c r="S11" s="59">
        <v>0.38844214156162138</v>
      </c>
      <c r="T11" s="59">
        <v>0.38108551428970217</v>
      </c>
      <c r="U11" s="59">
        <v>0.37277161389060176</v>
      </c>
      <c r="V11" s="59">
        <v>0.36428022060728793</v>
      </c>
      <c r="W11" s="59">
        <v>0.35515305773847278</v>
      </c>
      <c r="X11" s="59">
        <v>0.34605539109667949</v>
      </c>
      <c r="Y11" s="59">
        <v>0.33633172486663954</v>
      </c>
      <c r="Z11" s="59">
        <v>0.294523864949847</v>
      </c>
      <c r="AA11" s="59">
        <v>0.26609462933166278</v>
      </c>
      <c r="AB11" s="59">
        <v>0.24298800097830056</v>
      </c>
      <c r="AC11" s="59">
        <v>0.22367485970456372</v>
      </c>
      <c r="AD11" s="59">
        <v>0.32170037413615815</v>
      </c>
      <c r="AE11" s="59">
        <v>0.32182875401835337</v>
      </c>
      <c r="AF11" s="59">
        <v>0.32193408785705296</v>
      </c>
      <c r="AG11" s="59">
        <v>0.32201947391816843</v>
      </c>
      <c r="AH11" s="59">
        <v>0.3220866961119328</v>
      </c>
      <c r="AI11" s="59">
        <v>0.32213813376071704</v>
      </c>
      <c r="AJ11" s="59">
        <v>0.32217586270809273</v>
      </c>
      <c r="AK11" s="59">
        <v>0.3222016804107054</v>
      </c>
      <c r="AL11" s="59">
        <v>0.32221712915447975</v>
      </c>
      <c r="AM11" s="59">
        <v>0.32222352993075543</v>
      </c>
      <c r="AN11" s="59">
        <v>0.32222200582693644</v>
      </c>
      <c r="AO11" s="59">
        <v>0.32221351038331164</v>
      </c>
      <c r="AP11" s="59">
        <v>0.32219884725020614</v>
      </c>
      <c r="AQ11" s="59">
        <v>0.32217869278479666</v>
      </c>
      <c r="AR11" s="59">
        <v>0.32215361145978239</v>
      </c>
      <c r="AS11" s="59">
        <v>0.32212407325824116</v>
      </c>
      <c r="AT11" s="59">
        <v>0.32209046539834213</v>
      </c>
      <c r="AU11" s="59">
        <v>0.32205310551778266</v>
      </c>
      <c r="AV11" s="59">
        <v>0.32201225047187843</v>
      </c>
      <c r="AW11" s="59">
        <v>0.32196810625122874</v>
      </c>
    </row>
    <row r="12" spans="1:49">
      <c r="B12" s="52" t="s">
        <v>158</v>
      </c>
      <c r="C12" s="53" t="s">
        <v>156</v>
      </c>
      <c r="D12" s="59">
        <v>1.395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  <c r="P12" s="59">
        <v>0</v>
      </c>
      <c r="Q12" s="59">
        <v>0</v>
      </c>
      <c r="R12" s="59">
        <v>0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59">
        <v>0</v>
      </c>
      <c r="AC12" s="59">
        <v>0</v>
      </c>
      <c r="AD12" s="59">
        <v>0</v>
      </c>
      <c r="AE12" s="59">
        <v>0</v>
      </c>
      <c r="AF12" s="59">
        <v>0</v>
      </c>
      <c r="AG12" s="59">
        <v>0</v>
      </c>
      <c r="AH12" s="59">
        <v>0</v>
      </c>
      <c r="AI12" s="59">
        <v>0</v>
      </c>
      <c r="AJ12" s="59">
        <v>0</v>
      </c>
      <c r="AK12" s="59">
        <v>0</v>
      </c>
      <c r="AL12" s="59">
        <v>0</v>
      </c>
      <c r="AM12" s="59">
        <v>0</v>
      </c>
      <c r="AN12" s="59">
        <v>0</v>
      </c>
      <c r="AO12" s="59">
        <v>0</v>
      </c>
      <c r="AP12" s="59">
        <v>0</v>
      </c>
      <c r="AQ12" s="59">
        <v>0</v>
      </c>
      <c r="AR12" s="59">
        <v>0</v>
      </c>
      <c r="AS12" s="59">
        <v>0</v>
      </c>
      <c r="AT12" s="59">
        <v>0</v>
      </c>
      <c r="AU12" s="59">
        <v>0</v>
      </c>
      <c r="AV12" s="59">
        <v>0</v>
      </c>
      <c r="AW12" s="59">
        <v>0</v>
      </c>
    </row>
    <row r="13" spans="1:49">
      <c r="B13" s="52" t="s">
        <v>159</v>
      </c>
      <c r="C13" s="53" t="s">
        <v>156</v>
      </c>
      <c r="D13" s="59">
        <v>1.024</v>
      </c>
      <c r="E13" s="59">
        <v>1.1369</v>
      </c>
      <c r="F13" s="59">
        <v>1.1245000000000001</v>
      </c>
      <c r="G13" s="59">
        <v>1.2497</v>
      </c>
      <c r="H13" s="59">
        <v>1.167</v>
      </c>
      <c r="I13" s="59">
        <v>1.2230000000000001</v>
      </c>
      <c r="J13" s="59">
        <v>1.4119999999999999</v>
      </c>
      <c r="K13" s="59">
        <v>1.1771406592204632</v>
      </c>
      <c r="L13" s="59">
        <v>1.3251906160746627</v>
      </c>
      <c r="M13" s="59">
        <v>1.3382928168817081</v>
      </c>
      <c r="N13" s="59">
        <v>1.3476553622346958</v>
      </c>
      <c r="O13" s="59">
        <v>1.3671226550869653</v>
      </c>
      <c r="P13" s="59">
        <v>1.3908355235541028</v>
      </c>
      <c r="Q13" s="59">
        <v>1.4092184166471966</v>
      </c>
      <c r="R13" s="59">
        <v>1.426226057453994</v>
      </c>
      <c r="S13" s="59">
        <v>1.4411900132893576</v>
      </c>
      <c r="T13" s="59">
        <v>1.4509564484249065</v>
      </c>
      <c r="U13" s="59">
        <v>1.4632254298712892</v>
      </c>
      <c r="V13" s="59">
        <v>1.4751151572029715</v>
      </c>
      <c r="W13" s="59">
        <v>1.4852927998976326</v>
      </c>
      <c r="X13" s="59">
        <v>1.4936952682522817</v>
      </c>
      <c r="Y13" s="59">
        <v>1.5006689904983765</v>
      </c>
      <c r="Z13" s="59">
        <v>1.5064671871144593</v>
      </c>
      <c r="AA13" s="59">
        <v>1.5111001938967794</v>
      </c>
      <c r="AB13" s="59">
        <v>1.5145993445227846</v>
      </c>
      <c r="AC13" s="59">
        <v>1.5170777304961083</v>
      </c>
      <c r="AD13" s="59">
        <v>1.5185999549978786</v>
      </c>
      <c r="AE13" s="59">
        <v>1.5189400795367272</v>
      </c>
      <c r="AF13" s="59">
        <v>1.5183836627751541</v>
      </c>
      <c r="AG13" s="59">
        <v>1.5169793374499034</v>
      </c>
      <c r="AH13" s="59">
        <v>1.5147678878325046</v>
      </c>
      <c r="AI13" s="59">
        <v>1.5119402306514795</v>
      </c>
      <c r="AJ13" s="59">
        <v>1.5085462669005294</v>
      </c>
      <c r="AK13" s="59">
        <v>1.5046175274271574</v>
      </c>
      <c r="AL13" s="59">
        <v>1.5001805474743515</v>
      </c>
      <c r="AM13" s="59">
        <v>1.4952596506288771</v>
      </c>
      <c r="AN13" s="59">
        <v>1.4898771990835051</v>
      </c>
      <c r="AO13" s="59">
        <v>1.4840548662268234</v>
      </c>
      <c r="AP13" s="59">
        <v>1.4778134657140007</v>
      </c>
      <c r="AQ13" s="59">
        <v>1.4711736403266875</v>
      </c>
      <c r="AR13" s="59">
        <v>1.4641555546580227</v>
      </c>
      <c r="AS13" s="59">
        <v>1.4567793163187268</v>
      </c>
      <c r="AT13" s="59">
        <v>1.4490646704330032</v>
      </c>
      <c r="AU13" s="59">
        <v>1.44103127787485</v>
      </c>
      <c r="AV13" s="59">
        <v>1.4326984498896047</v>
      </c>
      <c r="AW13" s="59">
        <v>1.4240853402743832</v>
      </c>
    </row>
    <row r="14" spans="1:49">
      <c r="B14" s="52" t="s">
        <v>160</v>
      </c>
      <c r="C14" s="53" t="s">
        <v>156</v>
      </c>
      <c r="D14" s="59">
        <v>0.1128</v>
      </c>
      <c r="E14" s="59">
        <v>0.1452</v>
      </c>
      <c r="F14" s="59">
        <v>0.15909999999999999</v>
      </c>
      <c r="G14" s="59">
        <v>0.17660000000000001</v>
      </c>
      <c r="H14" s="59">
        <v>0.14610000000000001</v>
      </c>
      <c r="I14" s="59">
        <v>0.14799999999999999</v>
      </c>
      <c r="J14" s="59">
        <v>0.1681</v>
      </c>
      <c r="K14" s="59">
        <v>0.15041647649657577</v>
      </c>
      <c r="L14" s="59">
        <v>0.17466420769553198</v>
      </c>
      <c r="M14" s="59">
        <v>0.17836349213815067</v>
      </c>
      <c r="N14" s="59">
        <v>0.18147800806786135</v>
      </c>
      <c r="O14" s="59">
        <v>0.18448908434862371</v>
      </c>
      <c r="P14" s="59">
        <v>0.18745472778510835</v>
      </c>
      <c r="Q14" s="59">
        <v>0.18969116093398275</v>
      </c>
      <c r="R14" s="59">
        <v>0.19161507684909687</v>
      </c>
      <c r="S14" s="59">
        <v>0.19314535567377988</v>
      </c>
      <c r="T14" s="59">
        <v>0.19397624573909211</v>
      </c>
      <c r="U14" s="59">
        <v>0.19494173439776802</v>
      </c>
      <c r="V14" s="59">
        <v>0.19587017320182851</v>
      </c>
      <c r="W14" s="59">
        <v>0.19651688435378489</v>
      </c>
      <c r="X14" s="59">
        <v>0.19695707036838464</v>
      </c>
      <c r="Y14" s="59">
        <v>0.19714535156959334</v>
      </c>
      <c r="Z14" s="59">
        <v>0.19716139687959269</v>
      </c>
      <c r="AA14" s="59">
        <v>0.19700726229371252</v>
      </c>
      <c r="AB14" s="59">
        <v>0.19669204433447224</v>
      </c>
      <c r="AC14" s="59">
        <v>0.19623523508340879</v>
      </c>
      <c r="AD14" s="59">
        <v>0.19564878319023538</v>
      </c>
      <c r="AE14" s="59">
        <v>0.19490754859581089</v>
      </c>
      <c r="AF14" s="59">
        <v>0.19405236846984975</v>
      </c>
      <c r="AG14" s="59">
        <v>0.19309276956155783</v>
      </c>
      <c r="AH14" s="59">
        <v>0.1920368904630777</v>
      </c>
      <c r="AI14" s="59">
        <v>0.19091148156626689</v>
      </c>
      <c r="AJ14" s="59">
        <v>0.18972492563124901</v>
      </c>
      <c r="AK14" s="59">
        <v>0.18848297818698032</v>
      </c>
      <c r="AL14" s="59">
        <v>0.18719050278160076</v>
      </c>
      <c r="AM14" s="59">
        <v>0.18585184984623657</v>
      </c>
      <c r="AN14" s="59">
        <v>0.18447091306711752</v>
      </c>
      <c r="AO14" s="59">
        <v>0.18305131012470427</v>
      </c>
      <c r="AP14" s="59">
        <v>0.18159638121520075</v>
      </c>
      <c r="AQ14" s="59">
        <v>0.18010929198461079</v>
      </c>
      <c r="AR14" s="59">
        <v>0.17859301170130165</v>
      </c>
      <c r="AS14" s="59">
        <v>0.17705037946340674</v>
      </c>
      <c r="AT14" s="59">
        <v>0.17548407998964305</v>
      </c>
      <c r="AU14" s="59">
        <v>0.17389668943144895</v>
      </c>
      <c r="AV14" s="59">
        <v>0.17229065395291607</v>
      </c>
      <c r="AW14" s="59">
        <v>0.17066832275739144</v>
      </c>
    </row>
    <row r="15" spans="1:49">
      <c r="A15" s="73"/>
      <c r="B15" s="57" t="s">
        <v>161</v>
      </c>
      <c r="C15" s="58" t="s">
        <v>156</v>
      </c>
      <c r="D15" s="60">
        <v>0.80269999999999997</v>
      </c>
      <c r="E15" s="60">
        <v>0.80100000000000005</v>
      </c>
      <c r="F15" s="60">
        <v>0.71340000000000003</v>
      </c>
      <c r="G15" s="60">
        <v>0.95069999999999999</v>
      </c>
      <c r="H15" s="60">
        <v>0.67410000000000003</v>
      </c>
      <c r="I15" s="60">
        <v>0.66920000000000002</v>
      </c>
      <c r="J15" s="60">
        <v>0.92920000000000003</v>
      </c>
      <c r="K15" s="60">
        <v>0.67884046287621003</v>
      </c>
      <c r="L15" s="60">
        <v>0.86273258910288786</v>
      </c>
      <c r="M15" s="60">
        <v>0.89655954882300881</v>
      </c>
      <c r="N15" s="60">
        <v>0.9166228616530856</v>
      </c>
      <c r="O15" s="60">
        <v>0.92706980030311326</v>
      </c>
      <c r="P15" s="60">
        <v>0.93341743975454694</v>
      </c>
      <c r="Q15" s="60">
        <v>0.93512367223357729</v>
      </c>
      <c r="R15" s="60">
        <v>0.93470365076009998</v>
      </c>
      <c r="S15" s="60">
        <v>0.93172489585219276</v>
      </c>
      <c r="T15" s="60">
        <v>0.92445071253185795</v>
      </c>
      <c r="U15" s="60">
        <v>0.91748585944510297</v>
      </c>
      <c r="V15" s="60">
        <v>0.90990849576320332</v>
      </c>
      <c r="W15" s="60">
        <v>0.90072891622361073</v>
      </c>
      <c r="X15" s="60">
        <v>0.89043818125915486</v>
      </c>
      <c r="Y15" s="60">
        <v>0.87891237458065452</v>
      </c>
      <c r="Z15" s="60">
        <v>0.86648484670794257</v>
      </c>
      <c r="AA15" s="60">
        <v>0.85326873729258301</v>
      </c>
      <c r="AB15" s="60">
        <v>0.83937733394917058</v>
      </c>
      <c r="AC15" s="60">
        <v>0.82495736847861911</v>
      </c>
      <c r="AD15" s="60">
        <v>0.81011616825522492</v>
      </c>
      <c r="AE15" s="60">
        <v>0.79480009943577801</v>
      </c>
      <c r="AF15" s="60">
        <v>0.77922129947271468</v>
      </c>
      <c r="AG15" s="60">
        <v>0.76345507633986054</v>
      </c>
      <c r="AH15" s="60">
        <v>0.7475656878811836</v>
      </c>
      <c r="AI15" s="60">
        <v>0.73168379986358534</v>
      </c>
      <c r="AJ15" s="60">
        <v>0.71586175090179649</v>
      </c>
      <c r="AK15" s="60">
        <v>0.7001378549725511</v>
      </c>
      <c r="AL15" s="60">
        <v>0.68454378897585222</v>
      </c>
      <c r="AM15" s="60">
        <v>0.66910645353147613</v>
      </c>
      <c r="AN15" s="60">
        <v>0.65384853626777062</v>
      </c>
      <c r="AO15" s="60">
        <v>0.63878946940142189</v>
      </c>
      <c r="AP15" s="60">
        <v>0.62394568322084787</v>
      </c>
      <c r="AQ15" s="60">
        <v>0.60933119677113334</v>
      </c>
      <c r="AR15" s="60">
        <v>0.59495774489917375</v>
      </c>
      <c r="AS15" s="60">
        <v>0.58083518679230195</v>
      </c>
      <c r="AT15" s="60">
        <v>0.56697158892852251</v>
      </c>
      <c r="AU15" s="60">
        <v>0.55337352585799104</v>
      </c>
      <c r="AV15" s="60">
        <v>0.54004614536780338</v>
      </c>
      <c r="AW15" s="60">
        <v>0.52699339738251516</v>
      </c>
    </row>
    <row r="16" spans="1:49">
      <c r="A16" s="52"/>
      <c r="B16" s="52"/>
      <c r="C16" s="53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</row>
    <row r="17" spans="1:14">
      <c r="A17" s="49" t="s">
        <v>48</v>
      </c>
      <c r="B17" s="49" t="s">
        <v>49</v>
      </c>
      <c r="C17" s="50"/>
      <c r="D17" s="238" t="s">
        <v>594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</row>
    <row r="18" spans="1:14">
      <c r="A18" s="31"/>
      <c r="B18" s="31"/>
      <c r="C18" s="51" t="s">
        <v>21</v>
      </c>
      <c r="D18" s="51" t="s">
        <v>595</v>
      </c>
      <c r="E18" s="51" t="s">
        <v>596</v>
      </c>
      <c r="F18" s="51">
        <v>2012</v>
      </c>
      <c r="G18" s="51">
        <v>2015</v>
      </c>
      <c r="H18" s="51">
        <v>2020</v>
      </c>
      <c r="I18" s="51">
        <v>2025</v>
      </c>
      <c r="J18" s="51">
        <v>2030</v>
      </c>
      <c r="K18" s="51">
        <v>2035</v>
      </c>
      <c r="L18" s="51">
        <v>2040</v>
      </c>
      <c r="M18" s="51">
        <v>2045</v>
      </c>
      <c r="N18" s="51">
        <v>2050</v>
      </c>
    </row>
    <row r="19" spans="1:14">
      <c r="A19" s="52" t="s">
        <v>73</v>
      </c>
      <c r="B19" s="52" t="s">
        <v>74</v>
      </c>
      <c r="C19" s="53" t="s">
        <v>77</v>
      </c>
      <c r="D19" s="239">
        <v>1.0254675</v>
      </c>
      <c r="E19" s="239">
        <v>1.0536542500000001</v>
      </c>
      <c r="F19" s="239">
        <v>1.0587594373554128</v>
      </c>
      <c r="G19" s="239">
        <v>1.0729584963747842</v>
      </c>
      <c r="H19" s="239">
        <v>1.2402987887923786</v>
      </c>
      <c r="I19" s="239">
        <v>1.3591482195518065</v>
      </c>
      <c r="J19" s="239">
        <v>1.4262896020362459</v>
      </c>
      <c r="K19" s="239">
        <v>1.4567334623218233</v>
      </c>
      <c r="L19" s="239">
        <v>1.4646122840262177</v>
      </c>
      <c r="M19" s="239">
        <v>1.4565088669443442</v>
      </c>
      <c r="N19" s="239">
        <v>1.4431707585204558</v>
      </c>
    </row>
    <row r="20" spans="1:14">
      <c r="A20" s="52"/>
      <c r="C20" s="55" t="s">
        <v>43</v>
      </c>
      <c r="D20" s="56">
        <v>5301.6669750000001</v>
      </c>
      <c r="E20" s="56">
        <v>5447.3924725000006</v>
      </c>
      <c r="F20" s="56">
        <v>5473.7862911274842</v>
      </c>
      <c r="G20" s="56">
        <v>5547.1954262576346</v>
      </c>
      <c r="H20" s="56">
        <v>6412.3447380565976</v>
      </c>
      <c r="I20" s="56">
        <v>7026.7962950828396</v>
      </c>
      <c r="J20" s="56">
        <v>7373.917242527391</v>
      </c>
      <c r="K20" s="56">
        <v>7531.3120002038268</v>
      </c>
      <c r="L20" s="56">
        <v>7572.0455084155456</v>
      </c>
      <c r="M20" s="56">
        <v>7530.15084210226</v>
      </c>
      <c r="N20" s="56">
        <v>7461.1928215507569</v>
      </c>
    </row>
    <row r="21" spans="1:14">
      <c r="A21" s="52" t="s">
        <v>73</v>
      </c>
      <c r="B21" s="52" t="s">
        <v>79</v>
      </c>
      <c r="C21" s="53" t="s">
        <v>77</v>
      </c>
      <c r="D21" s="239">
        <v>5.9257430000000006</v>
      </c>
      <c r="E21" s="239">
        <v>5.8224977500000001</v>
      </c>
      <c r="F21" s="239">
        <v>5.6002913251355873</v>
      </c>
      <c r="G21" s="239">
        <v>5.7529198222116484</v>
      </c>
      <c r="H21" s="239">
        <v>5.5977219267834801</v>
      </c>
      <c r="I21" s="239">
        <v>5.5442353207189141</v>
      </c>
      <c r="J21" s="239">
        <v>5.466964902272923</v>
      </c>
      <c r="K21" s="239">
        <v>5.3673541030220644</v>
      </c>
      <c r="L21" s="239">
        <v>5.2431199260672177</v>
      </c>
      <c r="M21" s="239">
        <v>5.1512059925118567</v>
      </c>
      <c r="N21" s="239">
        <v>5.112872172161631</v>
      </c>
    </row>
    <row r="22" spans="1:14">
      <c r="A22" s="52" t="s">
        <v>82</v>
      </c>
      <c r="B22" s="52"/>
      <c r="C22" s="53" t="s">
        <v>77</v>
      </c>
      <c r="D22" s="239">
        <v>6.4313209999999996</v>
      </c>
      <c r="E22" s="239">
        <v>5.9213362500000004</v>
      </c>
      <c r="F22" s="239">
        <v>4.8992159254756995</v>
      </c>
      <c r="G22" s="239">
        <v>5.4203273872031534</v>
      </c>
      <c r="H22" s="239">
        <v>5.8812087201641656</v>
      </c>
      <c r="I22" s="239">
        <v>5.9213107387450155</v>
      </c>
      <c r="J22" s="239">
        <v>6.0929929907209059</v>
      </c>
      <c r="K22" s="239">
        <v>6.3287341582711063</v>
      </c>
      <c r="L22" s="239">
        <v>6.5749138869015074</v>
      </c>
      <c r="M22" s="239">
        <v>6.8197286116272604</v>
      </c>
      <c r="N22" s="239">
        <v>7.0128453686079411</v>
      </c>
    </row>
    <row r="23" spans="1:14">
      <c r="A23" s="52" t="s">
        <v>84</v>
      </c>
      <c r="B23" s="52"/>
      <c r="C23" s="53" t="s">
        <v>77</v>
      </c>
      <c r="D23" s="239">
        <v>1.6708000000000001</v>
      </c>
      <c r="E23" s="239">
        <v>1.5603000000000002</v>
      </c>
      <c r="F23" s="239">
        <v>1.5704601448168001</v>
      </c>
      <c r="G23" s="239">
        <v>1.7243416169335759</v>
      </c>
      <c r="H23" s="239">
        <v>1.9717173788619942</v>
      </c>
      <c r="I23" s="239">
        <v>2.2021419689494333</v>
      </c>
      <c r="J23" s="239">
        <v>2.4259815497281458</v>
      </c>
      <c r="K23" s="239">
        <v>2.6534275089595045</v>
      </c>
      <c r="L23" s="239">
        <v>2.8807283334967022</v>
      </c>
      <c r="M23" s="239">
        <v>3.1072675918093156</v>
      </c>
      <c r="N23" s="239">
        <v>3.2879915486967839</v>
      </c>
    </row>
    <row r="24" spans="1:14">
      <c r="A24" s="52" t="s">
        <v>87</v>
      </c>
      <c r="B24" s="52"/>
      <c r="C24" s="53" t="s">
        <v>77</v>
      </c>
      <c r="D24" s="239">
        <v>16.04214538181818</v>
      </c>
      <c r="E24" s="239">
        <v>15.186347999999997</v>
      </c>
      <c r="F24" s="239">
        <v>16.873755898903987</v>
      </c>
      <c r="G24" s="239">
        <v>17.044831108751755</v>
      </c>
      <c r="H24" s="239">
        <v>18.908246931234721</v>
      </c>
      <c r="I24" s="239">
        <v>22.188429434410839</v>
      </c>
      <c r="J24" s="239">
        <v>25.579121918545784</v>
      </c>
      <c r="K24" s="239">
        <v>28.919256468247632</v>
      </c>
      <c r="L24" s="239">
        <v>32.483981847128064</v>
      </c>
      <c r="M24" s="239">
        <v>36.378281260993894</v>
      </c>
      <c r="N24" s="239">
        <v>39.758525813206923</v>
      </c>
    </row>
    <row r="25" spans="1:14">
      <c r="A25" s="57" t="s">
        <v>90</v>
      </c>
      <c r="B25" s="57"/>
      <c r="C25" s="58" t="s">
        <v>77</v>
      </c>
      <c r="D25" s="240">
        <v>9.3200000000000005E-2</v>
      </c>
      <c r="E25" s="240">
        <v>0.10200000000000001</v>
      </c>
      <c r="F25" s="240">
        <v>0.11699999999999998</v>
      </c>
      <c r="G25" s="240">
        <v>0.11699999999999997</v>
      </c>
      <c r="H25" s="239">
        <v>0.11699999999999997</v>
      </c>
      <c r="I25" s="239">
        <v>0.11699999999999997</v>
      </c>
      <c r="J25" s="239">
        <v>0.11699999999999997</v>
      </c>
      <c r="K25" s="239">
        <v>0.11699999999999997</v>
      </c>
      <c r="L25" s="239">
        <v>0.11699999999999997</v>
      </c>
      <c r="M25" s="239">
        <v>0.11699999999999997</v>
      </c>
      <c r="N25" s="239">
        <v>0.11699999999999998</v>
      </c>
    </row>
    <row r="26" spans="1:14">
      <c r="A26" s="52" t="s">
        <v>154</v>
      </c>
      <c r="B26" s="52" t="s">
        <v>155</v>
      </c>
      <c r="C26" s="53" t="s">
        <v>156</v>
      </c>
      <c r="D26" s="239">
        <v>1.89E-2</v>
      </c>
      <c r="E26" s="239">
        <v>1.6400000000000001E-2</v>
      </c>
      <c r="F26" s="239">
        <v>1.8599999999999998E-2</v>
      </c>
      <c r="G26" s="239">
        <v>1.8599999999999998E-2</v>
      </c>
      <c r="H26" s="241">
        <v>1.8599999999999998E-2</v>
      </c>
      <c r="I26" s="241">
        <v>1.8599999999999998E-2</v>
      </c>
      <c r="J26" s="241">
        <v>1.8599999999999998E-2</v>
      </c>
      <c r="K26" s="241">
        <v>1.8599999999999998E-2</v>
      </c>
      <c r="L26" s="241">
        <v>1.8599999999999998E-2</v>
      </c>
      <c r="M26" s="241">
        <v>1.8599999999999998E-2</v>
      </c>
      <c r="N26" s="241">
        <v>1.8599999999999998E-2</v>
      </c>
    </row>
    <row r="27" spans="1:14">
      <c r="B27" s="52" t="s">
        <v>157</v>
      </c>
      <c r="C27" s="53" t="s">
        <v>156</v>
      </c>
      <c r="D27" s="239">
        <v>0.40920000000000001</v>
      </c>
      <c r="E27" s="239">
        <v>0.39095000000000002</v>
      </c>
      <c r="F27" s="239">
        <v>0.29443480193018956</v>
      </c>
      <c r="G27" s="239">
        <v>0.41975503742989539</v>
      </c>
      <c r="H27" s="239">
        <v>0.38766558843300425</v>
      </c>
      <c r="I27" s="239">
        <v>0.33926885185178535</v>
      </c>
      <c r="J27" s="239">
        <v>0.27525732363380773</v>
      </c>
      <c r="K27" s="239">
        <v>0.3220708508711928</v>
      </c>
      <c r="L27" s="239">
        <v>0.32221557114123772</v>
      </c>
      <c r="M27" s="239">
        <v>0.32214913803027367</v>
      </c>
      <c r="N27" s="239">
        <v>0.32201115408029662</v>
      </c>
    </row>
    <row r="28" spans="1:14">
      <c r="B28" s="52" t="s">
        <v>158</v>
      </c>
      <c r="C28" s="53" t="s">
        <v>156</v>
      </c>
      <c r="D28" s="239">
        <v>1.395</v>
      </c>
      <c r="E28" s="239">
        <v>0</v>
      </c>
      <c r="F28" s="239">
        <v>0</v>
      </c>
      <c r="G28" s="239">
        <v>0</v>
      </c>
      <c r="H28" s="239">
        <v>0</v>
      </c>
      <c r="I28" s="239">
        <v>0</v>
      </c>
      <c r="J28" s="239">
        <v>0</v>
      </c>
      <c r="K28" s="239">
        <v>0</v>
      </c>
      <c r="L28" s="239">
        <v>0</v>
      </c>
      <c r="M28" s="239">
        <v>0</v>
      </c>
      <c r="N28" s="239">
        <v>0</v>
      </c>
    </row>
    <row r="29" spans="1:14">
      <c r="B29" s="52" t="s">
        <v>159</v>
      </c>
      <c r="C29" s="53" t="s">
        <v>156</v>
      </c>
      <c r="D29" s="239">
        <v>1.024</v>
      </c>
      <c r="E29" s="239">
        <v>1.1307</v>
      </c>
      <c r="F29" s="239">
        <v>1.1771406592204632</v>
      </c>
      <c r="G29" s="239">
        <v>1.3538193947664268</v>
      </c>
      <c r="H29" s="239">
        <v>1.4381632731373488</v>
      </c>
      <c r="I29" s="239">
        <v>1.4922478805931445</v>
      </c>
      <c r="J29" s="239">
        <v>1.5160634606900556</v>
      </c>
      <c r="K29" s="239">
        <v>1.5141234771219141</v>
      </c>
      <c r="L29" s="239">
        <v>1.4947979581681428</v>
      </c>
      <c r="M29" s="239">
        <v>1.4637973294900881</v>
      </c>
      <c r="N29" s="239">
        <v>1.4326050226796128</v>
      </c>
    </row>
    <row r="30" spans="1:14">
      <c r="B30" s="52" t="s">
        <v>160</v>
      </c>
      <c r="C30" s="53" t="s">
        <v>156</v>
      </c>
      <c r="D30" s="239">
        <v>0.1128</v>
      </c>
      <c r="E30" s="239">
        <v>0.15215000000000001</v>
      </c>
      <c r="F30" s="239">
        <v>0.15041647649657577</v>
      </c>
      <c r="G30" s="239">
        <v>0.18128990400705525</v>
      </c>
      <c r="H30" s="239">
        <v>0.1926739147187439</v>
      </c>
      <c r="I30" s="239">
        <v>0.19673017527463682</v>
      </c>
      <c r="J30" s="239">
        <v>0.19609817469952798</v>
      </c>
      <c r="K30" s="239">
        <v>0.19196368713840023</v>
      </c>
      <c r="L30" s="239">
        <v>0.18580951080132788</v>
      </c>
      <c r="M30" s="239">
        <v>0.17856662887083258</v>
      </c>
      <c r="N30" s="239">
        <v>0.17228522204725216</v>
      </c>
    </row>
    <row r="31" spans="1:14">
      <c r="A31" s="73"/>
      <c r="B31" s="57" t="s">
        <v>161</v>
      </c>
      <c r="C31" s="58" t="s">
        <v>156</v>
      </c>
      <c r="D31" s="240">
        <v>0.80269999999999997</v>
      </c>
      <c r="E31" s="240">
        <v>0.7572000000000001</v>
      </c>
      <c r="F31" s="240">
        <v>0.67884046287621003</v>
      </c>
      <c r="G31" s="240">
        <v>0.90728044792732854</v>
      </c>
      <c r="H31" s="240">
        <v>0.92869775816456612</v>
      </c>
      <c r="I31" s="240">
        <v>0.88929456290691322</v>
      </c>
      <c r="J31" s="240">
        <v>0.82450394148227524</v>
      </c>
      <c r="K31" s="240">
        <v>0.7475575228918282</v>
      </c>
      <c r="L31" s="240">
        <v>0.66928522062981433</v>
      </c>
      <c r="M31" s="240">
        <v>0.59520828012239591</v>
      </c>
      <c r="N31" s="240">
        <v>0.54013768953610319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FF00"/>
  </sheetPr>
  <dimension ref="A1:BE170"/>
  <sheetViews>
    <sheetView zoomScale="70" zoomScaleNormal="70" workbookViewId="0">
      <selection activeCell="BA39" sqref="BA39"/>
    </sheetView>
  </sheetViews>
  <sheetFormatPr defaultColWidth="8.7109375" defaultRowHeight="12.75"/>
  <cols>
    <col min="33" max="33" width="8.7109375" customWidth="1"/>
    <col min="34" max="34" width="8.85546875" customWidth="1"/>
    <col min="38" max="38" width="8.7109375" customWidth="1"/>
  </cols>
  <sheetData>
    <row r="1" spans="1:57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</row>
    <row r="2" spans="1:57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</row>
    <row r="3" spans="1:57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</row>
    <row r="4" spans="1:57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</row>
    <row r="5" spans="1:57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</row>
    <row r="6" spans="1:57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</row>
    <row r="7" spans="1:5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</row>
    <row r="8" spans="1:57">
      <c r="A8" s="10"/>
      <c r="B8" s="10"/>
      <c r="C8" s="10"/>
      <c r="D8" s="10"/>
      <c r="E8" s="10"/>
      <c r="F8" s="10"/>
      <c r="G8" s="10"/>
      <c r="H8" s="10"/>
      <c r="I8" s="10"/>
      <c r="J8" s="10" t="s">
        <v>410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</row>
    <row r="9" spans="1:57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</row>
    <row r="10" spans="1:57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57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57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57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57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57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2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61" t="s">
        <v>178</v>
      </c>
      <c r="AU17" s="10"/>
      <c r="AV17" s="10"/>
      <c r="AW17" s="10"/>
      <c r="AX17" s="10"/>
      <c r="AY17" s="62" t="s">
        <v>225</v>
      </c>
      <c r="AZ17" s="10"/>
      <c r="BA17" s="10"/>
      <c r="BB17" s="10"/>
      <c r="BC17" s="10"/>
      <c r="BD17" s="10"/>
      <c r="BE17" s="10"/>
    </row>
    <row r="18" spans="1:57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62" t="s">
        <v>226</v>
      </c>
      <c r="AU18" s="10"/>
      <c r="AV18" s="10"/>
      <c r="AW18" s="10"/>
      <c r="AX18" s="10"/>
      <c r="AY18" s="63" t="s">
        <v>227</v>
      </c>
      <c r="AZ18" s="10"/>
      <c r="BA18" s="10"/>
      <c r="BB18" s="10"/>
      <c r="BC18" s="10"/>
      <c r="BD18" s="10"/>
      <c r="BE18" s="10"/>
    </row>
    <row r="19" spans="1:57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0" spans="1:57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</row>
    <row r="21" spans="1:57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</row>
    <row r="22" spans="1:57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</row>
    <row r="24" spans="1:57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</row>
    <row r="25" spans="1:57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</row>
    <row r="26" spans="1:57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</row>
    <row r="27" spans="1:5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</row>
    <row r="28" spans="1:57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</row>
    <row r="29" spans="1:57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</row>
    <row r="30" spans="1:57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</row>
    <row r="31" spans="1:57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</row>
    <row r="32" spans="1:57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</row>
    <row r="33" spans="1:57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</row>
    <row r="34" spans="1:57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</row>
    <row r="36" spans="1:57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</row>
    <row r="37" spans="1:5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</row>
    <row r="38" spans="1:57" ht="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61" t="s">
        <v>176</v>
      </c>
      <c r="AU38" s="10"/>
      <c r="AV38" s="10"/>
      <c r="AW38" s="10"/>
      <c r="AX38" s="10"/>
      <c r="AY38" s="61" t="s">
        <v>163</v>
      </c>
      <c r="AZ38" s="10"/>
      <c r="BA38" s="10"/>
      <c r="BB38" s="10"/>
      <c r="BC38" s="10"/>
      <c r="BD38" s="10"/>
      <c r="BE38" s="10"/>
    </row>
    <row r="39" spans="1:57" ht="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62" t="s">
        <v>226</v>
      </c>
      <c r="AU39" s="10"/>
      <c r="AV39" s="10"/>
      <c r="AW39" s="10"/>
      <c r="AX39" s="10"/>
      <c r="AY39" s="63" t="s">
        <v>228</v>
      </c>
      <c r="AZ39" s="10"/>
      <c r="BA39" s="10"/>
      <c r="BB39" s="10"/>
      <c r="BC39" s="10"/>
      <c r="BD39" s="10"/>
      <c r="BE39" s="10"/>
    </row>
    <row r="40" spans="1:57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Z40" s="10"/>
      <c r="BA40" s="10"/>
      <c r="BB40" s="10"/>
      <c r="BC40" s="10"/>
      <c r="BD40" s="10"/>
      <c r="BE40" s="10"/>
    </row>
    <row r="41" spans="1:57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</row>
    <row r="42" spans="1:57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</row>
    <row r="43" spans="1:5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</row>
    <row r="45" spans="1:5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</row>
    <row r="46" spans="1:5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</row>
    <row r="47" spans="1:5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</row>
    <row r="48" spans="1:5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</row>
    <row r="50" spans="1:5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</row>
    <row r="51" spans="1:5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</row>
    <row r="52" spans="1:5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</row>
    <row r="53" spans="1:5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</row>
    <row r="54" spans="1:5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</row>
    <row r="55" spans="1:5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</row>
    <row r="56" spans="1:5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</row>
    <row r="57" spans="1: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</row>
    <row r="58" spans="1:5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</row>
    <row r="59" spans="1:5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</row>
    <row r="60" spans="1:5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</row>
    <row r="61" spans="1:5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</row>
    <row r="62" spans="1:5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</row>
    <row r="63" spans="1:5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</row>
    <row r="64" spans="1:5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</row>
    <row r="65" spans="1:5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</row>
    <row r="66" spans="1:5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</row>
    <row r="67" spans="1:5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</row>
    <row r="68" spans="1:5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 spans="1:5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</row>
    <row r="70" spans="1:5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</row>
    <row r="71" spans="1:5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</row>
    <row r="72" spans="1:57" ht="12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</row>
    <row r="73" spans="1:5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</row>
    <row r="74" spans="1:5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</row>
    <row r="75" spans="1:5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</row>
    <row r="76" spans="1:5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</row>
    <row r="77" spans="1:5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</row>
    <row r="78" spans="1:5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</row>
    <row r="79" spans="1:5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</row>
    <row r="80" spans="1:5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</row>
    <row r="81" spans="1:5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</row>
    <row r="82" spans="1:5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</row>
    <row r="83" spans="1:5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</row>
    <row r="84" spans="1:57" ht="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3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</row>
    <row r="85" spans="1:5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1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</row>
    <row r="86" spans="1:5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</row>
    <row r="87" spans="1:5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</row>
    <row r="88" spans="1:5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</row>
    <row r="89" spans="1:5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</row>
    <row r="90" spans="1:5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</row>
    <row r="91" spans="1:5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</row>
    <row r="92" spans="1:5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</row>
    <row r="93" spans="1:5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</row>
    <row r="94" spans="1:5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</row>
    <row r="95" spans="1:5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</row>
    <row r="96" spans="1:5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</row>
    <row r="97" spans="1:5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</row>
    <row r="98" spans="1:5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</row>
    <row r="99" spans="1:5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</row>
    <row r="100" spans="1:5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</row>
    <row r="101" spans="1:5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</row>
    <row r="102" spans="1:5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</row>
    <row r="103" spans="1:5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</row>
    <row r="104" spans="1:5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</row>
    <row r="105" spans="1:5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</row>
    <row r="106" spans="1:5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</row>
    <row r="107" spans="1:5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</row>
    <row r="108" spans="1:5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</row>
    <row r="109" spans="1:5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</row>
    <row r="110" spans="1:5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</row>
    <row r="111" spans="1:5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</row>
    <row r="112" spans="1:5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</row>
    <row r="113" spans="1:5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</row>
    <row r="114" spans="1:5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 spans="1:5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</row>
    <row r="116" spans="1:5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</row>
    <row r="117" spans="1:5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</row>
    <row r="118" spans="1:5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</row>
    <row r="119" spans="1:5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</row>
    <row r="120" spans="1:5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</row>
    <row r="121" spans="1:5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</row>
    <row r="122" spans="1:5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</row>
    <row r="123" spans="1:5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</row>
    <row r="124" spans="1:5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</row>
    <row r="125" spans="1:5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</row>
    <row r="126" spans="1:5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</row>
    <row r="127" spans="1:5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</row>
    <row r="128" spans="1:5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</row>
    <row r="129" spans="1:5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</row>
    <row r="130" spans="1:5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</row>
    <row r="131" spans="1:5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</row>
    <row r="132" spans="1:5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</row>
    <row r="133" spans="1:5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</row>
    <row r="134" spans="1:5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</row>
    <row r="135" spans="1:5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</row>
    <row r="136" spans="1:5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</row>
    <row r="137" spans="1:5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</row>
    <row r="138" spans="1:5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</row>
    <row r="139" spans="1:5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</row>
    <row r="140" spans="1:5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</row>
    <row r="141" spans="1:5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</row>
    <row r="142" spans="1:5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</row>
    <row r="143" spans="1:5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</row>
    <row r="144" spans="1:5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</row>
    <row r="145" spans="1:5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</row>
    <row r="146" spans="1:5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</row>
    <row r="147" spans="1:5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</row>
    <row r="148" spans="1:5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</row>
    <row r="149" spans="1:5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</row>
    <row r="150" spans="1:5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</row>
    <row r="151" spans="1:5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</row>
    <row r="152" spans="1:5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</row>
    <row r="153" spans="1:5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</row>
    <row r="154" spans="1:5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</row>
    <row r="155" spans="1:5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</row>
    <row r="156" spans="1:5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 spans="1: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</row>
    <row r="158" spans="1:5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</row>
    <row r="159" spans="1:5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</row>
    <row r="160" spans="1:5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</row>
    <row r="161" spans="1:57">
      <c r="A161" s="10"/>
      <c r="B161" s="10"/>
      <c r="C161" s="10"/>
      <c r="D161" s="10"/>
      <c r="E161" s="10"/>
      <c r="F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</row>
    <row r="162" spans="1:57">
      <c r="A162" s="10"/>
      <c r="B162" s="10"/>
      <c r="C162" s="10"/>
      <c r="D162" s="10"/>
      <c r="E162" s="10"/>
      <c r="F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</row>
    <row r="163" spans="1:57">
      <c r="A163" s="10"/>
      <c r="B163" s="10"/>
      <c r="C163" s="10"/>
      <c r="D163" s="10"/>
      <c r="E163" s="10"/>
      <c r="F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</row>
    <row r="164" spans="1:57">
      <c r="A164" s="10"/>
      <c r="B164" s="10"/>
      <c r="C164" s="10"/>
      <c r="D164" s="10"/>
      <c r="E164" s="10"/>
      <c r="F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 spans="1:57">
      <c r="A165" s="10"/>
      <c r="B165" s="10"/>
      <c r="C165" s="10"/>
      <c r="D165" s="10"/>
      <c r="E165" s="10"/>
      <c r="F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</row>
    <row r="166" spans="1:57"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 spans="1:57"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</row>
    <row r="168" spans="1:57"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</row>
    <row r="169" spans="1:57"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</row>
    <row r="170" spans="1:57"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Regions</vt:lpstr>
      <vt:lpstr>Processes</vt:lpstr>
      <vt:lpstr>Commodities</vt:lpstr>
      <vt:lpstr>AGR_FuelTech</vt:lpstr>
      <vt:lpstr>Emi</vt:lpstr>
      <vt:lpstr>AGR_BY-Livestock</vt:lpstr>
      <vt:lpstr>AGR_New-Livestock</vt:lpstr>
      <vt:lpstr>AGR_Tillage</vt:lpstr>
      <vt:lpstr>AGR_Bioenergy</vt:lpstr>
      <vt:lpstr>AGR_Energy</vt:lpstr>
      <vt:lpstr>AGR_Demands</vt:lpstr>
      <vt:lpstr>BY-Techs</vt:lpstr>
      <vt:lpstr>New-Techs</vt:lpstr>
      <vt:lpstr>BIO-Techs</vt:lpstr>
      <vt:lpstr>Demands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2020-10-08T11:28:17Z</dcterms:created>
  <dcterms:modified xsi:type="dcterms:W3CDTF">2024-01-22T13:15:04Z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701774716377258</vt:r8>
  </property>
</Properties>
</file>