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E90DFEDA-6BDE-4CDA-A7B2-0CCD767D012C}" xr6:coauthVersionLast="45" xr6:coauthVersionMax="47" xr10:uidLastSave="{00000000-0000-0000-0000-000000000000}"/>
  <bookViews>
    <workbookView xWindow="-120" yWindow="-120" windowWidth="29040" windowHeight="15840" activeTab="10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8" i="54" l="1"/>
  <c r="K19" i="54"/>
  <c r="K20" i="54"/>
  <c r="K17" i="54"/>
  <c r="L20" i="54" l="1"/>
  <c r="L19" i="54"/>
  <c r="L18" i="54"/>
  <c r="L17" i="54"/>
  <c r="C19" i="54"/>
  <c r="C20" i="54"/>
  <c r="C18" i="54"/>
  <c r="C17" i="54"/>
  <c r="B18" i="54"/>
  <c r="B19" i="54"/>
  <c r="B20" i="54"/>
  <c r="J18" i="54"/>
  <c r="J19" i="54"/>
  <c r="J20" i="54"/>
  <c r="B15" i="54" l="1"/>
  <c r="J14" i="54" l="1"/>
  <c r="J9" i="54"/>
  <c r="E21" i="54" l="1"/>
  <c r="E10" i="54"/>
  <c r="C21" i="54"/>
  <c r="K21" i="54" s="1"/>
  <c r="B21" i="54"/>
  <c r="I8" i="48" l="1"/>
  <c r="S60" i="52" l="1"/>
  <c r="S59" i="52"/>
  <c r="S51" i="52"/>
  <c r="S50" i="52"/>
  <c r="S49" i="52"/>
  <c r="S46" i="52"/>
  <c r="S44" i="52"/>
  <c r="S42" i="52"/>
  <c r="S40" i="52"/>
  <c r="S38" i="52"/>
  <c r="S37" i="52"/>
  <c r="S36" i="52"/>
  <c r="S35" i="52"/>
  <c r="S34" i="52"/>
  <c r="S33" i="52"/>
  <c r="S24" i="52"/>
  <c r="S23" i="52"/>
  <c r="S20" i="52"/>
  <c r="S18" i="52"/>
  <c r="S16" i="52"/>
  <c r="S14" i="52"/>
  <c r="S12" i="52"/>
  <c r="S11" i="52"/>
  <c r="S10" i="52"/>
  <c r="S9" i="52"/>
  <c r="S8" i="52"/>
  <c r="S7" i="52"/>
  <c r="S60" i="51"/>
  <c r="S59" i="51"/>
  <c r="S51" i="51"/>
  <c r="S50" i="51"/>
  <c r="S49" i="51"/>
  <c r="S46" i="51"/>
  <c r="S44" i="51"/>
  <c r="S42" i="51"/>
  <c r="S40" i="51"/>
  <c r="S38" i="51"/>
  <c r="S37" i="51"/>
  <c r="S36" i="51"/>
  <c r="S35" i="51"/>
  <c r="S34" i="51"/>
  <c r="S33" i="51"/>
  <c r="S24" i="51"/>
  <c r="S23" i="51"/>
  <c r="S20" i="51"/>
  <c r="S18" i="51"/>
  <c r="S16" i="51"/>
  <c r="S14" i="51"/>
  <c r="S12" i="51"/>
  <c r="S11" i="51"/>
  <c r="S10" i="51"/>
  <c r="S9" i="51"/>
  <c r="S8" i="51"/>
  <c r="S7" i="51"/>
  <c r="S60" i="28"/>
  <c r="S59" i="28"/>
  <c r="S51" i="28"/>
  <c r="S50" i="28"/>
  <c r="S49" i="28"/>
  <c r="S46" i="28"/>
  <c r="S44" i="28"/>
  <c r="S42" i="28"/>
  <c r="S40" i="28"/>
  <c r="S38" i="28"/>
  <c r="S37" i="28"/>
  <c r="S36" i="28"/>
  <c r="S35" i="28"/>
  <c r="S34" i="28"/>
  <c r="S33" i="28"/>
  <c r="S24" i="28"/>
  <c r="S23" i="28"/>
  <c r="S20" i="28"/>
  <c r="S18" i="28"/>
  <c r="S16" i="28"/>
  <c r="S14" i="28"/>
  <c r="S12" i="28"/>
  <c r="S11" i="28"/>
  <c r="S10" i="28"/>
  <c r="S9" i="28"/>
  <c r="S8" i="28"/>
  <c r="S7" i="28"/>
  <c r="AI5" i="48"/>
  <c r="AM5" i="48"/>
  <c r="AL5" i="48"/>
  <c r="CQ70" i="56" l="1"/>
  <c r="CQ71" i="56"/>
  <c r="CQ72" i="56"/>
  <c r="CQ73" i="56"/>
  <c r="CQ74" i="56"/>
  <c r="CQ75" i="56"/>
  <c r="CQ76" i="56"/>
  <c r="CQ77" i="56"/>
  <c r="CQ69" i="56"/>
  <c r="CQ56" i="56"/>
  <c r="CQ57" i="56"/>
  <c r="CQ58" i="56"/>
  <c r="CQ59" i="56"/>
  <c r="CQ60" i="56"/>
  <c r="CQ61" i="56"/>
  <c r="CQ62" i="56"/>
  <c r="CQ63" i="56"/>
  <c r="CQ55" i="56"/>
  <c r="CQ41" i="56"/>
  <c r="CR41" i="56" s="1"/>
  <c r="CQ42" i="56"/>
  <c r="CQ43" i="56"/>
  <c r="CQ44" i="56"/>
  <c r="CQ45" i="56"/>
  <c r="CQ46" i="56"/>
  <c r="CQ47" i="56"/>
  <c r="CQ48" i="56"/>
  <c r="CQ40" i="56"/>
  <c r="CR57" i="56"/>
  <c r="U11" i="48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S57" i="56" l="1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L51" i="28"/>
  <c r="AG21" i="51"/>
  <c r="N36" i="9"/>
  <c r="J15" i="54"/>
  <c r="L59" i="28"/>
  <c r="AG33" i="51"/>
  <c r="N37" i="9"/>
  <c r="J16" i="54"/>
  <c r="L60" i="28"/>
  <c r="AG39" i="51"/>
  <c r="N30" i="9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21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21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AA18" i="27"/>
  <c r="I28" i="27"/>
  <c r="L19" i="27"/>
  <c r="K28" i="27"/>
  <c r="AB18" i="27"/>
  <c r="T60" i="51" l="1"/>
  <c r="T59" i="51"/>
  <c r="AC59" i="51" s="1"/>
  <c r="T60" i="52"/>
  <c r="T59" i="52"/>
  <c r="T37" i="52"/>
  <c r="T49" i="52"/>
  <c r="AB27" i="27"/>
  <c r="T38" i="52"/>
  <c r="T34" i="52"/>
  <c r="AC34" i="52" s="1"/>
  <c r="AB34" i="52" s="1"/>
  <c r="T36" i="52"/>
  <c r="T40" i="52"/>
  <c r="T33" i="52"/>
  <c r="T50" i="52"/>
  <c r="AC50" i="52" s="1"/>
  <c r="AB50" i="52" s="1"/>
  <c r="T35" i="52"/>
  <c r="AC35" i="52" s="1"/>
  <c r="AB35" i="52" s="1"/>
  <c r="T42" i="52"/>
  <c r="L28" i="27"/>
  <c r="T35" i="28"/>
  <c r="AC35" i="28" s="1"/>
  <c r="AB35" i="28" s="1"/>
  <c r="T50" i="28"/>
  <c r="AC50" i="28" s="1"/>
  <c r="AB50" i="28" s="1"/>
  <c r="T46" i="28"/>
  <c r="T40" i="28"/>
  <c r="T34" i="28"/>
  <c r="AC34" i="28" s="1"/>
  <c r="T49" i="28"/>
  <c r="T42" i="28"/>
  <c r="T36" i="28"/>
  <c r="T33" i="28"/>
  <c r="Z27" i="27"/>
  <c r="T35" i="51"/>
  <c r="AC35" i="51" s="1"/>
  <c r="AB35" i="51" s="1"/>
  <c r="T37" i="51"/>
  <c r="AC37" i="51" s="1"/>
  <c r="T33" i="51"/>
  <c r="T34" i="51"/>
  <c r="T46" i="51"/>
  <c r="AC47" i="51" s="1"/>
  <c r="T49" i="51"/>
  <c r="T50" i="51"/>
  <c r="AC50" i="51" s="1"/>
  <c r="AB50" i="51" s="1"/>
  <c r="T40" i="51"/>
  <c r="T38" i="51"/>
  <c r="AA27" i="27"/>
  <c r="T42" i="51"/>
  <c r="T36" i="51"/>
  <c r="AC60" i="52" l="1"/>
  <c r="AB60" i="52" s="1"/>
  <c r="BU151" i="56" s="1"/>
  <c r="BU153" i="56" s="1"/>
  <c r="AC59" i="52"/>
  <c r="AB59" i="52" s="1"/>
  <c r="V59" i="52" s="1"/>
  <c r="AC34" i="51"/>
  <c r="AB34" i="51" s="1"/>
  <c r="V34" i="51" s="1"/>
  <c r="AB59" i="51"/>
  <c r="BS51" i="56"/>
  <c r="BS53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T145" i="56" l="1"/>
  <c r="BT140" i="56"/>
  <c r="BT135" i="56"/>
  <c r="BT130" i="56"/>
  <c r="BT125" i="56"/>
  <c r="BT150" i="56"/>
  <c r="BT120" i="56"/>
  <c r="BU120" i="56" s="1"/>
  <c r="BT115" i="56"/>
  <c r="BU115" i="56" s="1"/>
  <c r="BT110" i="56"/>
  <c r="BS151" i="56"/>
  <c r="BS153" i="56" s="1"/>
  <c r="BU140" i="56"/>
  <c r="BL140" i="56"/>
  <c r="BU110" i="56"/>
  <c r="BL110" i="56"/>
  <c r="BU150" i="56"/>
  <c r="BL150" i="56"/>
  <c r="BU125" i="56"/>
  <c r="BL125" i="56"/>
  <c r="BU130" i="56"/>
  <c r="BL130" i="56"/>
  <c r="BU145" i="56"/>
  <c r="BL145" i="56"/>
  <c r="BU135" i="56"/>
  <c r="BL135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BL120" i="56" l="1"/>
  <c r="BL115" i="56"/>
  <c r="BR149" i="56"/>
  <c r="BR144" i="56"/>
  <c r="BR139" i="56"/>
  <c r="BR124" i="56"/>
  <c r="BR134" i="56"/>
  <c r="BR114" i="56"/>
  <c r="BR119" i="56"/>
  <c r="BR129" i="56"/>
  <c r="BR109" i="56"/>
  <c r="K10" i="22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29" i="56" l="1"/>
  <c r="BS129" i="56"/>
  <c r="BL114" i="56"/>
  <c r="BS114" i="56"/>
  <c r="BL134" i="56"/>
  <c r="BS134" i="56"/>
  <c r="BS124" i="56"/>
  <c r="BL124" i="56"/>
  <c r="BS139" i="56"/>
  <c r="BL139" i="56"/>
  <c r="BS144" i="56"/>
  <c r="BL144" i="56"/>
  <c r="BS119" i="56"/>
  <c r="BL119" i="56"/>
  <c r="BS109" i="56"/>
  <c r="BL109" i="56"/>
  <c r="BS149" i="56"/>
  <c r="BL149" i="56"/>
  <c r="BL10" i="56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S154" i="56" l="1"/>
  <c r="BS155" i="56" s="1"/>
  <c r="BQ123" i="56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AE9" i="22"/>
  <c r="AA19" i="22"/>
  <c r="AA10" i="22"/>
  <c r="BP33" i="56" l="1"/>
  <c r="BQ33" i="56" s="1"/>
  <c r="BP38" i="56"/>
  <c r="BP48" i="56"/>
  <c r="BQ48" i="56" s="1"/>
  <c r="BP43" i="56"/>
  <c r="BQ43" i="56" s="1"/>
  <c r="BP18" i="56"/>
  <c r="BQ18" i="56" s="1"/>
  <c r="BP13" i="56"/>
  <c r="BQ13" i="56" s="1"/>
  <c r="BP23" i="56"/>
  <c r="BQ23" i="56" s="1"/>
  <c r="BP28" i="56"/>
  <c r="BL28" i="56" s="1"/>
  <c r="BO126" i="56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38" i="56"/>
  <c r="BL38" i="56"/>
  <c r="BL48" i="56"/>
  <c r="AM12" i="48"/>
  <c r="AL12" i="48" s="1"/>
  <c r="BL43" i="56" l="1"/>
  <c r="BL18" i="56"/>
  <c r="BQ28" i="56"/>
  <c r="BL23" i="56"/>
  <c r="BL13" i="56"/>
  <c r="BL33" i="56"/>
  <c r="BQ54" i="56"/>
  <c r="BQ55" i="56" s="1"/>
  <c r="F26" i="48"/>
  <c r="R37" i="28" l="1"/>
  <c r="R38" i="28"/>
  <c r="T38" i="28" s="1"/>
  <c r="AC38" i="28" s="1"/>
  <c r="R11" i="28"/>
  <c r="R12" i="28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R6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O96" i="56" s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P98" i="56"/>
  <c r="BP68" i="56"/>
  <c r="BP63" i="56"/>
  <c r="BP58" i="56"/>
  <c r="BP93" i="56"/>
  <c r="BP88" i="56"/>
  <c r="BP83" i="56"/>
  <c r="BP78" i="56"/>
  <c r="BP73" i="56"/>
  <c r="BO81" i="56"/>
  <c r="BL96" i="56" l="1"/>
  <c r="BO91" i="56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<sst xmlns="http://schemas.openxmlformats.org/spreadsheetml/2006/main" count="69817" uniqueCount="1153">
  <si>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</si>
  <si>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</si>
  <si>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</si>
  <si>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</si>
  <si>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</si>
  <si>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</si>
  <si>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</si>
  <si>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</si>
  <si>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</si>
  <si>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</si>
  <si>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</si>
  <si>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</si>
  <si>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</si>
  <si>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</si>
  <si>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</si>
  <si>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</si>
  <si>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</si>
  <si>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</si>
  <si>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</si>
  <si>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</si>
  <si>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</si>
  <si>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</si>
  <si>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</si>
  <si>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</si>
  <si>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</si>
  <si>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</si>
  <si>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</si>
  <si>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</si>
  <si>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</si>
  <si>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</si>
  <si>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</si>
  <si>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</si>
  <si>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</si>
  <si>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</si>
  <si>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</si>
  <si>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</si>
  <si>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</si>
  <si>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</si>
  <si>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</si>
  <si>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</si>
  <si>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</si>
  <si>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</si>
  <si>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</si>
  <si>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</si>
  <si>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</si>
  <si>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</si>
  <si>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</si>
  <si>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</si>
  <si>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</si>
  <si>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</si>
  <si>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</si>
  <si>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</si>
  <si>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</si>
  <si>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</si>
  <si>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</si>
  <si>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</si>
  <si>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</si>
  <si>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</si>
  <si>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</si>
  <si>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</si>
  <si>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</si>
  <si>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</si>
  <si>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</si>
  <si>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</si>
  <si>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</si>
  <si>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</si>
  <si>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</si>
  <si>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</si>
  <si>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</si>
  <si>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</si>
  <si>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</si>
  <si>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</si>
  <si>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</si>
  <si>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</si>
  <si>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</si>
  <si>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</si>
  <si>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</si>
  <si>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</si>
  <si>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</si>
  <si>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</si>
  <si>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</si>
  <si>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</si>
  <si>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</si>
  <si>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</si>
  <si>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</si>
  <si>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</si>
  <si>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</si>
  <si>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</si>
  <si>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</si>
  <si>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</si>
  <si>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</si>
  <si>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</si>
  <si>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</si>
  <si>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</si>
  <si>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</si>
  <si>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</si>
  <si>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</si>
  <si>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</si>
  <si>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</si>
  <si>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</si>
  <si>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</si>
  <si>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</si>
  <si>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</si>
  <si>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</si>
  <si>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</si>
  <si>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</si>
  <si>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</si>
  <si>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</si>
  <si>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</si>
  <si>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</si>
  <si>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</si>
  <si>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</si>
  <si>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</si>
  <si>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</si>
  <si>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</si>
  <si>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</si>
  <si>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</si>
  <si>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</si>
  <si>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</si>
  <si>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</si>
  <si>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</si>
  <si>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</si>
  <si>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</si>
  <si>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</si>
  <si>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</si>
  <si>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</si>
  <si>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</si>
  <si>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</si>
  <si>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</si>
  <si>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</si>
  <si>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</si>
  <si>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</si>
  <si>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</si>
  <si>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</si>
  <si>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</si>
  <si>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</si>
  <si>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</si>
  <si>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</si>
  <si>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</si>
  <si>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</si>
  <si>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</si>
  <si>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</si>
  <si>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</si>
  <si>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</si>
  <si>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</si>
  <si>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</si>
  <si>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</si>
  <si>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</si>
  <si>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</si>
  <si>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</si>
  <si>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</si>
  <si>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</si>
  <si>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</si>
  <si>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</si>
  <si>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</si>
  <si>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</si>
  <si>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</si>
  <si>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</si>
  <si>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</si>
  <si>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</si>
  <si>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</si>
  <si>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</si>
  <si>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</si>
  <si>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</si>
  <si>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</si>
  <si>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</si>
  <si>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</si>
  <si>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</si>
  <si>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</si>
  <si>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</si>
  <si>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</si>
  <si>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</si>
  <si>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</si>
  <si>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</si>
  <si>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</si>
  <si>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</si>
  <si>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</si>
  <si>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</si>
  <si>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</si>
  <si>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</si>
  <si>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</si>
  <si>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</si>
  <si>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</si>
  <si>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</si>
  <si>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</si>
  <si>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</si>
  <si>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</si>
  <si>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</si>
  <si>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</si>
  <si>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</si>
  <si>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</si>
  <si>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</si>
  <si>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</si>
  <si>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</si>
  <si>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</si>
  <si>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</si>
  <si>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</si>
  <si>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</si>
  <si>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</si>
  <si>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</si>
  <si>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</si>
  <si>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</si>
  <si>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</si>
  <si>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</si>
  <si>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</si>
  <si>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</si>
  <si>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</si>
  <si>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</si>
  <si>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</si>
  <si>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</si>
  <si>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</si>
  <si>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</si>
  <si>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</si>
  <si>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</si>
  <si>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</si>
  <si>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</si>
  <si>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</si>
  <si>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</si>
  <si>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</si>
  <si>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</si>
  <si>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</si>
  <si>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</si>
  <si>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</si>
  <si>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</si>
  <si>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</si>
  <si>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</si>
  <si>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</si>
  <si>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</si>
  <si>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</si>
  <si>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</si>
  <si>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</si>
  <si>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</si>
  <si>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</si>
  <si>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</si>
  <si>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</si>
  <si>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</si>
  <si>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</si>
  <si>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</si>
  <si>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</si>
  <si>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</si>
  <si>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</si>
  <si>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</si>
  <si>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</si>
  <si>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</si>
  <si>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</si>
  <si>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</si>
  <si>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</si>
  <si>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</si>
  <si>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</si>
  <si>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</si>
  <si>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</si>
  <si>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</si>
  <si>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</si>
  <si>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</si>
  <si>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</si>
  <si>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</si>
  <si>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</si>
  <si>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</si>
  <si>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</si>
  <si>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</si>
  <si>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</si>
  <si>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</si>
  <si>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</si>
  <si>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</si>
  <si>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</si>
  <si>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</si>
  <si>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</si>
  <si>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</si>
  <si>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</si>
  <si>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</si>
  <si>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</si>
  <si>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</si>
  <si>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</si>
  <si>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</si>
  <si>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</si>
  <si>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</si>
  <si>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</si>
  <si>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</si>
  <si>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</si>
  <si>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</si>
  <si>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</si>
  <si>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</si>
  <si>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</si>
  <si>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</si>
  <si>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</si>
  <si>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</si>
  <si>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</si>
  <si>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</si>
  <si>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</si>
  <si>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</si>
  <si>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</si>
  <si>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</si>
  <si>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</si>
  <si>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</si>
  <si>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</si>
  <si>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</si>
  <si>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</si>
  <si>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</si>
  <si>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</si>
  <si>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</si>
  <si>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</si>
  <si>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</si>
  <si>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</si>
  <si>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</si>
  <si>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</si>
  <si>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</si>
  <si>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</si>
  <si>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</si>
  <si>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</si>
  <si>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</si>
  <si>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</si>
  <si>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</si>
  <si>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</si>
  <si>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</si>
  <si>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</si>
  <si>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</si>
  <si>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</si>
  <si>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</si>
  <si>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</si>
  <si>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</si>
  <si>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</si>
  <si>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</si>
  <si>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</si>
  <si>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</si>
  <si>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</si>
  <si>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</si>
  <si>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</si>
  <si>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</si>
  <si>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</si>
  <si>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</si>
  <si>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</si>
  <si>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</si>
  <si>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</si>
  <si>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</si>
  <si>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</si>
  <si>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</si>
  <si>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</si>
  <si>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</si>
  <si>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</si>
  <si>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</si>
  <si>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</si>
  <si>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</si>
  <si>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</si>
  <si>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</si>
  <si>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</si>
  <si>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</si>
  <si>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</si>
  <si>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</si>
  <si>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</si>
  <si>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</si>
  <si>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</si>
  <si>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</si>
  <si>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</si>
  <si>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</si>
  <si>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</si>
  <si>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</si>
  <si>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</si>
  <si>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</si>
  <si>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</si>
  <si>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</si>
  <si>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</si>
  <si>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</si>
  <si>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</si>
  <si>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</si>
  <si>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</si>
  <si>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</si>
  <si>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</si>
  <si>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</si>
  <si>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</si>
  <si>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</si>
  <si>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</si>
  <si>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</si>
  <si>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</si>
  <si>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</si>
  <si>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</si>
  <si>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</si>
  <si>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</si>
  <si>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</si>
  <si>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</si>
  <si>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</si>
  <si>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</si>
  <si>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</si>
  <si>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</si>
  <si>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</si>
  <si>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</si>
  <si>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</si>
  <si>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</si>
  <si>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</si>
  <si>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</si>
  <si>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</si>
  <si>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</si>
  <si>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</si>
  <si>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</si>
  <si>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</si>
  <si>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</si>
  <si>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</si>
  <si>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</si>
  <si>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</si>
  <si>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</si>
  <si>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</si>
  <si>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</si>
  <si>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</si>
  <si>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</si>
  <si>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</si>
  <si>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</si>
  <si>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</si>
  <si>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</si>
  <si>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</si>
  <si>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</si>
  <si>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</si>
  <si>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</si>
  <si>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</si>
  <si>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</si>
  <si>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</si>
  <si>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</si>
  <si>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</si>
  <si>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</si>
  <si>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</si>
  <si>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</si>
  <si>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</si>
  <si>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</si>
  <si>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</si>
  <si>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</si>
  <si>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</si>
  <si>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</si>
  <si>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</si>
  <si>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</si>
  <si>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</si>
  <si>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</si>
  <si>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</si>
  <si>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</si>
  <si>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</si>
  <si>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</si>
  <si>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</si>
  <si>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</si>
  <si>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</si>
  <si>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</si>
  <si>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</si>
  <si>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</si>
  <si>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</si>
  <si>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</si>
  <si>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</si>
  <si>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</si>
  <si>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</si>
  <si>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</si>
  <si>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</si>
  <si>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</si>
  <si>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</si>
  <si>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</si>
  <si>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</si>
  <si>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</si>
  <si>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</si>
  <si>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</si>
  <si>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</si>
  <si>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</si>
  <si>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</si>
  <si>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</si>
  <si>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</si>
  <si>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</si>
  <si>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</si>
  <si>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</si>
  <si>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</si>
  <si>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</si>
  <si>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</si>
  <si>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</si>
  <si>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</si>
  <si>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</si>
  <si>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</si>
  <si>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</si>
  <si>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</si>
  <si>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</si>
  <si>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</si>
  <si>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</si>
  <si>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</si>
  <si>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</si>
  <si>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</si>
  <si>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</si>
  <si>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</si>
  <si>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</si>
  <si>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</si>
  <si>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</si>
  <si>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</si>
  <si>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</si>
  <si>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</si>
  <si>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</si>
  <si>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</si>
  <si>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</si>
  <si>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</si>
  <si>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</si>
  <si>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</si>
  <si>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</si>
  <si>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</si>
  <si>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</si>
  <si>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</si>
  <si>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</si>
  <si>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</si>
  <si>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</si>
  <si>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</si>
  <si>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</si>
  <si>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</si>
  <si>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</si>
  <si>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</si>
  <si>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</si>
  <si>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</si>
  <si>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</si>
  <si>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</si>
  <si>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</si>
  <si>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</si>
  <si>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</si>
  <si>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</si>
  <si>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</si>
  <si>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</si>
  <si>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</si>
  <si>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</si>
  <si>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</si>
  <si>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</si>
  <si>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</si>
  <si>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</si>
  <si>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</si>
  <si>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</si>
  <si>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</si>
  <si>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</si>
  <si>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</si>
  <si>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</si>
  <si>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</si>
  <si>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</si>
  <si>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</si>
  <si>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</si>
  <si>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</si>
  <si>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</si>
  <si>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</si>
  <si>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</si>
  <si>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</si>
  <si>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</si>
  <si>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</si>
  <si>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</si>
  <si>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</si>
  <si>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</si>
  <si>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</si>
  <si>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</si>
  <si>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</si>
  <si>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</si>
  <si>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</si>
  <si>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</si>
  <si>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</si>
  <si>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</si>
  <si>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</si>
  <si>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</si>
  <si>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</si>
  <si>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</si>
  <si>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</si>
  <si>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</si>
  <si>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</si>
  <si>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</si>
  <si>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</si>
  <si>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</si>
  <si>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</si>
  <si>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</si>
  <si>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</si>
  <si>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</si>
  <si>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</si>
  <si>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</si>
  <si>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</si>
  <si>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</si>
  <si>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</si>
  <si>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</si>
  <si>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</si>
  <si>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</si>
  <si>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</si>
  <si>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</si>
  <si>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</si>
  <si>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</si>
  <si>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</si>
  <si>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</si>
  <si>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</si>
  <si>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</si>
  <si>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</si>
  <si>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</si>
  <si>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</si>
  <si>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</si>
  <si>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</si>
  <si>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</si>
  <si>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</si>
  <si>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</si>
  <si>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</si>
  <si>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</si>
  <si>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</si>
  <si>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</si>
  <si>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</si>
  <si>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</si>
  <si>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</si>
  <si>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</si>
  <si>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</si>
  <si>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</si>
  <si>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</si>
  <si>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</si>
  <si>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</si>
  <si>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</si>
  <si>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</si>
  <si>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</si>
  <si>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</si>
  <si>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</si>
  <si>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</si>
  <si>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</si>
  <si>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</si>
  <si>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</si>
  <si>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</si>
  <si>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</si>
  <si>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</si>
  <si>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</si>
  <si>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</si>
  <si>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</si>
  <si>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</si>
  <si>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</si>
  <si>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</si>
  <si>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</si>
  <si>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</si>
  <si>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</si>
  <si>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</si>
  <si>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</si>
  <si>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</si>
  <si>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</si>
  <si>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</si>
  <si>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</si>
  <si>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</si>
  <si>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</si>
  <si>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</si>
  <si>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</si>
  <si>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</si>
  <si>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</si>
  <si>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</si>
  <si>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</si>
  <si>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</si>
  <si>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</si>
  <si>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</si>
  <si>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</si>
  <si>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</si>
  <si>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</si>
  <si>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</si>
  <si>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</si>
  <si>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</si>
  <si>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</si>
  <si>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</si>
  <si>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</si>
  <si>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</si>
  <si>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</si>
  <si>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</si>
  <si>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</si>
  <si>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</si>
  <si>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</si>
  <si>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</si>
  <si>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</si>
  <si>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</si>
  <si>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</si>
  <si>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</si>
  <si>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</si>
  <si>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</si>
  <si>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</si>
  <si>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</si>
  <si>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</si>
  <si>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</si>
  <si>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</si>
  <si>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</si>
  <si>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</si>
  <si>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</si>
  <si>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</si>
  <si>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</si>
  <si>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</si>
  <si>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</si>
  <si>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</si>
  <si>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</si>
  <si>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</si>
  <si>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</si>
  <si>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</si>
  <si>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</si>
  <si>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</si>
  <si>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</si>
  <si>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</si>
  <si>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</si>
  <si>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</si>
  <si>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</si>
  <si>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</si>
  <si>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</si>
  <si>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</si>
  <si>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</si>
  <si>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</si>
  <si>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</si>
  <si>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</si>
  <si>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</si>
  <si>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</si>
  <si>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</si>
  <si>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</si>
  <si>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</si>
  <si>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</si>
  <si>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</si>
  <si>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</si>
  <si>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</si>
  <si>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</si>
  <si>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</si>
  <si>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</si>
  <si>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</si>
  <si>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</si>
  <si>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</si>
  <si>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</si>
  <si>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</si>
  <si>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</si>
  <si>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</si>
  <si>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</si>
  <si>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</si>
  <si>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</si>
  <si>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</si>
  <si>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</si>
  <si>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</si>
  <si>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</si>
  <si>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</si>
  <si>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</si>
  <si>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</si>
  <si>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</si>
  <si>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</si>
  <si>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</si>
  <si>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</si>
  <si>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</si>
  <si>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</si>
  <si>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</si>
  <si>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</si>
  <si>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</si>
  <si>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</si>
  <si>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</si>
  <si>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</si>
  <si>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</si>
  <si>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</si>
  <si>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</si>
  <si>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</si>
  <si>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</si>
  <si>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</si>
  <si>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</si>
  <si>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</si>
  <si>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</si>
  <si>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</si>
  <si>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</si>
  <si>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</si>
  <si>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</si>
  <si>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</si>
  <si>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</si>
  <si>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</si>
  <si>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</si>
  <si>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</si>
  <si>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</si>
  <si>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</si>
  <si>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</si>
  <si>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</si>
  <si>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</si>
  <si>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</si>
  <si>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</si>
  <si>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</si>
  <si>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</si>
  <si>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</si>
  <si>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</si>
  <si>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</si>
  <si>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</si>
  <si>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</si>
  <si>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</si>
  <si>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</si>
  <si>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</si>
  <si>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</si>
  <si>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</si>
  <si>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</si>
  <si>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</si>
  <si>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</si>
  <si>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</si>
  <si>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</si>
  <si>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</si>
  <si>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</si>
  <si>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</si>
  <si>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</si>
  <si>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</si>
  <si>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</si>
  <si>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</si>
  <si>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</si>
  <si>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</si>
  <si>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</si>
  <si>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</si>
  <si>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</si>
  <si>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</si>
  <si>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</si>
  <si>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</si>
  <si>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</si>
  <si>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</si>
  <si>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</si>
  <si>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</si>
  <si>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</si>
  <si>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</si>
  <si>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</si>
  <si>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</si>
  <si>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</si>
  <si>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</si>
  <si>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</si>
  <si>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</si>
  <si>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</si>
  <si>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</si>
  <si>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</si>
  <si>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</si>
  <si>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</si>
  <si>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</si>
  <si>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</si>
  <si>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</si>
  <si>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</si>
  <si>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</si>
  <si>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</si>
  <si>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</si>
  <si>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</si>
  <si>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</si>
  <si>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</si>
  <si>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</si>
  <si>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</si>
  <si>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</si>
  <si>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</si>
  <si>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</si>
  <si>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</si>
  <si>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</si>
  <si>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</si>
  <si>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</si>
  <si>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</si>
  <si>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</si>
  <si>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</si>
  <si>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</si>
  <si>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</si>
  <si>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</si>
  <si>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</si>
  <si>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</si>
  <si>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</si>
  <si>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</si>
  <si>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</si>
  <si>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</si>
  <si>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</si>
  <si>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</si>
  <si>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</si>
  <si>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</si>
  <si>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</si>
  <si>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</si>
  <si>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</si>
  <si>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</si>
  <si>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</si>
  <si>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</si>
  <si>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</si>
  <si>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</si>
  <si>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</si>
  <si>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</si>
  <si>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</si>
  <si>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</si>
  <si>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</si>
  <si>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</si>
  <si>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</si>
  <si>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</si>
  <si>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</si>
  <si>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</si>
  <si>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</si>
  <si>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</si>
  <si>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</si>
  <si>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</si>
  <si>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</si>
  <si>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</si>
  <si>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</si>
  <si>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</si>
  <si>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</si>
  <si>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</si>
  <si>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</si>
  <si>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</si>
  <si>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</si>
  <si>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</si>
  <si>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</si>
  <si>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</si>
  <si>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</si>
  <si>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</si>
  <si>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</si>
  <si>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</si>
  <si>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</si>
  <si>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</si>
  <si>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</si>
  <si>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</si>
  <si>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</si>
  <si>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</si>
  <si>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</si>
  <si>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</si>
  <si>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</si>
  <si>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</si>
  <si>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</si>
  <si>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</si>
  <si>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</si>
  <si>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</si>
  <si>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</si>
  <si>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</si>
  <si>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</si>
  <si>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</si>
  <si>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</si>
  <si>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</si>
  <si>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</si>
  <si>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</si>
  <si>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</si>
  <si>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</si>
  <si>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</si>
  <si>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</si>
  <si>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</si>
  <si>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</si>
  <si>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</si>
  <si>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</si>
  <si>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</si>
  <si>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</si>
  <si>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</si>
  <si>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</si>
  <si>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</si>
  <si>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</si>
  <si>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</si>
  <si>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</si>
  <si>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</si>
  <si>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</si>
  <si>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</si>
  <si>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</si>
  <si>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</si>
  <si>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</si>
  <si>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</si>
  <si>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</si>
  <si>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</si>
  <si>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</si>
  <si>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</si>
  <si>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</si>
  <si>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</si>
  <si>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</si>
  <si>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</si>
  <si>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</si>
  <si>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</si>
  <si>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</si>
  <si>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</si>
  <si>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</si>
  <si>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</si>
  <si>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</si>
  <si>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</si>
  <si>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</si>
  <si>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</si>
  <si>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</si>
  <si>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</si>
  <si>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</si>
  <si>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</si>
  <si>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</si>
  <si>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</si>
  <si>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</si>
  <si>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</si>
  <si>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</si>
  <si>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</si>
  <si>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</si>
  <si>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</si>
  <si>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</si>
  <si>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</si>
  <si>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</si>
  <si>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</si>
  <si>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</si>
  <si>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</si>
  <si>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</si>
  <si>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</si>
  <si>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</si>
  <si>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</si>
  <si>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</si>
  <si>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</si>
  <si>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</si>
  <si>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</si>
  <si>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</si>
  <si>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</si>
  <si>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</si>
  <si>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</si>
  <si>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</si>
  <si>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</si>
  <si>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</si>
  <si>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</si>
  <si>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</si>
  <si>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</si>
  <si>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</si>
  <si>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</si>
  <si>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</si>
  <si>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</si>
  <si>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</si>
  <si>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</si>
  <si>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</si>
  <si>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</si>
  <si>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</si>
  <si>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</si>
  <si>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</si>
  <si>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</si>
  <si>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</si>
  <si>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</si>
  <si>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</si>
  <si>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</si>
  <si>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</si>
  <si>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</si>
  <si>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</si>
  <si>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</si>
  <si>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</si>
  <si>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</si>
  <si>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</si>
  <si>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</si>
  <si>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</si>
  <si>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</si>
  <si>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</si>
  <si>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</si>
  <si>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</si>
  <si>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</si>
  <si>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</si>
  <si>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</si>
  <si>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</si>
  <si>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</si>
  <si>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</si>
  <si>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</si>
  <si>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</si>
  <si>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</si>
  <si>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</si>
  <si>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</si>
  <si>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</si>
  <si>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</si>
  <si>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</si>
  <si>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</si>
  <si>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</si>
  <si>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</si>
  <si>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</si>
  <si>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</si>
  <si>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</si>
  <si>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</si>
  <si>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</si>
  <si>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</si>
  <si>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</si>
  <si>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</si>
  <si>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</si>
  <si>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</si>
  <si>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</si>
  <si>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</si>
  <si>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</si>
  <si>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</si>
  <si>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</si>
  <si>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</si>
  <si>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</si>
  <si>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</si>
  <si>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</si>
  <si>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</si>
  <si>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</si>
  <si>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</si>
  <si>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</si>
  <si>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</si>
  <si>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</si>
  <si>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</si>
  <si>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</si>
  <si>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</si>
  <si>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</si>
  <si>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</si>
  <si>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</si>
  <si>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</si>
  <si>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</si>
  <si>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</si>
  <si>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</si>
  <si>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</si>
  <si>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</si>
  <si>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</si>
  <si>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</si>
  <si>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</si>
  <si>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</si>
  <si>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</si>
  <si>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</si>
  <si>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</si>
  <si>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</si>
  <si>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</si>
  <si>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</si>
  <si>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</si>
  <si>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</si>
  <si>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</si>
  <si>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</si>
  <si>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</si>
  <si>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</si>
  <si>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</si>
  <si>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</si>
  <si>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</si>
  <si>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</si>
  <si>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</si>
  <si>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</si>
  <si>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</si>
  <si>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</si>
  <si>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</si>
  <si>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</si>
  <si>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</si>
  <si>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</si>
  <si>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</si>
  <si>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</si>
  <si>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</si>
  <si>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</si>
  <si>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</si>
  <si>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</si>
  <si>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</si>
  <si>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</si>
  <si>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</si>
  <si>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</si>
  <si>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</si>
  <si>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</si>
  <si>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</si>
  <si>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~STOCK~IE</t>
  </si>
  <si>
    <t>~STOCK~IE~2070</t>
  </si>
  <si>
    <t>~STOCK~IE-CW</t>
  </si>
  <si>
    <t>~STOCK~IE-CW~2070</t>
  </si>
  <si>
    <t>~STOCK~IE-D</t>
  </si>
  <si>
    <t>~STOCK~IE-D~2070</t>
  </si>
  <si>
    <t>~STOCK~IE-KE</t>
  </si>
  <si>
    <t>~STOCK~IE-KE~2070</t>
  </si>
  <si>
    <t>~STOCK~IE-KK</t>
  </si>
  <si>
    <t>~STOCK~IE-KK~2070</t>
  </si>
  <si>
    <t>~STOCK~IE-LS</t>
  </si>
  <si>
    <t>~STOCK~IE-LS~2070</t>
  </si>
  <si>
    <t>~STOCK~IE-LD</t>
  </si>
  <si>
    <t>~STOCK~IE-LD~2070</t>
  </si>
  <si>
    <t>~STOCK~IE-LH</t>
  </si>
  <si>
    <t>~STOCK~IE-LH~2070</t>
  </si>
  <si>
    <t>~STOCK~IE-MH</t>
  </si>
  <si>
    <t>~STOCK~IE-MH~2070</t>
  </si>
  <si>
    <t>~STOCK~IE-OY</t>
  </si>
  <si>
    <t>~STOCK~IE-OY~2070</t>
  </si>
  <si>
    <t>~STOCK~IE-WH</t>
  </si>
  <si>
    <t>~STOCK~IE-WH~2070</t>
  </si>
  <si>
    <t>~STOCK~IE-WX</t>
  </si>
  <si>
    <t>~STOCK~IE-WX~2070</t>
  </si>
  <si>
    <t>~STOCK~IE-WW</t>
  </si>
  <si>
    <t>~STOCK~IE-WW~2070</t>
  </si>
  <si>
    <t>~STOCK~IE-CE</t>
  </si>
  <si>
    <t>~STOCK~IE-CE~2070</t>
  </si>
  <si>
    <t>~STOCK~IE-CO</t>
  </si>
  <si>
    <t>~STOCK~IE-CO~2070</t>
  </si>
  <si>
    <t>~STOCK~IE-KY</t>
  </si>
  <si>
    <t>~STOCK~IE-KY~2070</t>
  </si>
  <si>
    <t>~STOCK~IE-LK</t>
  </si>
  <si>
    <t>~STOCK~IE-LK~2070</t>
  </si>
  <si>
    <t>~STOCK~IE-TA</t>
  </si>
  <si>
    <t>~STOCK~IE-TA~2070</t>
  </si>
  <si>
    <t>~STOCK~IE-WD</t>
  </si>
  <si>
    <t>~STOCK~IE-WD~2070</t>
  </si>
  <si>
    <t>~STOCK~IE-G</t>
  </si>
  <si>
    <t>~STOCK~IE-G~2070</t>
  </si>
  <si>
    <t>~STOCK~IE-LM</t>
  </si>
  <si>
    <t>~STOCK~IE-LM~2070</t>
  </si>
  <si>
    <t>~STOCK~IE-MO</t>
  </si>
  <si>
    <t>~STOCK~IE-MO~2070</t>
  </si>
  <si>
    <t>~STOCK~IE-RN</t>
  </si>
  <si>
    <t>~STOCK~IE-RN~2070</t>
  </si>
  <si>
    <t>~STOCK~IE-SO</t>
  </si>
  <si>
    <t>~STOCK~IE-SO~2070</t>
  </si>
  <si>
    <t>~STOCK~IE-CN</t>
  </si>
  <si>
    <t>~STOCK~IE-CN~2070</t>
  </si>
  <si>
    <t>~STOCK~IE-DL</t>
  </si>
  <si>
    <t>~STOCK~IE-DL~2070</t>
  </si>
  <si>
    <t>~STOCK~IE-MN</t>
  </si>
  <si>
    <t>~STOCK~IE-MN~2070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</si>
</sst>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9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0" fillId="0" borderId="0" xfId="0"/>
    <xf numFmtId="170" fontId="15" fillId="7" borderId="0" xfId="0" applyNumberFormat="1" applyFont="1" applyFill="1"/>
    <xf numFmtId="0" fontId="32" fillId="7" borderId="0" xfId="0" applyFont="1" applyFill="1" applyBorder="1"/>
    <xf numFmtId="0" fontId="32" fillId="7" borderId="0" xfId="0" quotePrefix="1" applyFont="1" applyFill="1" applyBorder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9" t="s">
        <v>866</v>
      </c>
      <c r="B16" s="1209"/>
      <c r="C16" s="1209"/>
      <c r="D16" s="1209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8" t="s">
        <v>881</v>
      </c>
      <c r="C19" s="1208"/>
      <c r="D19" s="1208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867</v>
      </c>
      <c r="B20" s="1208" t="s">
        <v>882</v>
      </c>
      <c r="C20" s="1208"/>
      <c r="D20" s="1208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868</v>
      </c>
      <c r="B21" s="1007" t="s">
        <v>883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869</v>
      </c>
      <c r="B23" s="1208" t="s">
        <v>877</v>
      </c>
      <c r="C23" s="1208"/>
      <c r="D23" s="1208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8" t="s">
        <v>878</v>
      </c>
      <c r="C24" s="1208"/>
      <c r="D24" s="1208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8" t="s">
        <v>879</v>
      </c>
      <c r="C25" s="1208"/>
      <c r="D25" s="1208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870</v>
      </c>
      <c r="B26" s="1208" t="s">
        <v>877</v>
      </c>
      <c r="C26" s="1208"/>
      <c r="D26" s="1208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8" t="s">
        <v>880</v>
      </c>
      <c r="C27" s="1208"/>
      <c r="D27" s="1208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871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872</v>
      </c>
      <c r="B30" s="1210" t="s">
        <v>873</v>
      </c>
      <c r="C30" s="1208"/>
      <c r="D30" s="1208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874</v>
      </c>
      <c r="B31" s="1208" t="s">
        <v>875</v>
      </c>
      <c r="C31" s="1208"/>
      <c r="D31" s="1208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876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opLeftCell="A7"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11" t="s">
        <v>2</v>
      </c>
      <c r="C2" s="1212"/>
      <c r="D2" s="1212"/>
      <c r="E2" s="1213"/>
      <c r="G2" s="1211" t="s">
        <v>3</v>
      </c>
      <c r="H2" s="1213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855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11" t="s">
        <v>11</v>
      </c>
      <c r="H11" s="1213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4" t="s">
        <v>601</v>
      </c>
      <c r="H18" s="1215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8" t="s">
        <v>599</v>
      </c>
      <c r="C27" s="1219"/>
      <c r="D27" s="1219"/>
      <c r="E27" s="1219"/>
      <c r="F27" s="1219"/>
      <c r="G27" s="1219"/>
      <c r="H27" s="1219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860</v>
      </c>
      <c r="G28" s="1216" t="s">
        <v>758</v>
      </c>
      <c r="H28" s="1217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861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861</v>
      </c>
      <c r="G31" s="526" t="s">
        <v>1092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861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861</v>
      </c>
      <c r="G34" s="526" t="s">
        <v>859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858</v>
      </c>
      <c r="D37" s="539">
        <v>43983</v>
      </c>
      <c r="E37" s="526" t="s">
        <v>731</v>
      </c>
      <c r="F37" s="993" t="s">
        <v>861</v>
      </c>
      <c r="G37" s="526" t="s">
        <v>857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861</v>
      </c>
      <c r="G38" s="526" t="s">
        <v>857</v>
      </c>
    </row>
    <row r="39" spans="1:7" ht="15">
      <c r="B39" s="542" t="s">
        <v>753</v>
      </c>
      <c r="C39" s="541" t="s">
        <v>862</v>
      </c>
      <c r="D39" s="539">
        <v>43983</v>
      </c>
      <c r="E39" s="526" t="s">
        <v>731</v>
      </c>
      <c r="F39" s="993" t="s">
        <v>861</v>
      </c>
      <c r="G39" s="526" t="s">
        <v>863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861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861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864</v>
      </c>
      <c r="D44" s="539">
        <v>44044</v>
      </c>
      <c r="E44" s="526" t="s">
        <v>731</v>
      </c>
      <c r="F44" s="993" t="s">
        <v>861</v>
      </c>
      <c r="G44" s="526"/>
    </row>
    <row r="45" spans="1:7" ht="15" thickBot="1">
      <c r="A45" s="508"/>
      <c r="F45" s="508"/>
    </row>
    <row r="46" spans="1:7" ht="19.5" thickBot="1">
      <c r="B46" s="1211" t="s">
        <v>607</v>
      </c>
      <c r="C46" s="1212"/>
      <c r="D46" s="1212"/>
      <c r="E46" s="1213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854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1091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0" t="s">
        <v>23</v>
      </c>
      <c r="B1" s="1221"/>
      <c r="C1" s="1221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22" t="s">
        <v>25</v>
      </c>
      <c r="B7" s="1223"/>
      <c r="C7" s="1224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22" t="s">
        <v>26</v>
      </c>
      <c r="B28" s="1223"/>
      <c r="C28" s="1224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22" t="s">
        <v>39</v>
      </c>
      <c r="B35" s="1223"/>
      <c r="C35" s="1224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22" t="s">
        <v>47</v>
      </c>
      <c r="B39" s="1223"/>
      <c r="C39" s="1224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22" t="s">
        <v>66</v>
      </c>
      <c r="B49" s="1223"/>
      <c r="C49" s="1224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22" t="s">
        <v>68</v>
      </c>
      <c r="B62" s="1223"/>
      <c r="C62" s="1224"/>
    </row>
    <row r="63" spans="1:3">
      <c r="A63" s="1222" t="s">
        <v>69</v>
      </c>
      <c r="B63" s="1223"/>
      <c r="C63" s="1224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22" t="s">
        <v>76</v>
      </c>
      <c r="B70" s="1223"/>
      <c r="C70" s="1224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22" t="s">
        <v>485</v>
      </c>
      <c r="B76" s="1223"/>
      <c r="C76" s="1224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22" t="s">
        <v>710</v>
      </c>
      <c r="B84" s="1223"/>
      <c r="C84" s="1224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"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J22" sqref="J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28" t="s">
        <v>629</v>
      </c>
      <c r="G2" s="1229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30" t="s">
        <v>492</v>
      </c>
      <c r="G3" s="1231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32" t="s">
        <v>209</v>
      </c>
      <c r="G4" s="1233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34" t="s">
        <v>500</v>
      </c>
      <c r="G5" s="1235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838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839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25" t="s">
        <v>220</v>
      </c>
      <c r="J7" s="1226"/>
      <c r="K7" s="1227"/>
      <c r="L7" s="1225" t="s">
        <v>221</v>
      </c>
      <c r="M7" s="1226"/>
      <c r="N7" s="1227"/>
      <c r="O7" s="1225" t="s">
        <v>222</v>
      </c>
      <c r="P7" s="1226"/>
      <c r="Q7" s="1227"/>
      <c r="R7" s="1240" t="s">
        <v>223</v>
      </c>
      <c r="S7" s="1225" t="s">
        <v>644</v>
      </c>
      <c r="T7" s="1226"/>
      <c r="U7" s="1226"/>
      <c r="V7" s="1226"/>
      <c r="W7" s="1226"/>
      <c r="X7" s="1227"/>
      <c r="Y7" s="1238" t="s">
        <v>707</v>
      </c>
      <c r="Z7" s="1238" t="s">
        <v>501</v>
      </c>
      <c r="AA7" s="1236" t="s">
        <v>766</v>
      </c>
      <c r="AB7" s="80"/>
      <c r="AC7" s="80"/>
      <c r="AD7" s="1246" t="s">
        <v>835</v>
      </c>
      <c r="AE7" s="1236" t="s">
        <v>836</v>
      </c>
      <c r="AF7" s="80"/>
      <c r="AG7" s="80"/>
      <c r="AH7" s="80"/>
      <c r="AI7" s="80" t="s">
        <v>713</v>
      </c>
      <c r="AK7" s="80"/>
      <c r="AL7" s="80"/>
      <c r="AM7" s="80"/>
      <c r="AN7" s="80" t="s">
        <v>840</v>
      </c>
      <c r="AO7" s="80">
        <v>1.75</v>
      </c>
      <c r="AP7" s="80"/>
      <c r="AQ7" s="80" t="s">
        <v>843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41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9"/>
      <c r="Z8" s="1239"/>
      <c r="AA8" s="1237" t="s">
        <v>653</v>
      </c>
      <c r="AD8" s="1247"/>
      <c r="AE8" s="1237" t="s">
        <v>653</v>
      </c>
      <c r="AI8" s="915" t="s">
        <v>844</v>
      </c>
      <c r="AJ8" s="914">
        <v>1.1516522859674401</v>
      </c>
      <c r="AN8" s="80" t="s">
        <v>841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846</v>
      </c>
      <c r="AJ9" s="914">
        <v>9.6599740335233797</v>
      </c>
      <c r="AN9" s="80" t="s">
        <v>842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409</v>
      </c>
      <c r="AJ10" s="914">
        <v>4.4337733997372402</v>
      </c>
      <c r="AN10" s="80" t="s">
        <v>839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848</v>
      </c>
      <c r="AJ11" s="914">
        <v>16.539193232500899</v>
      </c>
      <c r="AN11" s="80" t="s">
        <v>840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849</v>
      </c>
      <c r="AJ12" s="914">
        <v>33.821000958649797</v>
      </c>
      <c r="AN12" s="80" t="s">
        <v>841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850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852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837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845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846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820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827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847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848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849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850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851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852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42" t="s">
        <v>225</v>
      </c>
      <c r="S36" s="1243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42" t="s">
        <v>226</v>
      </c>
      <c r="S37" s="1243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42" t="s">
        <v>224</v>
      </c>
      <c r="S38" s="1243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44" t="s">
        <v>227</v>
      </c>
      <c r="S39" s="1245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>
      <selection activeCell="F26" sqref="F26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9" t="s">
        <v>556</v>
      </c>
      <c r="C4" s="1250"/>
      <c r="D4" s="1250"/>
      <c r="E4" s="1250"/>
      <c r="F4" s="1250"/>
      <c r="G4" s="1250"/>
      <c r="H4" s="1250"/>
      <c r="I4" s="1250"/>
      <c r="J4" s="1250"/>
      <c r="K4" s="1250"/>
      <c r="L4" s="1250"/>
      <c r="M4" s="460"/>
      <c r="O4" s="1249" t="s">
        <v>558</v>
      </c>
      <c r="P4" s="1250"/>
      <c r="Q4" s="1250"/>
      <c r="R4" s="1250"/>
      <c r="S4" s="1250"/>
      <c r="T4" s="1250"/>
      <c r="U4" s="1250"/>
      <c r="V4" s="1250"/>
      <c r="W4" s="1250"/>
      <c r="X4" s="1250"/>
      <c r="Y4" s="1250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53" t="s">
        <v>565</v>
      </c>
      <c r="AZ18" s="1253"/>
      <c r="BA18" s="1253"/>
      <c r="BB18" s="1253"/>
      <c r="BC18" s="1253"/>
      <c r="BD18" s="1253"/>
      <c r="BE18" s="1253"/>
      <c r="BF18" s="1253"/>
      <c r="BG18" s="1253"/>
      <c r="BH18" s="1253"/>
      <c r="BI18" s="1253"/>
      <c r="BJ18" s="1253"/>
      <c r="BL18" s="1253" t="s">
        <v>865</v>
      </c>
      <c r="BM18" s="1253"/>
      <c r="BN18" s="1253"/>
      <c r="BO18" s="1253"/>
      <c r="BP18" s="1253"/>
      <c r="BQ18" s="1253"/>
      <c r="BR18" s="1253"/>
      <c r="BS18" s="1253"/>
      <c r="BT18" s="1253"/>
      <c r="BU18" s="1253"/>
      <c r="BV18" s="1253"/>
      <c r="BW18" s="1253"/>
      <c r="BX18" s="1253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9" t="s">
        <v>557</v>
      </c>
      <c r="C19" s="1250"/>
      <c r="D19" s="1250"/>
      <c r="E19" s="1250"/>
      <c r="F19" s="1250"/>
      <c r="G19" s="1250"/>
      <c r="H19" s="1250"/>
      <c r="I19" s="1250"/>
      <c r="J19" s="1250"/>
      <c r="K19" s="1250"/>
      <c r="L19" s="1250"/>
      <c r="M19" s="1250"/>
      <c r="O19" s="1249" t="s">
        <v>558</v>
      </c>
      <c r="P19" s="1250"/>
      <c r="Q19" s="1250"/>
      <c r="R19" s="1250"/>
      <c r="S19" s="1250"/>
      <c r="T19" s="1250"/>
      <c r="U19" s="1250"/>
      <c r="V19" s="1250"/>
      <c r="W19" s="1250"/>
      <c r="X19" s="1250"/>
      <c r="Y19" s="1250"/>
      <c r="Z19" s="1250"/>
      <c r="AB19" s="1249" t="s">
        <v>559</v>
      </c>
      <c r="AC19" s="1250"/>
      <c r="AD19" s="1250"/>
      <c r="AE19" s="1250"/>
      <c r="AF19" s="1250"/>
      <c r="AG19" s="1250"/>
      <c r="AH19" s="1250"/>
      <c r="AI19" s="1250"/>
      <c r="AJ19" s="1250"/>
      <c r="AK19" s="1250"/>
      <c r="AL19" s="1250"/>
      <c r="AN19" s="1251" t="s">
        <v>560</v>
      </c>
      <c r="AO19" s="1252"/>
      <c r="AP19" s="1252"/>
      <c r="AQ19" s="1252"/>
      <c r="AR19" s="1252"/>
      <c r="AS19" s="1252"/>
      <c r="AT19" s="1252"/>
      <c r="AU19" s="1252"/>
      <c r="AV19" s="1252"/>
      <c r="AW19" s="1252"/>
      <c r="AY19" s="1248" t="s">
        <v>561</v>
      </c>
      <c r="AZ19" s="1248"/>
      <c r="BA19" s="1248"/>
      <c r="BB19" s="1248"/>
      <c r="BC19" s="1248"/>
      <c r="BD19" s="1248"/>
      <c r="BE19" s="1248"/>
      <c r="BF19" s="1248"/>
      <c r="BG19" s="1248"/>
      <c r="BH19" s="1248"/>
      <c r="BI19" s="1248"/>
      <c r="BJ19" s="1248"/>
      <c r="BL19" s="1248" t="s">
        <v>566</v>
      </c>
      <c r="BM19" s="1248"/>
      <c r="BN19" s="1248"/>
      <c r="BO19" s="1248"/>
      <c r="BP19" s="1248"/>
      <c r="BQ19" s="1248"/>
      <c r="BR19" s="1248"/>
      <c r="BS19" s="1248"/>
      <c r="BT19" s="1248"/>
      <c r="BU19" s="1248"/>
      <c r="BV19" s="1248"/>
      <c r="BW19" s="1248"/>
      <c r="BX19" s="1248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O7" sqref="O7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819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819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819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6" t="str">
        <f t="shared" si="0"/>
        <v>NRG</v>
      </c>
      <c r="D25" s="1206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6" t="str">
        <f>SETUP!B27</f>
        <v>RSDHET</v>
      </c>
      <c r="F25" s="1206" t="str">
        <f>SETUP!C27</f>
        <v>Heat to Residential</v>
      </c>
      <c r="G25" s="1207" t="s">
        <v>13</v>
      </c>
      <c r="H25" s="1206"/>
      <c r="I25" s="1206" t="s">
        <v>249</v>
      </c>
      <c r="J25" s="1206"/>
      <c r="K25" s="1206" t="s">
        <v>217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2"/>
  <sheetViews>
    <sheetView workbookViewId="0">
      <selection activeCell="F25" sqref="F25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827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853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_xlfn.TEXTJOIN("-",TRUE,SETUP!$B$4,COMM!E25)&amp;"_C"</f>
        <v>FT-RSDHET_C</v>
      </c>
      <c r="D17" s="473" t="s">
        <v>1097</v>
      </c>
      <c r="E17" s="1205" t="s">
        <v>407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FT-RSDHET_C</v>
      </c>
      <c r="L17" s="476" t="str">
        <f>_xlfn.TEXTJOIN(" ",TRUE,SETUP!$B$3,COMM!F25) &amp;" City"</f>
        <v>RSD Heat to Residential City</v>
      </c>
      <c r="M17" s="475" t="s">
        <v>13</v>
      </c>
      <c r="N17" s="475" t="s">
        <v>688</v>
      </c>
      <c r="O17" s="460" t="s">
        <v>853</v>
      </c>
    </row>
    <row r="18" spans="1:15" s="1204" customFormat="1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_xlfn.TEXTJOIN("-",TRUE,SETUP!$B$4,COMM!E25)&amp;"_1"</f>
        <v>FT-RSDHET_1</v>
      </c>
      <c r="D18" s="473" t="s">
        <v>1097</v>
      </c>
      <c r="E18" s="1205" t="s">
        <v>407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:K20" si="3">C18</f>
        <v>FT-RSDHET_1</v>
      </c>
      <c r="L18" s="476" t="str">
        <f>_xlfn.TEXTJOIN(" ",TRUE,SETUP!$B$3,COMM!F25) &amp;" High Density Urban"</f>
        <v>RSD Heat to Residential High Density Urban</v>
      </c>
      <c r="M18" s="475" t="s">
        <v>13</v>
      </c>
      <c r="N18" s="475" t="s">
        <v>688</v>
      </c>
      <c r="O18" s="1204" t="s">
        <v>853</v>
      </c>
    </row>
    <row r="19" spans="1:15" s="1204" customFormat="1" ht="13.5" customHeight="1">
      <c r="A19" s="474"/>
      <c r="B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9" s="472" t="str">
        <f>_xlfn.TEXTJOIN("-",TRUE,SETUP!$B$4,COMM!E25)&amp;"_2"</f>
        <v>FT-RSDHET_2</v>
      </c>
      <c r="D19" s="473" t="s">
        <v>1097</v>
      </c>
      <c r="E19" s="1205" t="s">
        <v>407</v>
      </c>
      <c r="F19" s="474">
        <v>1</v>
      </c>
      <c r="G19" s="474"/>
      <c r="J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9" s="475" t="str">
        <f t="shared" si="3"/>
        <v>FT-RSDHET_2</v>
      </c>
      <c r="L19" s="476" t="str">
        <f>_xlfn.TEXTJOIN(" ",TRUE,SETUP!$B$3,COMM!F25) &amp;" Medium Density Urban"</f>
        <v>RSD Heat to Residential Medium Density Urban</v>
      </c>
      <c r="M19" s="475" t="s">
        <v>13</v>
      </c>
      <c r="N19" s="475" t="s">
        <v>688</v>
      </c>
      <c r="O19" s="1204" t="s">
        <v>853</v>
      </c>
    </row>
    <row r="20" spans="1:15" s="1204" customFormat="1">
      <c r="A20" s="474"/>
      <c r="B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0" s="472" t="str">
        <f>_xlfn.TEXTJOIN("-",TRUE,SETUP!$B$4,COMM!E25)&amp;"_3"</f>
        <v>FT-RSDHET_3</v>
      </c>
      <c r="D20" s="473" t="s">
        <v>1097</v>
      </c>
      <c r="E20" s="1205" t="s">
        <v>407</v>
      </c>
      <c r="F20" s="474">
        <v>1</v>
      </c>
      <c r="G20" s="474"/>
      <c r="J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0" s="475" t="str">
        <f t="shared" si="3"/>
        <v>FT-RSDHET_3</v>
      </c>
      <c r="L20" s="476" t="str">
        <f>_xlfn.TEXTJOIN(" ",TRUE,SETUP!$B$3,COMM!F25) &amp;" Low Density Urban"</f>
        <v>RSD Heat to Residential Low Density Urban</v>
      </c>
      <c r="M20" s="475" t="s">
        <v>13</v>
      </c>
      <c r="N20" s="475" t="s">
        <v>688</v>
      </c>
      <c r="O20" s="1204" t="s">
        <v>853</v>
      </c>
    </row>
    <row r="21" spans="1:15">
      <c r="A21" s="474"/>
      <c r="B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472" t="str">
        <f>_xlfn.TEXTJOIN("-",TRUE,SETUP!$B$4,COMM!E17)</f>
        <v>FT-RSDBGS</v>
      </c>
      <c r="D21" s="474" t="s">
        <v>1098</v>
      </c>
      <c r="E21" s="474" t="str">
        <f>COMM!E14</f>
        <v>RSDGAS</v>
      </c>
      <c r="F21" s="474">
        <v>1</v>
      </c>
      <c r="G21" s="474"/>
      <c r="J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1" s="475" t="str">
        <f>C21</f>
        <v>FT-RSDBGS</v>
      </c>
      <c r="L21" s="476" t="str">
        <f>_xlfn.TEXTJOIN(" ",TRUE,SETUP!$B$3,COMM!F17)</f>
        <v>RSD Biogas to Residential</v>
      </c>
      <c r="M21" s="475" t="s">
        <v>13</v>
      </c>
      <c r="N21" s="475" t="s">
        <v>688</v>
      </c>
    </row>
    <row r="22" spans="1:15">
      <c r="A22" s="474"/>
      <c r="B22" s="474"/>
      <c r="C22" s="472"/>
    </row>
    <row r="23" spans="1:15">
      <c r="A23" s="474"/>
      <c r="B23" s="474"/>
      <c r="C23" s="472"/>
      <c r="D23" s="1116"/>
      <c r="E23" s="1116"/>
      <c r="F23" s="1116"/>
      <c r="G23" s="1116"/>
    </row>
    <row r="24" spans="1:15">
      <c r="A24" s="474"/>
      <c r="B24" s="474"/>
      <c r="C24" s="472"/>
      <c r="D24" s="1116"/>
      <c r="E24" s="1116"/>
      <c r="F24" s="1116"/>
      <c r="G24" s="1116"/>
    </row>
    <row r="25" spans="1:15">
      <c r="A25" s="474"/>
      <c r="B25" s="474"/>
      <c r="C25" s="472"/>
      <c r="D25" s="1116"/>
      <c r="E25" s="1116"/>
      <c r="F25" s="1116"/>
      <c r="G25" s="1116"/>
    </row>
    <row r="26" spans="1:15">
      <c r="A26" s="474"/>
      <c r="B26" s="474"/>
      <c r="C26" s="472"/>
      <c r="D26" s="1116"/>
      <c r="E26" s="1116"/>
      <c r="F26" s="1116"/>
      <c r="G26" s="1116"/>
      <c r="H26" s="1116"/>
    </row>
    <row r="27" spans="1:15">
      <c r="A27" s="474"/>
      <c r="B27" s="474"/>
      <c r="C27" s="472"/>
      <c r="D27" s="1116"/>
      <c r="E27" s="1116"/>
      <c r="F27" s="1116"/>
      <c r="G27" s="1116"/>
      <c r="H27" s="1116"/>
    </row>
    <row r="28" spans="1:15">
      <c r="A28" s="474"/>
      <c r="B28" s="474"/>
      <c r="C28" s="472"/>
      <c r="D28" s="1116"/>
      <c r="E28" s="1116"/>
      <c r="F28" s="1116"/>
      <c r="G28" s="1116"/>
      <c r="H28" s="1116"/>
    </row>
    <row r="29" spans="1:15">
      <c r="B29" s="474"/>
      <c r="C29" s="472"/>
      <c r="D29" s="1116"/>
      <c r="E29" s="1116"/>
      <c r="F29" s="1116"/>
      <c r="G29" s="1116"/>
      <c r="H29" s="1116"/>
    </row>
    <row r="30" spans="1:15">
      <c r="H30" s="1116"/>
    </row>
    <row r="31" spans="1:15">
      <c r="H31" s="1116"/>
    </row>
    <row r="32" spans="1:15">
      <c r="H32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tabSelected="1" zoomScale="70" zoomScaleNormal="70" workbookViewId="0">
      <selection activeCell="AW16" sqref="AW16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7" t="s">
        <v>938</v>
      </c>
      <c r="BO3" s="1258"/>
      <c r="BP3" s="1257" t="s">
        <v>939</v>
      </c>
      <c r="BQ3" s="1258"/>
      <c r="BR3" s="1257" t="s">
        <v>940</v>
      </c>
      <c r="BS3" s="1258"/>
      <c r="BT3" s="1257" t="s">
        <v>941</v>
      </c>
      <c r="BU3" s="1276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1099</v>
      </c>
      <c r="H4" s="43" t="s">
        <v>1100</v>
      </c>
      <c r="I4" s="1113" t="s">
        <v>1101</v>
      </c>
      <c r="J4" s="1113" t="s">
        <v>1102</v>
      </c>
      <c r="K4" s="1113" t="s">
        <v>1103</v>
      </c>
      <c r="L4" s="1113" t="s">
        <v>1104</v>
      </c>
      <c r="M4" s="1113" t="s">
        <v>1105</v>
      </c>
      <c r="N4" s="1113" t="s">
        <v>1106</v>
      </c>
      <c r="O4" s="1113" t="s">
        <v>1107</v>
      </c>
      <c r="P4" s="1113" t="s">
        <v>1108</v>
      </c>
      <c r="Q4" s="1113" t="s">
        <v>1109</v>
      </c>
      <c r="R4" s="1113" t="s">
        <v>1110</v>
      </c>
      <c r="S4" s="1113" t="s">
        <v>1111</v>
      </c>
      <c r="T4" s="1113" t="s">
        <v>1112</v>
      </c>
      <c r="U4" s="1113" t="s">
        <v>1113</v>
      </c>
      <c r="V4" s="1113" t="s">
        <v>1114</v>
      </c>
      <c r="W4" s="1113" t="s">
        <v>1115</v>
      </c>
      <c r="X4" s="1113" t="s">
        <v>1116</v>
      </c>
      <c r="Y4" s="1113" t="s">
        <v>1117</v>
      </c>
      <c r="Z4" s="1113" t="s">
        <v>1118</v>
      </c>
      <c r="AA4" s="1113" t="s">
        <v>1119</v>
      </c>
      <c r="AB4" s="1113" t="s">
        <v>1120</v>
      </c>
      <c r="AC4" s="1113" t="s">
        <v>1121</v>
      </c>
      <c r="AD4" s="1113" t="s">
        <v>1122</v>
      </c>
      <c r="AE4" s="1113" t="s">
        <v>1123</v>
      </c>
      <c r="AF4" s="1113" t="s">
        <v>1124</v>
      </c>
      <c r="AG4" s="1113" t="s">
        <v>1125</v>
      </c>
      <c r="AH4" s="1113" t="s">
        <v>1126</v>
      </c>
      <c r="AI4" s="1113" t="s">
        <v>1127</v>
      </c>
      <c r="AJ4" s="1113" t="s">
        <v>1128</v>
      </c>
      <c r="AK4" s="1113" t="s">
        <v>1129</v>
      </c>
      <c r="AL4" s="1113" t="s">
        <v>1130</v>
      </c>
      <c r="AM4" s="1113" t="s">
        <v>1131</v>
      </c>
      <c r="AN4" s="1113" t="s">
        <v>1132</v>
      </c>
      <c r="AO4" s="1113" t="s">
        <v>1133</v>
      </c>
      <c r="AP4" s="1113" t="s">
        <v>1134</v>
      </c>
      <c r="AQ4" s="1113" t="s">
        <v>1135</v>
      </c>
      <c r="AR4" s="1113" t="s">
        <v>1136</v>
      </c>
      <c r="AS4" s="1113" t="s">
        <v>1137</v>
      </c>
      <c r="AT4" s="1113" t="s">
        <v>1138</v>
      </c>
      <c r="AU4" s="1113" t="s">
        <v>1139</v>
      </c>
      <c r="AV4" s="1113" t="s">
        <v>1140</v>
      </c>
      <c r="AW4" s="1113" t="s">
        <v>1141</v>
      </c>
      <c r="AX4" s="1113" t="s">
        <v>1142</v>
      </c>
      <c r="AY4" s="1113" t="s">
        <v>1143</v>
      </c>
      <c r="AZ4" s="1113" t="s">
        <v>1144</v>
      </c>
      <c r="BA4" s="1113" t="s">
        <v>1145</v>
      </c>
      <c r="BB4" s="1113" t="s">
        <v>1146</v>
      </c>
      <c r="BC4" s="1113" t="s">
        <v>1147</v>
      </c>
      <c r="BD4" s="1113" t="s">
        <v>1148</v>
      </c>
      <c r="BE4" s="1113" t="s">
        <v>1149</v>
      </c>
      <c r="BF4" s="1113" t="s">
        <v>1150</v>
      </c>
      <c r="BG4" s="1113" t="s">
        <v>1151</v>
      </c>
      <c r="BH4" s="1113" t="s">
        <v>1152</v>
      </c>
      <c r="BI4" s="43" t="s">
        <v>817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932</v>
      </c>
      <c r="BO5" s="1094" t="s">
        <v>218</v>
      </c>
      <c r="BP5" s="1093" t="s">
        <v>932</v>
      </c>
      <c r="BQ5" s="1095" t="s">
        <v>218</v>
      </c>
      <c r="BR5" s="1094" t="s">
        <v>932</v>
      </c>
      <c r="BS5" s="1095" t="s">
        <v>218</v>
      </c>
      <c r="BT5" s="1094" t="s">
        <v>932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944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1.7499096897083059E-3</v>
      </c>
      <c r="BN6" s="1096">
        <f>CR55*DwellingStocks!X18*(1+BO53)</f>
        <v>1.7499096897083059E-3</v>
      </c>
      <c r="BO6" s="1097">
        <f>BN6*G6</f>
        <v>0.12691857506011944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959</v>
      </c>
      <c r="BZ6" s="417" t="s">
        <v>960</v>
      </c>
      <c r="CA6" s="417" t="s">
        <v>275</v>
      </c>
      <c r="CB6" s="1015" t="s">
        <v>275</v>
      </c>
      <c r="CC6" s="417"/>
      <c r="CD6" s="417"/>
      <c r="CE6" s="80"/>
      <c r="CF6" s="1259" t="s">
        <v>1077</v>
      </c>
      <c r="CG6" s="1260"/>
      <c r="CH6" s="1260"/>
      <c r="CI6" s="1260"/>
      <c r="CJ6" s="1275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945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961</v>
      </c>
      <c r="BZ7" s="1018" t="s">
        <v>962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946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5.8935667288725476E-3</v>
      </c>
      <c r="BN8" s="1078"/>
      <c r="BO8" s="1075"/>
      <c r="BP8" s="1082">
        <f>CS55*(1+BQ53)</f>
        <v>5.8935667288725476E-3</v>
      </c>
      <c r="BQ8" s="1079">
        <f>BP8*G6</f>
        <v>0.4274523969147907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963</v>
      </c>
      <c r="BZ8" s="417" t="s">
        <v>964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947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1.8645422265341194E-3</v>
      </c>
      <c r="BN9" s="1078"/>
      <c r="BO9" s="1075"/>
      <c r="BP9" s="1082"/>
      <c r="BQ9" s="1079"/>
      <c r="BR9" s="1082">
        <f>CT55*(1+BS53)</f>
        <v>1.8645422265341194E-3</v>
      </c>
      <c r="BS9" s="1079">
        <f>BR9*G6</f>
        <v>0.13523271739273554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965</v>
      </c>
      <c r="BZ9" s="1018" t="s">
        <v>966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948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1.1057153488750644E-3</v>
      </c>
      <c r="BN10" s="1100"/>
      <c r="BO10" s="1080"/>
      <c r="BP10" s="1101"/>
      <c r="BQ10" s="1081"/>
      <c r="BR10" s="1101"/>
      <c r="BS10" s="1081"/>
      <c r="BT10" s="1102">
        <f>CU55*(1+$BU$53)</f>
        <v>1.1057153488750644E-3</v>
      </c>
      <c r="BU10" s="1081">
        <f>BT10*G6</f>
        <v>8.0196033730585675E-2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967</v>
      </c>
      <c r="BZ10" s="417" t="s">
        <v>968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944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1.3705981435910694E-2</v>
      </c>
      <c r="BN11" s="1078">
        <f>CR56*DwellingStocks!X19*(1+BO53)</f>
        <v>1.3705981435910694E-2</v>
      </c>
      <c r="BO11" s="1075">
        <f>BN11*G11</f>
        <v>9.2206403999973485E-2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969</v>
      </c>
      <c r="BZ11" s="1018" t="s">
        <v>970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945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971</v>
      </c>
      <c r="BZ12" s="417" t="s">
        <v>972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946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5.5021626275543849E-3</v>
      </c>
      <c r="BN13" s="1078"/>
      <c r="BO13" s="1075"/>
      <c r="BP13" s="1082">
        <f>CS56*(1+BQ53)</f>
        <v>5.5021626275543849E-3</v>
      </c>
      <c r="BQ13" s="1079">
        <f>BP13*G11</f>
        <v>3.7015563787397281E-2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973</v>
      </c>
      <c r="BZ13" s="1018" t="s">
        <v>974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947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1.957437234691098E-3</v>
      </c>
      <c r="BN14" s="1078"/>
      <c r="BO14" s="1075"/>
      <c r="BP14" s="1082"/>
      <c r="BQ14" s="1079"/>
      <c r="BR14" s="1075">
        <f>CT56*(1+BS53)</f>
        <v>1.957437234691098E-3</v>
      </c>
      <c r="BS14" s="1079">
        <f>BR14*G11</f>
        <v>1.3168575290320008E-2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975</v>
      </c>
      <c r="BZ14" s="1023" t="s">
        <v>976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948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6.7574996567721312E-4</v>
      </c>
      <c r="BN15" s="1078"/>
      <c r="BO15" s="1075"/>
      <c r="BP15" s="1082"/>
      <c r="BQ15" s="1079"/>
      <c r="BR15" s="1075"/>
      <c r="BS15" s="1079"/>
      <c r="BT15" s="1103">
        <f>CU56*(1+$BU$53)</f>
        <v>6.7574996567721312E-4</v>
      </c>
      <c r="BU15" s="1079">
        <f>BT15*G11</f>
        <v>4.5460789969369491E-3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977</v>
      </c>
      <c r="BZ15" s="1018" t="s">
        <v>978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944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2.1708869819172926E-2</v>
      </c>
      <c r="BN16" s="1096">
        <f>CR57*DwellingStocks!X20*(1+BO53)</f>
        <v>2.1708869819172926E-2</v>
      </c>
      <c r="BO16" s="1097">
        <f>BN16*G16</f>
        <v>0.3166125897278752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979</v>
      </c>
      <c r="BZ16" s="417" t="s">
        <v>980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945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981</v>
      </c>
      <c r="BZ17" s="1018" t="s">
        <v>982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946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8.151047239485806E-3</v>
      </c>
      <c r="BN18" s="1078"/>
      <c r="BO18" s="1075"/>
      <c r="BP18" s="1082">
        <f>CS57*(1+BQ53)</f>
        <v>8.151047239485806E-3</v>
      </c>
      <c r="BQ18" s="1079">
        <f>BP18*G16</f>
        <v>0.11887878995932781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983</v>
      </c>
      <c r="BZ18" s="417" t="s">
        <v>984</v>
      </c>
      <c r="CA18" s="417" t="s">
        <v>275</v>
      </c>
      <c r="CB18" s="1015" t="s">
        <v>275</v>
      </c>
      <c r="CC18" s="417"/>
      <c r="CD18" s="417"/>
      <c r="CE18" s="80"/>
      <c r="CF18" s="1025" t="s">
        <v>884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947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2.3479069454227274E-3</v>
      </c>
      <c r="BN19" s="1078"/>
      <c r="BO19" s="1075"/>
      <c r="BP19" s="1082"/>
      <c r="BQ19" s="1079"/>
      <c r="BR19" s="1075">
        <f>CT57*(1+BS53)</f>
        <v>2.3479069454227274E-3</v>
      </c>
      <c r="BS19" s="1079">
        <f>BR19*G16</f>
        <v>3.4243003188209088E-2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985</v>
      </c>
      <c r="BZ19" s="1018" t="s">
        <v>986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948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6.4489178115584398E-4</v>
      </c>
      <c r="BN20" s="1100"/>
      <c r="BO20" s="1080"/>
      <c r="BP20" s="1101"/>
      <c r="BQ20" s="1081"/>
      <c r="BR20" s="1080"/>
      <c r="BS20" s="1081"/>
      <c r="BT20" s="1102">
        <f>CU57*(1+$BU$53)</f>
        <v>6.4489178115584398E-4</v>
      </c>
      <c r="BU20" s="1081">
        <f>BT20*G16</f>
        <v>9.4054116417264903E-3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987</v>
      </c>
      <c r="BZ20" s="417" t="s">
        <v>988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944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2.5968766851105548E-2</v>
      </c>
      <c r="BN21" s="1078">
        <f>CR58*DwellingStocks!X21*(1+BO53)</f>
        <v>2.5968766851105548E-2</v>
      </c>
      <c r="BO21" s="1075">
        <f>BN21*G21</f>
        <v>1.2834005321720197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989</v>
      </c>
      <c r="BZ21" s="1018" t="s">
        <v>990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945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991</v>
      </c>
      <c r="BZ22" s="417" t="s">
        <v>992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946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9.0783531211748765E-3</v>
      </c>
      <c r="BN23" s="1078"/>
      <c r="BO23" s="1075"/>
      <c r="BP23" s="1082">
        <f>CS58*(1+BQ53)</f>
        <v>9.0783531211748765E-3</v>
      </c>
      <c r="BQ23" s="1079">
        <f>BP23*G21</f>
        <v>0.44866062735148077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993</v>
      </c>
      <c r="BZ23" s="1026" t="s">
        <v>994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947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2.4094297014465248E-3</v>
      </c>
      <c r="BN24" s="1078"/>
      <c r="BO24" s="1075"/>
      <c r="BP24" s="1082"/>
      <c r="BQ24" s="1079"/>
      <c r="BR24" s="1075">
        <f>CT58*(1+BS53)</f>
        <v>2.4094297014465248E-3</v>
      </c>
      <c r="BS24" s="1079">
        <f>BR24*G21</f>
        <v>0.11907624951147405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995</v>
      </c>
      <c r="BZ24" s="417" t="s">
        <v>996</v>
      </c>
      <c r="CA24" s="417" t="s">
        <v>275</v>
      </c>
      <c r="CB24" s="1015" t="s">
        <v>275</v>
      </c>
      <c r="CC24" s="417"/>
      <c r="CD24" s="417"/>
      <c r="CE24" s="80"/>
      <c r="CF24" s="1259" t="s">
        <v>1085</v>
      </c>
      <c r="CG24" s="1260"/>
      <c r="CH24" s="1260"/>
      <c r="CI24" s="1260"/>
      <c r="CJ24" s="1260"/>
      <c r="CK24" s="1269" t="s">
        <v>1086</v>
      </c>
      <c r="CL24" s="1271" t="s">
        <v>1090</v>
      </c>
      <c r="CM24" s="1272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948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6.3023115840571398E-4</v>
      </c>
      <c r="BN25" s="1078"/>
      <c r="BO25" s="1075"/>
      <c r="BP25" s="1082"/>
      <c r="BQ25" s="1079"/>
      <c r="BR25" s="1075"/>
      <c r="BS25" s="1079"/>
      <c r="BT25" s="1103">
        <f>CU58*(1+$BU$53)</f>
        <v>6.3023115840571398E-4</v>
      </c>
      <c r="BU25" s="1079">
        <f>BT25*G21</f>
        <v>3.1146608105299685E-2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997</v>
      </c>
      <c r="BZ25" s="1018" t="s">
        <v>998</v>
      </c>
      <c r="CA25" s="1019" t="s">
        <v>275</v>
      </c>
      <c r="CB25" s="1018" t="s">
        <v>275</v>
      </c>
      <c r="CC25" s="1019"/>
      <c r="CD25" s="1018"/>
      <c r="CE25" s="80"/>
      <c r="CF25" s="257" t="s">
        <v>885</v>
      </c>
      <c r="CG25" s="257" t="s">
        <v>885</v>
      </c>
      <c r="CH25" s="1261" t="s">
        <v>886</v>
      </c>
      <c r="CI25" s="1262"/>
      <c r="CJ25" s="1262"/>
      <c r="CK25" s="1270"/>
      <c r="CL25" s="1273"/>
      <c r="CM25" s="1274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944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2.2101953791101168E-2</v>
      </c>
      <c r="BN26" s="1096">
        <f>CR59*DwellingStocks!X22*(1+BO53)</f>
        <v>2.2101953791101168E-2</v>
      </c>
      <c r="BO26" s="1097">
        <f>BN26*G26</f>
        <v>6.4907461636195487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999</v>
      </c>
      <c r="BZ26" s="417" t="s">
        <v>1000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63">
        <f>$CL$26*(1-CG26)^($CL$28-$CL$27)/100</f>
        <v>1</v>
      </c>
      <c r="CI26" s="1264"/>
      <c r="CJ26" s="1265"/>
      <c r="CK26" s="1161">
        <v>0</v>
      </c>
      <c r="CL26" s="1165">
        <v>100</v>
      </c>
      <c r="CM26" s="377" t="s">
        <v>1087</v>
      </c>
      <c r="CN26" s="80"/>
      <c r="CO26" s="80"/>
    </row>
    <row r="27" spans="2:140" ht="15">
      <c r="B27" s="1203"/>
      <c r="C27" s="490"/>
      <c r="D27" s="489"/>
      <c r="E27" s="489" t="s">
        <v>945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1001</v>
      </c>
      <c r="BZ27" s="1018" t="s">
        <v>1002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63">
        <f t="shared" ref="CH27:CH32" si="1">$CL$26*(1-CG27)^($CL$28-$CL$27)/100</f>
        <v>1</v>
      </c>
      <c r="CI27" s="1264"/>
      <c r="CJ27" s="1265"/>
      <c r="CK27" s="1161">
        <v>0</v>
      </c>
      <c r="CL27" s="1165">
        <v>2018</v>
      </c>
      <c r="CM27" s="377" t="s">
        <v>1088</v>
      </c>
      <c r="CN27" s="80"/>
      <c r="CO27" s="80"/>
    </row>
    <row r="28" spans="2:140" ht="15.75" thickBot="1">
      <c r="B28" s="1203"/>
      <c r="C28" s="328"/>
      <c r="D28" s="328"/>
      <c r="E28" s="328" t="s">
        <v>946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1.0196027539150575E-2</v>
      </c>
      <c r="BN28" s="1078"/>
      <c r="BO28" s="1075"/>
      <c r="BP28" s="1082">
        <f>CS59*(1+BQ53)</f>
        <v>1.0196027539150575E-2</v>
      </c>
      <c r="BQ28" s="1079">
        <f>BP28*G26</f>
        <v>2.9942975747486456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1003</v>
      </c>
      <c r="BZ28" s="417" t="s">
        <v>1004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63">
        <f t="shared" si="1"/>
        <v>1</v>
      </c>
      <c r="CI28" s="1264"/>
      <c r="CJ28" s="1265"/>
      <c r="CK28" s="1161">
        <v>0</v>
      </c>
      <c r="CL28" s="1166">
        <v>2070</v>
      </c>
      <c r="CM28" s="1164" t="s">
        <v>1089</v>
      </c>
      <c r="CN28" s="80"/>
      <c r="CO28" s="80"/>
    </row>
    <row r="29" spans="2:140" ht="15">
      <c r="B29" s="1203"/>
      <c r="C29" s="490"/>
      <c r="D29" s="489"/>
      <c r="E29" s="489" t="s">
        <v>947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2.3854520131498932E-3</v>
      </c>
      <c r="BN29" s="1078"/>
      <c r="BO29" s="1075"/>
      <c r="BP29" s="1082"/>
      <c r="BQ29" s="1079"/>
      <c r="BR29" s="1075">
        <f>CT59*(1+BS53)</f>
        <v>2.3854520131498932E-3</v>
      </c>
      <c r="BS29" s="1079">
        <f>BR29*G26</f>
        <v>0.70054275061805671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1005</v>
      </c>
      <c r="BZ29" s="1018" t="s">
        <v>1006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63">
        <f t="shared" si="1"/>
        <v>0.97543163582150982</v>
      </c>
      <c r="CI29" s="1264"/>
      <c r="CJ29" s="1265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948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6.2613329657227831E-4</v>
      </c>
      <c r="BN30" s="1100"/>
      <c r="BO30" s="1080"/>
      <c r="BP30" s="1101"/>
      <c r="BQ30" s="1081"/>
      <c r="BR30" s="1080"/>
      <c r="BS30" s="1081"/>
      <c r="BT30" s="1102">
        <f>CU59*(1+$BU$53)</f>
        <v>6.2613329657227831E-4</v>
      </c>
      <c r="BU30" s="1081">
        <f>BT30*G26</f>
        <v>0.18387841776582123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1007</v>
      </c>
      <c r="BZ30" s="417" t="s">
        <v>1008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63">
        <f t="shared" si="1"/>
        <v>0.98033484804088578</v>
      </c>
      <c r="CI30" s="1264"/>
      <c r="CJ30" s="1265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944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3.1526230964008022E-2</v>
      </c>
      <c r="BN31" s="1078">
        <f>CR60*DwellingStocks!X23*(1+BO53)</f>
        <v>3.1526230964008022E-2</v>
      </c>
      <c r="BO31" s="1075">
        <f>BN31*G31</f>
        <v>5.5461054157189293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1009</v>
      </c>
      <c r="BZ31" s="1018" t="s">
        <v>1010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63">
        <f t="shared" si="1"/>
        <v>0.96847319624484829</v>
      </c>
      <c r="CI31" s="1264"/>
      <c r="CJ31" s="1265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945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1011</v>
      </c>
      <c r="BZ32" s="417" t="s">
        <v>1012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63">
        <f t="shared" si="1"/>
        <v>0.81561188331174039</v>
      </c>
      <c r="CI32" s="1264"/>
      <c r="CJ32" s="1265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946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1.0820812836415889E-2</v>
      </c>
      <c r="BN33" s="1078"/>
      <c r="BO33" s="1075"/>
      <c r="BP33" s="1082">
        <f>CS60*(1+BQ53)</f>
        <v>1.0820812836415889E-2</v>
      </c>
      <c r="BQ33" s="1079">
        <f>BP33*G31</f>
        <v>1.9036011232373906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63">
        <f>$CL$26*(1-CG33)^($CL$28-$CL$27)/100</f>
        <v>0.40611621312446222</v>
      </c>
      <c r="CI33" s="1264"/>
      <c r="CJ33" s="1265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947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2.3283828683654481E-3</v>
      </c>
      <c r="BN34" s="1078"/>
      <c r="BO34" s="1075"/>
      <c r="BP34" s="1082"/>
      <c r="BQ34" s="1079"/>
      <c r="BR34" s="1075">
        <f>CT60*(1+BS53)</f>
        <v>2.3283828683654481E-3</v>
      </c>
      <c r="BS34" s="1079">
        <f>BR34*G31</f>
        <v>0.4096099166072677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63">
        <f>$CL$26*(1-CG34)^($CL$28-$CL$27)/100</f>
        <v>0.21657830151277452</v>
      </c>
      <c r="CI34" s="1264"/>
      <c r="CJ34" s="1265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948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5.839880008136841E-4</v>
      </c>
      <c r="BN35" s="1078"/>
      <c r="BO35" s="1075"/>
      <c r="BP35" s="1082"/>
      <c r="BQ35" s="1079"/>
      <c r="BR35" s="1075"/>
      <c r="BS35" s="1079"/>
      <c r="BT35" s="1103">
        <f>CU60*(1+$BU$53)</f>
        <v>5.839880008136841E-4</v>
      </c>
      <c r="BU35" s="1079">
        <f>BT35*G31</f>
        <v>0.10273537035636431</v>
      </c>
      <c r="CD35" s="80"/>
      <c r="CE35" s="80"/>
      <c r="CF35" s="1159" t="s">
        <v>657</v>
      </c>
      <c r="CG35" s="1160">
        <v>3.5000000000000001E-3</v>
      </c>
      <c r="CH35" s="1266">
        <f>CL26*(1-CG35)^(CL28-CL27)/100</f>
        <v>0.833335259728061</v>
      </c>
      <c r="CI35" s="1267"/>
      <c r="CJ35" s="1268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944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4.298683419378195E-2</v>
      </c>
      <c r="BN36" s="1096">
        <f>CR61*DwellingStocks!X24*(1+BO53)</f>
        <v>4.298683419378195E-2</v>
      </c>
      <c r="BO36" s="1097">
        <f>BN36*G36</f>
        <v>3.6863547918047321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945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1083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946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1.1285274019020273E-2</v>
      </c>
      <c r="BN38" s="1078"/>
      <c r="BO38" s="1075"/>
      <c r="BP38" s="1082">
        <f>CS61*(1+BQ53)</f>
        <v>1.1285274019020273E-2</v>
      </c>
      <c r="BQ38" s="1079">
        <f>BP38*G36</f>
        <v>0.96777361573796694</v>
      </c>
      <c r="BR38" s="1075"/>
      <c r="BS38" s="1079"/>
      <c r="BT38" s="1103"/>
      <c r="BU38" s="1079"/>
      <c r="CC38" s="80"/>
      <c r="CD38" s="80"/>
      <c r="CE38" s="80"/>
      <c r="CF38" s="1254" t="s">
        <v>295</v>
      </c>
      <c r="CG38" s="1255"/>
      <c r="CH38" s="1255"/>
      <c r="CI38" s="1255"/>
      <c r="CJ38" s="1255"/>
      <c r="CK38" s="1255"/>
      <c r="CL38" s="1255"/>
      <c r="CM38" s="1255"/>
      <c r="CN38" s="1255"/>
      <c r="CO38" s="1255"/>
      <c r="CP38" s="1255"/>
      <c r="CQ38" s="1255"/>
      <c r="CR38" s="1257" t="s">
        <v>894</v>
      </c>
      <c r="CS38" s="1258"/>
      <c r="CT38" s="1258"/>
      <c r="CU38" s="1258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947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2.2570724673446939E-3</v>
      </c>
      <c r="BN39" s="1078"/>
      <c r="BO39" s="1075"/>
      <c r="BP39" s="1082"/>
      <c r="BQ39" s="1079"/>
      <c r="BR39" s="1075">
        <f>CT61*(1+BS53)</f>
        <v>2.2570724673446939E-3</v>
      </c>
      <c r="BS39" s="1079">
        <f>BR39*G36</f>
        <v>0.19355623789225643</v>
      </c>
      <c r="BT39" s="1103"/>
      <c r="BU39" s="1079"/>
      <c r="BW39" s="1254" t="s">
        <v>604</v>
      </c>
      <c r="BX39" s="1255"/>
      <c r="BY39" s="1255"/>
      <c r="BZ39" s="1255"/>
      <c r="CA39" s="1256"/>
      <c r="CB39" s="80"/>
      <c r="CE39" s="80"/>
      <c r="CF39" s="1153" t="s">
        <v>287</v>
      </c>
      <c r="CG39" s="1153" t="s">
        <v>396</v>
      </c>
      <c r="CH39" s="1154" t="s">
        <v>397</v>
      </c>
      <c r="CI39" s="1152" t="s">
        <v>889</v>
      </c>
      <c r="CJ39" s="1152" t="s">
        <v>890</v>
      </c>
      <c r="CK39" s="1153" t="s">
        <v>891</v>
      </c>
      <c r="CL39" s="1153" t="s">
        <v>415</v>
      </c>
      <c r="CM39" s="1154" t="s">
        <v>888</v>
      </c>
      <c r="CN39" s="1152" t="s">
        <v>892</v>
      </c>
      <c r="CO39" s="1153" t="s">
        <v>893</v>
      </c>
      <c r="CP39" s="1155" t="s">
        <v>218</v>
      </c>
      <c r="CQ39" s="1155" t="s">
        <v>218</v>
      </c>
      <c r="CR39" s="1158" t="s">
        <v>219</v>
      </c>
      <c r="CS39" s="1158" t="s">
        <v>887</v>
      </c>
      <c r="CT39" s="1158" t="s">
        <v>221</v>
      </c>
      <c r="CU39" s="1158" t="s">
        <v>888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948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5.3150648867639498E-4</v>
      </c>
      <c r="BN40" s="1100"/>
      <c r="BO40" s="1080"/>
      <c r="BP40" s="1101"/>
      <c r="BQ40" s="1081"/>
      <c r="BR40" s="1080"/>
      <c r="BS40" s="1081"/>
      <c r="BT40" s="1102">
        <f>CU61*(1+$BU$53)</f>
        <v>5.3150648867639498E-4</v>
      </c>
      <c r="BU40" s="1081">
        <f>BT40*G36</f>
        <v>4.5579571702699433E-2</v>
      </c>
      <c r="BW40" s="884"/>
      <c r="BX40" s="885" t="s">
        <v>831</v>
      </c>
      <c r="BY40" s="885" t="s">
        <v>830</v>
      </c>
      <c r="BZ40" s="886" t="s">
        <v>832</v>
      </c>
      <c r="CA40" s="884" t="s">
        <v>833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f>DwellingStocks!O19</f>
        <v>11735.038424732089</v>
      </c>
      <c r="CR40" s="1151">
        <f>((CQ40/CG40)*$CG$18*(CJ40+CK40)*0.0000000036)/(CQ40/1000)</f>
        <v>-2.0601927769047272E-4</v>
      </c>
      <c r="CS40" s="1151">
        <f>((CQ40/CG40)*(CN40+CO40)*0.0000000036)/(CQ40/1000)</f>
        <v>3.2672173235706501E-3</v>
      </c>
      <c r="CT40" s="1151">
        <f>((CQ40/CG40)*(CL40)*0.0000000036)/(CQ40/1000)</f>
        <v>1.4074238978033964E-3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944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5.4909672900700347E-2</v>
      </c>
      <c r="BN41" s="1078">
        <f>CR62*DwellingStocks!X25*(1+BO53)</f>
        <v>5.4909672900700347E-2</v>
      </c>
      <c r="BO41" s="1075">
        <f>BN41*G41</f>
        <v>2.1189092150185278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9">
        <f>DwellingStocks!O20</f>
        <v>5197.6132443555907</v>
      </c>
      <c r="CR41" s="1147">
        <f>((CQ41/CG41)*$CG$18*(CJ41+CK41)*0.0000000036)/(CQ41/1000)</f>
        <v>4.4223271439528845E-3</v>
      </c>
      <c r="CS41" s="1147">
        <f t="shared" ref="CS41:CS42" si="3">((CQ41/CG41)*(CN41+CO41)*0.0000000036)/(CQ41/1000)</f>
        <v>7.9109298846992849E-3</v>
      </c>
      <c r="CT41" s="1147">
        <f t="shared" ref="CT41:CT42" si="4">((CQ41/CG41)*(CL41)*0.0000000036)/(CQ41/1000)</f>
        <v>1.9009301339981304E-3</v>
      </c>
      <c r="CU41" s="1147">
        <f t="shared" ref="CU41:CU42" si="5">((CQ41/CG41)*(CM41)*0.0000000036)/(CQ41/1000)</f>
        <v>7.1648077282642582E-4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945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f>DwellingStocks!O21</f>
        <v>13979.419134898935</v>
      </c>
      <c r="CR42" s="1151">
        <f t="shared" ref="CR42:CR48" si="8">((CQ42/CG42)*$CG$18*(CJ42+CK42)*0.0000000036)/(CQ42/1000)</f>
        <v>7.8845831836233862E-3</v>
      </c>
      <c r="CS42" s="1151">
        <f t="shared" si="3"/>
        <v>1.0010936918638198E-2</v>
      </c>
      <c r="CT42" s="1151">
        <f t="shared" si="4"/>
        <v>2.1056348066935946E-3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946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1.1715972862635407E-2</v>
      </c>
      <c r="BN43" s="1078"/>
      <c r="BO43" s="1075"/>
      <c r="BP43" s="1082">
        <f>CS62*(1+BQ53)</f>
        <v>1.1715972862635407E-2</v>
      </c>
      <c r="BQ43" s="1079">
        <f>BP43*G41</f>
        <v>0.45210764424765915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9">
        <f>DwellingStocks!O22</f>
        <v>21709.86153487581</v>
      </c>
      <c r="CR43" s="1147">
        <f t="shared" si="8"/>
        <v>1.0639650151914029E-2</v>
      </c>
      <c r="CS43" s="1147">
        <f t="shared" ref="CS43:CS48" si="9">((CQ43/CG43)*(CN43+CO43)*0.0000000036)/(CQ43/1000)</f>
        <v>1.1169242210759028E-2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6.1162726602800302E-4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947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2.2582277438868716E-3</v>
      </c>
      <c r="BN44" s="1078"/>
      <c r="BO44" s="1075"/>
      <c r="BP44" s="1082"/>
      <c r="BQ44" s="1079"/>
      <c r="BR44" s="1075">
        <f>CT62*(1+BS53)</f>
        <v>2.2582277438868716E-3</v>
      </c>
      <c r="BS44" s="1079">
        <f>BR44*G41</f>
        <v>8.7142744135184275E-2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f>DwellingStocks!O23</f>
        <v>71167.091754613168</v>
      </c>
      <c r="CR44" s="1151">
        <f t="shared" si="8"/>
        <v>1.2416227238810909E-2</v>
      </c>
      <c r="CS44" s="1151">
        <f t="shared" si="9"/>
        <v>1.1094212342536103E-2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948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5.2463910306234146E-4</v>
      </c>
      <c r="BN45" s="1078"/>
      <c r="BO45" s="1075"/>
      <c r="BP45" s="1082"/>
      <c r="BQ45" s="1079"/>
      <c r="BR45" s="1075"/>
      <c r="BS45" s="1079"/>
      <c r="BT45" s="1103">
        <f>CU62*(1+$BU$53)</f>
        <v>5.2463910306234146E-4</v>
      </c>
      <c r="BU45" s="1079">
        <f>BT45*G41</f>
        <v>2.0245296890553353E-2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9">
        <f>DwellingStocks!O24</f>
        <v>47490.854787158918</v>
      </c>
      <c r="CR45" s="1147">
        <f>((CQ45/CG45)*$CG$18*(CJ45+CK45)*0.0000000036)/(CQ45/1000)</f>
        <v>1.3175242175504588E-2</v>
      </c>
      <c r="CS45" s="1147">
        <f t="shared" si="9"/>
        <v>9.433987966041512E-3</v>
      </c>
      <c r="CT45" s="1147">
        <f t="shared" si="10"/>
        <v>1.7574330998418282E-3</v>
      </c>
      <c r="CU45" s="1147">
        <f t="shared" si="11"/>
        <v>1.7825362987830467E-4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944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5.6761209928747572E-2</v>
      </c>
      <c r="BN46" s="1096">
        <f>CR63*DwellingStocks!X26*(1+BO53)</f>
        <v>5.6761209928747572E-2</v>
      </c>
      <c r="BO46" s="1097">
        <f>BN46*G46</f>
        <v>2.2083009665580811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f>DwellingStocks!O25</f>
        <v>23790.684938210514</v>
      </c>
      <c r="CR46" s="1151">
        <f>((CQ46/CG46)*$CG$18*(CJ46+CK46)*0.0000000036)/(CQ46/1000)</f>
        <v>1.714945261270449E-2</v>
      </c>
      <c r="CS46" s="1151">
        <f t="shared" si="9"/>
        <v>8.8816766912471947E-3</v>
      </c>
      <c r="CT46" s="1151">
        <f t="shared" si="10"/>
        <v>1.6359750432831037E-3</v>
      </c>
      <c r="CU46" s="1151">
        <f t="shared" si="11"/>
        <v>1.327784802821417E-4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945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9">
        <f>DwellingStocks!O26</f>
        <v>8010.7993972868508</v>
      </c>
      <c r="CR47" s="1147">
        <f t="shared" si="8"/>
        <v>2.2686015294626206E-2</v>
      </c>
      <c r="CS47" s="1147">
        <f t="shared" si="9"/>
        <v>8.995784858408783E-3</v>
      </c>
      <c r="CT47" s="1147">
        <f t="shared" si="10"/>
        <v>1.5387895203236373E-3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946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1.0643560961094653E-2</v>
      </c>
      <c r="BN48" s="355"/>
      <c r="BO48" s="226"/>
      <c r="BP48" s="1082">
        <f>CS63*(1+BQ53)</f>
        <v>1.0643560961094653E-2</v>
      </c>
      <c r="BQ48" s="1079">
        <f>BP48*G46</f>
        <v>0.41408888195847166</v>
      </c>
      <c r="BR48" s="1075"/>
      <c r="BS48" s="1079"/>
      <c r="BT48" s="1103"/>
      <c r="BU48" s="375"/>
      <c r="BW48" s="80" t="s">
        <v>834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f>DwellingStocks!O27</f>
        <v>8658.126308421115</v>
      </c>
      <c r="CR48" s="1151">
        <f t="shared" si="8"/>
        <v>3.3040923611834583E-2</v>
      </c>
      <c r="CS48" s="1151">
        <f t="shared" si="9"/>
        <v>8.5906068177761911E-3</v>
      </c>
      <c r="CT48" s="1151">
        <f t="shared" si="10"/>
        <v>1.4845987506692843E-3</v>
      </c>
      <c r="CU48" s="1151">
        <f t="shared" si="11"/>
        <v>1.3719450294485096E-4</v>
      </c>
    </row>
    <row r="49" spans="2:99" ht="13.5" thickBot="1">
      <c r="B49" s="1203"/>
      <c r="C49" s="490"/>
      <c r="D49" s="489"/>
      <c r="E49" s="489" t="s">
        <v>947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2.185931039971925E-3</v>
      </c>
      <c r="BN49" s="355"/>
      <c r="BO49" s="226"/>
      <c r="BP49" s="1083"/>
      <c r="BQ49" s="1084"/>
      <c r="BR49" s="1075">
        <f>CT63*(1+BS53)</f>
        <v>2.185931039971925E-3</v>
      </c>
      <c r="BS49" s="1079">
        <f>BR49*G46</f>
        <v>8.5043881806939919E-2</v>
      </c>
      <c r="BT49" s="1103"/>
      <c r="BU49" s="375"/>
      <c r="BW49" s="80"/>
      <c r="BX49" s="885" t="s">
        <v>830</v>
      </c>
      <c r="BY49" s="885" t="s">
        <v>833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1084</v>
      </c>
      <c r="CR49" s="1156">
        <f>AVERAGE(CR40:CR48)</f>
        <v>1.3467600237253401E-2</v>
      </c>
      <c r="CS49" s="1157">
        <f t="shared" ref="CS49:CU49" si="12">AVERAGE(CS40:CS48)</f>
        <v>8.8171772237418851E-3</v>
      </c>
      <c r="CT49" s="1157">
        <f>AVERAGE(CT40:CT48)</f>
        <v>1.7665001567785923E-3</v>
      </c>
      <c r="CU49" s="1157">
        <f t="shared" si="12"/>
        <v>4.5232880476159005E-4</v>
      </c>
    </row>
    <row r="50" spans="2:99" ht="13.5" thickBot="1">
      <c r="B50" s="1203"/>
      <c r="C50" s="909"/>
      <c r="D50" s="909"/>
      <c r="E50" s="909" t="s">
        <v>948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3.7317983058552458E-4</v>
      </c>
      <c r="BN50" s="367"/>
      <c r="BO50" s="1071"/>
      <c r="BP50" s="1085"/>
      <c r="BQ50" s="1086"/>
      <c r="BR50" s="1080"/>
      <c r="BS50" s="1081"/>
      <c r="BT50" s="1102">
        <f>CU63*(1+$BU$53)</f>
        <v>3.7317983058552458E-4</v>
      </c>
      <c r="BU50" s="1081">
        <f>BT50*G46</f>
        <v>1.4518601376124303E-2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933</v>
      </c>
      <c r="BO51" s="354">
        <f>'SHWLP-Att'!AB27</f>
        <v>21.869554653679806</v>
      </c>
      <c r="BP51" s="358"/>
      <c r="BQ51" s="359">
        <f>'SHWLP-Att'!AB54</f>
        <v>7.7638762179431309</v>
      </c>
      <c r="BR51" s="358"/>
      <c r="BS51" s="359">
        <f>'SHWLP-Att'!AC59</f>
        <v>1.777616076442444</v>
      </c>
      <c r="BT51" s="358"/>
      <c r="BU51" s="359">
        <f>'SHWLP-Att'!AC60</f>
        <v>0.4922513905661115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934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935</v>
      </c>
      <c r="BO53" s="1087">
        <f>((BO51-BO52)/BO52)</f>
        <v>0.33819802625524742</v>
      </c>
      <c r="BP53" s="355"/>
      <c r="BQ53" s="1087">
        <f>((BQ51-BQ52)/BQ52)</f>
        <v>-0.34977142706887571</v>
      </c>
      <c r="BR53" s="355"/>
      <c r="BS53" s="1087">
        <f t="shared" ref="BS53:BU53" si="14">((BS51-BS52)/BS52)</f>
        <v>-9.6872790394484862E-2</v>
      </c>
      <c r="BT53" s="355"/>
      <c r="BU53" s="1087">
        <f t="shared" si="14"/>
        <v>-0.11402870869964785</v>
      </c>
      <c r="BW53" s="80"/>
      <c r="CE53" s="80"/>
      <c r="CF53" s="1254" t="s">
        <v>44</v>
      </c>
      <c r="CG53" s="1255" t="s">
        <v>44</v>
      </c>
      <c r="CH53" s="1255" t="s">
        <v>44</v>
      </c>
      <c r="CI53" s="1255" t="s">
        <v>44</v>
      </c>
      <c r="CJ53" s="1255" t="s">
        <v>44</v>
      </c>
      <c r="CK53" s="1255" t="s">
        <v>44</v>
      </c>
      <c r="CL53" s="1255" t="s">
        <v>44</v>
      </c>
      <c r="CM53" s="1255" t="s">
        <v>44</v>
      </c>
      <c r="CN53" s="1255" t="s">
        <v>44</v>
      </c>
      <c r="CO53" s="1255" t="s">
        <v>44</v>
      </c>
      <c r="CP53" s="1255" t="s">
        <v>44</v>
      </c>
      <c r="CQ53" s="1255"/>
      <c r="CR53" s="1257" t="s">
        <v>894</v>
      </c>
      <c r="CS53" s="1258"/>
      <c r="CT53" s="1258"/>
      <c r="CU53" s="1258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936</v>
      </c>
      <c r="BO54" s="1075">
        <f>SUM(BO6:BO46)</f>
        <v>21.86955465367981</v>
      </c>
      <c r="BP54" s="355"/>
      <c r="BQ54" s="1079">
        <f>SUM(BQ6:BQ50)</f>
        <v>7.76387621794313</v>
      </c>
      <c r="BR54" s="355"/>
      <c r="BS54" s="1079">
        <f t="shared" ref="BS54" si="15">SUM(BS6:BS50)</f>
        <v>1.7776160764424436</v>
      </c>
      <c r="BT54" s="355"/>
      <c r="BU54" s="1079">
        <f>SUM(BU6:BU50)</f>
        <v>0.4922513905661115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889</v>
      </c>
      <c r="CJ54" s="1152" t="s">
        <v>890</v>
      </c>
      <c r="CK54" s="1152" t="s">
        <v>891</v>
      </c>
      <c r="CL54" s="1153" t="s">
        <v>415</v>
      </c>
      <c r="CM54" s="1153" t="s">
        <v>888</v>
      </c>
      <c r="CN54" s="1154" t="s">
        <v>892</v>
      </c>
      <c r="CO54" s="1152" t="s">
        <v>893</v>
      </c>
      <c r="CP54" s="1153" t="s">
        <v>218</v>
      </c>
      <c r="CQ54" s="1155"/>
      <c r="CR54" s="1158" t="s">
        <v>219</v>
      </c>
      <c r="CS54" s="1158" t="s">
        <v>887</v>
      </c>
      <c r="CT54" s="1158" t="s">
        <v>221</v>
      </c>
      <c r="CU54" s="1158" t="s">
        <v>888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937</v>
      </c>
      <c r="BO55" s="1077">
        <f>((BO51-BO54)/BO54)</f>
        <v>-1.6245020692283349E-16</v>
      </c>
      <c r="BP55" s="367"/>
      <c r="BQ55" s="1088">
        <f t="shared" ref="BQ55" si="16">((BQ51-BQ54)/BQ54)</f>
        <v>1.1439883825652089E-16</v>
      </c>
      <c r="BR55" s="367"/>
      <c r="BS55" s="1088">
        <f t="shared" ref="BS55" si="17">((BS51-BS54)/BS54)</f>
        <v>2.4982290368279167E-16</v>
      </c>
      <c r="BT55" s="367"/>
      <c r="BU55" s="1088">
        <f t="shared" ref="BU55" si="18">((BU51-BU54)/BU54)</f>
        <v>0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f>DwellingStocks!P19</f>
        <v>72528.642938868245</v>
      </c>
      <c r="CR55" s="1151">
        <f>((CQ55/CG55)*$CH$18*(CJ55+CK55)*0.0000000036)/(CQ55/1000)</f>
        <v>9.510263559994105E-4</v>
      </c>
      <c r="CS55" s="1151">
        <f>((CQ55/CG55)*(CN55+CO55)*0.0000000036)/(CQ55/1000)</f>
        <v>9.0638384319306521E-3</v>
      </c>
      <c r="CT55" s="1151">
        <f>((CQ55/CG55)*(CL55)*0.0000000036)/(CQ55/1000)</f>
        <v>2.0645399747711611E-3</v>
      </c>
      <c r="CU55" s="1151">
        <f>((CQ55/CG55)*(CM55)*0.0000000036)/(CQ55/1000)</f>
        <v>1.2480261603648477E-3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949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4.5057100037070366E-4</v>
      </c>
      <c r="BN56" s="1096">
        <f>ABS(CR40*DwellingStocks!W18*(1+BO103))</f>
        <v>4.5057100037070366E-4</v>
      </c>
      <c r="BO56" s="1097">
        <f>BN56*G56</f>
        <v>5.2874680024201839E-3</v>
      </c>
      <c r="BP56" s="1098"/>
      <c r="BQ56" s="1099"/>
      <c r="BR56" s="1098"/>
      <c r="BS56" s="1099"/>
      <c r="BT56" s="1097"/>
      <c r="BU56" s="1099"/>
      <c r="BW56" s="1254" t="s">
        <v>829</v>
      </c>
      <c r="BX56" s="1255"/>
      <c r="BY56" s="1255"/>
      <c r="BZ56" s="1255"/>
      <c r="CA56" s="1256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9">
        <f>DwellingStocks!P20</f>
        <v>6727.4572369101443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8.4618899516389033E-3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950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831</v>
      </c>
      <c r="BY57" s="885" t="s">
        <v>830</v>
      </c>
      <c r="BZ57" s="886" t="s">
        <v>832</v>
      </c>
      <c r="CA57" s="884" t="s">
        <v>833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f>DwellingStocks!P21</f>
        <v>14584.48055403824</v>
      </c>
      <c r="CR57" s="1151">
        <f>((CQ57/CG57)*$CH$18*(CJ57+CK57)*0.0000000036)/(CQ57/1000)</f>
        <v>1.6222464383632399E-2</v>
      </c>
      <c r="CS57" s="1151">
        <f t="shared" ref="CS57:CS63" si="21">((CQ57/CG57)*(CN57+CO57)*0.0000000036)/(CQ57/1000)</f>
        <v>1.2535664501395585E-2</v>
      </c>
      <c r="CT57" s="1151">
        <f t="shared" si="19"/>
        <v>2.5997521948743969E-3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951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3.9225491332633856E-3</v>
      </c>
      <c r="BN58" s="1078"/>
      <c r="BO58" s="1075"/>
      <c r="BP58" s="1082">
        <f>CS40*(1+BQ103)</f>
        <v>3.9225491332633856E-3</v>
      </c>
      <c r="BQ58" s="1079">
        <f>BP58*G56</f>
        <v>4.6031264801745381E-2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9">
        <f>DwellingStocks!P22</f>
        <v>49420.927051735707</v>
      </c>
      <c r="CR58" s="1147">
        <f t="shared" ref="CR58:CR63" si="22">((CQ58/CG58)*$CH$18*(CJ58+CK58)*0.0000000036)/(CQ58/1000)</f>
        <v>1.9405772794162134E-2</v>
      </c>
      <c r="CS58" s="1147">
        <f t="shared" si="21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952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1.243521307220367E-3</v>
      </c>
      <c r="BN59" s="1078"/>
      <c r="BO59" s="1075"/>
      <c r="BP59" s="1082"/>
      <c r="BQ59" s="1079"/>
      <c r="BR59" s="1082">
        <f>CT40*(1+BS103)</f>
        <v>1.243521307220367E-3</v>
      </c>
      <c r="BS59" s="1079">
        <f>BR59*G56</f>
        <v>1.4592770322204084E-2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f>DwellingStocks!P23</f>
        <v>293672.95873330871</v>
      </c>
      <c r="CR59" s="1151">
        <f t="shared" si="22"/>
        <v>2.586546919581369E-2</v>
      </c>
      <c r="CS59" s="1151">
        <f t="shared" si="21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953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9.1648457930910998E-4</v>
      </c>
      <c r="BN60" s="1100"/>
      <c r="BO60" s="1080"/>
      <c r="BP60" s="1101"/>
      <c r="BQ60" s="1081"/>
      <c r="BR60" s="1101"/>
      <c r="BS60" s="1081"/>
      <c r="BT60" s="1102">
        <f>CU40*(1+BU103)</f>
        <v>9.1648457930910998E-4</v>
      </c>
      <c r="BU60" s="1081">
        <f>BT60*G56</f>
        <v>1.0754981753866829E-2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9">
        <f>DwellingStocks!P24</f>
        <v>175920.34461876052</v>
      </c>
      <c r="CR60" s="1147">
        <f t="shared" si="22"/>
        <v>3.5324989983386533E-2</v>
      </c>
      <c r="CS60" s="1147">
        <f t="shared" si="21"/>
        <v>1.6641552350794783E-2</v>
      </c>
      <c r="CT60" s="1147">
        <f t="shared" si="23"/>
        <v>2.5781338925470786E-3</v>
      </c>
      <c r="CU60" s="1147">
        <f t="shared" si="24"/>
        <v>6.5915002726167008E-4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949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6.7702434028903483E-3</v>
      </c>
      <c r="BN61" s="1096">
        <f>ABS(CR41*DwellingStocks!W19*(1+$BO$103))</f>
        <v>6.7702434028903483E-3</v>
      </c>
      <c r="BO61" s="1097">
        <f>BN61*G61</f>
        <v>3.5189106778373939E-2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f>DwellingStocks!P25</f>
        <v>85755.437936808186</v>
      </c>
      <c r="CR61" s="1151">
        <f t="shared" si="22"/>
        <v>4.7076453250177577E-2</v>
      </c>
      <c r="CS61" s="1151">
        <f t="shared" si="21"/>
        <v>1.7355856830695855E-2</v>
      </c>
      <c r="CT61" s="1151">
        <f t="shared" si="23"/>
        <v>2.499174472143941E-3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950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9">
        <f>DwellingStocks!P26</f>
        <v>38588.997221862926</v>
      </c>
      <c r="CR62" s="1147">
        <f t="shared" si="22"/>
        <v>5.915351898689046E-2</v>
      </c>
      <c r="CS62" s="1147">
        <f t="shared" si="21"/>
        <v>1.8018237509652511E-2</v>
      </c>
      <c r="CT62" s="1147">
        <f t="shared" si="23"/>
        <v>2.5004536679536682E-3</v>
      </c>
      <c r="CU62" s="1147">
        <f t="shared" si="24"/>
        <v>5.9216264478764485E-4</v>
      </c>
    </row>
    <row r="63" spans="2:99" ht="12.75" customHeight="1">
      <c r="B63" s="1203"/>
      <c r="C63" s="328"/>
      <c r="D63" s="328"/>
      <c r="E63" s="417" t="s">
        <v>951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9.4976881209180384E-3</v>
      </c>
      <c r="BN63" s="1078"/>
      <c r="BO63" s="1075"/>
      <c r="BP63" s="1082">
        <f>CS41*(1+BQ103)</f>
        <v>9.4976881209180384E-3</v>
      </c>
      <c r="BQ63" s="1079">
        <f>BP63*G61</f>
        <v>4.9365309568042359E-2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f>DwellingStocks!P27</f>
        <v>38905.107366988203</v>
      </c>
      <c r="CR63" s="1151">
        <f t="shared" si="22"/>
        <v>7.7704242347111832E-2</v>
      </c>
      <c r="CS63" s="1151">
        <f t="shared" si="21"/>
        <v>1.636895301772916E-2</v>
      </c>
      <c r="CT63" s="1151">
        <f t="shared" si="23"/>
        <v>2.4204021501320252E-3</v>
      </c>
      <c r="CU63" s="1151">
        <f t="shared" si="24"/>
        <v>4.2120984534138058E-4</v>
      </c>
    </row>
    <row r="64" spans="2:99" ht="12.75" customHeight="1">
      <c r="B64" s="1203"/>
      <c r="C64" s="490"/>
      <c r="D64" s="489"/>
      <c r="E64" s="1018" t="s">
        <v>952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1.6795559098103003E-3</v>
      </c>
      <c r="BN64" s="1078"/>
      <c r="BO64" s="1075"/>
      <c r="BP64" s="1082"/>
      <c r="BQ64" s="1079"/>
      <c r="BR64" s="1075">
        <f>CT41*(1+BS103)</f>
        <v>1.6795559098103003E-3</v>
      </c>
      <c r="BS64" s="1079">
        <f>BR64*G61</f>
        <v>8.7296820414657205E-3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1084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2.4598949108480795E-3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953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6.1850410550465262E-4</v>
      </c>
      <c r="BN65" s="1078"/>
      <c r="BO65" s="1075"/>
      <c r="BP65" s="1082"/>
      <c r="BQ65" s="1079"/>
      <c r="BR65" s="1075"/>
      <c r="BS65" s="1079"/>
      <c r="BT65" s="1103">
        <f>CU41*(1+BU103)</f>
        <v>6.1850410550465262E-4</v>
      </c>
      <c r="BU65" s="1079">
        <f>BT65*G61</f>
        <v>3.2147451304592898E-3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949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1.2070691639459391E-2</v>
      </c>
      <c r="BN66" s="1096">
        <f>ABS(CR42*DwellingStocks!W20*(1+$BO$103))</f>
        <v>1.2070691639459391E-2</v>
      </c>
      <c r="BO66" s="1097">
        <f>BN66*G66</f>
        <v>0.16874125767612322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950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4" t="s">
        <v>46</v>
      </c>
      <c r="CG67" s="1255" t="s">
        <v>46</v>
      </c>
      <c r="CH67" s="1255" t="s">
        <v>46</v>
      </c>
      <c r="CI67" s="1255" t="s">
        <v>46</v>
      </c>
      <c r="CJ67" s="1255" t="s">
        <v>46</v>
      </c>
      <c r="CK67" s="1255" t="s">
        <v>46</v>
      </c>
      <c r="CL67" s="1255" t="s">
        <v>46</v>
      </c>
      <c r="CM67" s="1255" t="s">
        <v>46</v>
      </c>
      <c r="CN67" s="1255" t="s">
        <v>46</v>
      </c>
      <c r="CO67" s="1255" t="s">
        <v>46</v>
      </c>
      <c r="CP67" s="1255" t="s">
        <v>46</v>
      </c>
      <c r="CQ67" s="1255"/>
      <c r="CR67" s="1257" t="s">
        <v>894</v>
      </c>
      <c r="CS67" s="1258"/>
      <c r="CT67" s="1258"/>
      <c r="CU67" s="1258"/>
    </row>
    <row r="68" spans="2:99" ht="15" customHeight="1">
      <c r="B68" s="1203"/>
      <c r="C68" s="328"/>
      <c r="D68" s="328"/>
      <c r="E68" s="417" t="s">
        <v>951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1.2018910297170978E-2</v>
      </c>
      <c r="BN68" s="1078"/>
      <c r="BO68" s="1075"/>
      <c r="BP68" s="1082">
        <f>CS42*(1+BQ103)</f>
        <v>1.2018910297170978E-2</v>
      </c>
      <c r="BQ68" s="1079">
        <f>BP68*G66</f>
        <v>0.1680173845889058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889</v>
      </c>
      <c r="CJ68" s="1152" t="s">
        <v>890</v>
      </c>
      <c r="CK68" s="1152" t="s">
        <v>891</v>
      </c>
      <c r="CL68" s="1153" t="s">
        <v>415</v>
      </c>
      <c r="CM68" s="1153" t="s">
        <v>888</v>
      </c>
      <c r="CN68" s="1154" t="s">
        <v>892</v>
      </c>
      <c r="CO68" s="1152" t="s">
        <v>893</v>
      </c>
      <c r="CP68" s="1153" t="s">
        <v>218</v>
      </c>
      <c r="CQ68" s="1155"/>
      <c r="CR68" s="1158" t="s">
        <v>219</v>
      </c>
      <c r="CS68" s="1158" t="s">
        <v>887</v>
      </c>
      <c r="CT68" s="1158" t="s">
        <v>221</v>
      </c>
      <c r="CU68" s="1158" t="s">
        <v>888</v>
      </c>
    </row>
    <row r="69" spans="2:99" ht="12.75" customHeight="1">
      <c r="B69" s="1203"/>
      <c r="C69" s="490"/>
      <c r="D69" s="489"/>
      <c r="E69" s="1018" t="s">
        <v>952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1.8604215485007269E-3</v>
      </c>
      <c r="BN69" s="1078"/>
      <c r="BO69" s="1075"/>
      <c r="BP69" s="1082"/>
      <c r="BQ69" s="1079"/>
      <c r="BR69" s="1075">
        <f>CT42*(1+BS103)</f>
        <v>1.8604215485007269E-3</v>
      </c>
      <c r="BS69" s="1079">
        <f>BR69*G66</f>
        <v>2.6007612594089367E-2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f>DwellingStocks!Q19</f>
        <v>37364.451209178158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1.8402541810083012E-3</v>
      </c>
    </row>
    <row r="70" spans="2:99" ht="13.5" customHeight="1" thickBot="1">
      <c r="B70" s="1203"/>
      <c r="C70" s="909"/>
      <c r="D70" s="909"/>
      <c r="E70" s="1023" t="s">
        <v>953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5.6994082513442987E-4</v>
      </c>
      <c r="BN70" s="1100"/>
      <c r="BO70" s="1080"/>
      <c r="BP70" s="1101"/>
      <c r="BQ70" s="1081"/>
      <c r="BR70" s="1080"/>
      <c r="BS70" s="1081"/>
      <c r="BT70" s="1102">
        <f>CU42*(1+BU103)</f>
        <v>5.6994082513442987E-4</v>
      </c>
      <c r="BU70" s="1081">
        <f>BT70*G66</f>
        <v>7.9674416766443365E-3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9">
        <f>DwellingStocks!Q20</f>
        <v>8186.7925913057998</v>
      </c>
      <c r="CR70" s="1147">
        <f t="shared" ref="CR70:CR77" si="26">((CQ70/CG70)*$CI$18*(CJ70+CK70)*0.0000000036)/(CQ70/1000)</f>
        <v>2.4280865417312329E-2</v>
      </c>
      <c r="CS70" s="1147">
        <f t="shared" ref="CS70:CS77" si="27">((CQ70/CG70)*(CN70+CO70)*0.0000000036)/(CQ70/1000)</f>
        <v>1.1972335199209747E-2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949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1.6288487691046467E-2</v>
      </c>
      <c r="BN71" s="1096">
        <f>ABS(CR43*DwellingStocks!W21*(1+$BO$103))</f>
        <v>1.6288487691046467E-2</v>
      </c>
      <c r="BO71" s="1097">
        <f>BN71*G71</f>
        <v>0.35362081238514781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f>DwellingStocks!Q21</f>
        <v>18974.694526816245</v>
      </c>
      <c r="CR71" s="1151">
        <f t="shared" si="26"/>
        <v>3.8774841677784139E-2</v>
      </c>
      <c r="CS71" s="1151">
        <f t="shared" si="27"/>
        <v>1.5784493023255814E-2</v>
      </c>
      <c r="CT71" s="1151">
        <f t="shared" si="28"/>
        <v>5.3360356778218944E-3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950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9">
        <f>DwellingStocks!Q22</f>
        <v>54549.088898874157</v>
      </c>
      <c r="CR72" s="1147">
        <f t="shared" si="26"/>
        <v>4.4811514564724694E-2</v>
      </c>
      <c r="CS72" s="1147">
        <f t="shared" si="27"/>
        <v>1.7847565790778383E-2</v>
      </c>
      <c r="CT72" s="1147">
        <f t="shared" si="28"/>
        <v>5.2216461477441753E-3</v>
      </c>
      <c r="CU72" s="1147">
        <f t="shared" si="29"/>
        <v>9.0318699058006941E-4</v>
      </c>
    </row>
    <row r="73" spans="2:99" ht="12.75" customHeight="1">
      <c r="B73" s="1203"/>
      <c r="C73" s="328"/>
      <c r="D73" s="328"/>
      <c r="E73" s="417" t="s">
        <v>951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1.3409546110370412E-2</v>
      </c>
      <c r="BN73" s="1078"/>
      <c r="BO73" s="1075"/>
      <c r="BP73" s="1082">
        <f>CS43*(1+BQ103)</f>
        <v>1.3409546110370412E-2</v>
      </c>
      <c r="BQ73" s="1079">
        <f>BP73*G71</f>
        <v>0.29111938930167414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f>DwellingStocks!Q23</f>
        <v>264765.40185365622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952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1.8621435595423876E-3</v>
      </c>
      <c r="BN74" s="1078"/>
      <c r="BO74" s="1075"/>
      <c r="BP74" s="1082"/>
      <c r="BQ74" s="1079"/>
      <c r="BR74" s="1075">
        <f>CT43*(1+BS103)</f>
        <v>1.8621435595423876E-3</v>
      </c>
      <c r="BS74" s="1079">
        <f>BR74*G71</f>
        <v>4.0426878835726002E-2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9">
        <f>DwellingStocks!Q24</f>
        <v>166984.19754801539</v>
      </c>
      <c r="CR74" s="1147">
        <f t="shared" si="26"/>
        <v>5.7313856737701986E-2</v>
      </c>
      <c r="CS74" s="1147">
        <f t="shared" si="27"/>
        <v>1.9258402082522379E-2</v>
      </c>
      <c r="CT74" s="1147">
        <f t="shared" si="28"/>
        <v>3.708236823666796E-3</v>
      </c>
      <c r="CU74" s="1147">
        <f t="shared" si="29"/>
        <v>8.1263653172440641E-4</v>
      </c>
    </row>
    <row r="75" spans="2:99" ht="13.5" customHeight="1" thickBot="1">
      <c r="B75" s="1203"/>
      <c r="C75" s="909"/>
      <c r="D75" s="909"/>
      <c r="E75" s="1023" t="s">
        <v>953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5.2798901160262042E-4</v>
      </c>
      <c r="BN75" s="1078"/>
      <c r="BO75" s="1075"/>
      <c r="BP75" s="1082"/>
      <c r="BQ75" s="1079"/>
      <c r="BR75" s="1075"/>
      <c r="BS75" s="1079"/>
      <c r="BT75" s="1103">
        <f>CU43*(1+BU103)</f>
        <v>5.2798901160262042E-4</v>
      </c>
      <c r="BU75" s="1079">
        <f>BT75*G71</f>
        <v>1.1462568333828827E-2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f>DwellingStocks!Q25</f>
        <v>74836.881491341002</v>
      </c>
      <c r="CR75" s="1151">
        <f t="shared" si="26"/>
        <v>7.0692280806327043E-2</v>
      </c>
      <c r="CS75" s="1151">
        <f t="shared" si="27"/>
        <v>1.9322899024072866E-2</v>
      </c>
      <c r="CT75" s="1151">
        <f t="shared" si="28"/>
        <v>3.4246502277163302E-3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949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1.1851782935578913E-2</v>
      </c>
      <c r="BN76" s="1096">
        <f>ABS(CR44*DwellingStocks!W22*(1+$BO$103))</f>
        <v>1.1851782935578913E-2</v>
      </c>
      <c r="BO76" s="1097">
        <f>BN76*G76</f>
        <v>0.84345692363210312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9">
        <f>DwellingStocks!Q26</f>
        <v>37368.747662299225</v>
      </c>
      <c r="CR76" s="1147">
        <f t="shared" si="26"/>
        <v>8.5011849711289236E-2</v>
      </c>
      <c r="CS76" s="1147">
        <f t="shared" si="27"/>
        <v>1.9430226967433087E-2</v>
      </c>
      <c r="CT76" s="1147">
        <f t="shared" si="28"/>
        <v>3.260529426271125E-3</v>
      </c>
      <c r="CU76" s="1147">
        <f t="shared" si="29"/>
        <v>7.232109378399942E-4</v>
      </c>
    </row>
    <row r="77" spans="2:99">
      <c r="B77" s="1203"/>
      <c r="C77" s="490"/>
      <c r="D77" s="489"/>
      <c r="E77" s="1018" t="s">
        <v>950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f>DwellingStocks!Q27</f>
        <v>66469.176419880765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2.8785619741365201E-3</v>
      </c>
      <c r="CU77" s="1151">
        <f t="shared" si="29"/>
        <v>5.3015848747749227E-4</v>
      </c>
    </row>
    <row r="78" spans="2:99">
      <c r="B78" s="1203"/>
      <c r="C78" s="328"/>
      <c r="D78" s="328"/>
      <c r="E78" s="417" t="s">
        <v>951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1.3319466903687871E-2</v>
      </c>
      <c r="BN78" s="1078"/>
      <c r="BO78" s="1075"/>
      <c r="BP78" s="1082">
        <f>CS44*(1+BQ103)</f>
        <v>1.3319466903687871E-2</v>
      </c>
      <c r="BQ78" s="1079">
        <f>BP78*G76</f>
        <v>0.94790772325728812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1084</v>
      </c>
      <c r="CR78" s="1156">
        <f>AVERAGE(CR69:CR77)</f>
        <v>5.424825650198422E-2</v>
      </c>
      <c r="CS78" s="1157">
        <f t="shared" ref="CS78:CU78" si="30">AVERAGE(CS69:CS77)</f>
        <v>1.6591261736419179E-2</v>
      </c>
      <c r="CT78" s="1157">
        <f t="shared" si="30"/>
        <v>4.0663121209199623E-3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952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1.7318637062021887E-3</v>
      </c>
      <c r="BN79" s="1078"/>
      <c r="BO79" s="1075"/>
      <c r="BP79" s="1082"/>
      <c r="BQ79" s="1079"/>
      <c r="BR79" s="1075">
        <f>CT44*(1+BS103)</f>
        <v>1.7318637062021887E-3</v>
      </c>
      <c r="BS79" s="1079">
        <f>BR79*G76</f>
        <v>0.12325170328577559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953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3.5368651625857834E-4</v>
      </c>
      <c r="BN80" s="1100"/>
      <c r="BO80" s="1080"/>
      <c r="BP80" s="1101"/>
      <c r="BQ80" s="1081"/>
      <c r="BR80" s="1080"/>
      <c r="BS80" s="1081"/>
      <c r="BT80" s="1102">
        <f>CU44*(1+BU103)</f>
        <v>3.5368651625857834E-4</v>
      </c>
      <c r="BU80" s="1081">
        <f>BT80*G76</f>
        <v>2.5170840754943725E-2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949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1.2964544380437714E-2</v>
      </c>
      <c r="BN81" s="1096">
        <f>ABS(CR45*DwellingStocks!W23*(1+$BO$103))</f>
        <v>1.2964544380437714E-2</v>
      </c>
      <c r="BO81" s="1097">
        <f>BN81*G81</f>
        <v>0.61569729455304467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950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951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1.1326238096390632E-2</v>
      </c>
      <c r="BN83" s="1078"/>
      <c r="BO83" s="1075"/>
      <c r="BP83" s="1082">
        <f>CS45*(1+BQ103)</f>
        <v>1.1326238096390632E-2</v>
      </c>
      <c r="BQ83" s="1079">
        <f>BP83*G81</f>
        <v>0.53789272872047478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952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1.5527699288597216E-3</v>
      </c>
      <c r="BN84" s="1078"/>
      <c r="BO84" s="1075"/>
      <c r="BP84" s="1082"/>
      <c r="BQ84" s="1079"/>
      <c r="BR84" s="1075">
        <f>CT45*(1+BS103)</f>
        <v>1.5527699288597216E-3</v>
      </c>
      <c r="BS84" s="1079">
        <f>BR84*G81</f>
        <v>7.3742371209344126E-2</v>
      </c>
      <c r="BT84" s="1103"/>
      <c r="BU84" s="1079"/>
    </row>
    <row r="85" spans="2:73" ht="13.5" thickBot="1">
      <c r="B85" s="1203"/>
      <c r="C85" s="909"/>
      <c r="D85" s="909"/>
      <c r="E85" s="1023" t="s">
        <v>953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1.5387796306928601E-4</v>
      </c>
      <c r="BN85" s="1078"/>
      <c r="BO85" s="1075"/>
      <c r="BP85" s="1082"/>
      <c r="BQ85" s="1079"/>
      <c r="BR85" s="1075"/>
      <c r="BS85" s="1079"/>
      <c r="BT85" s="1103">
        <f>CU45*(1+BU103)</f>
        <v>1.5387796306928601E-4</v>
      </c>
      <c r="BU85" s="1079">
        <f>BT85*G81</f>
        <v>7.3077959990672644E-3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949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1.7314258713666715E-2</v>
      </c>
      <c r="BN86" s="1096">
        <f>ABS(CR46*DwellingStocks!W24*(1+$BO$103))</f>
        <v>1.7314258713666715E-2</v>
      </c>
      <c r="BO86" s="1097">
        <f>BN86*G86</f>
        <v>0.41191807399551089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950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951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1.0663145348746784E-2</v>
      </c>
      <c r="BN88" s="1078"/>
      <c r="BO88" s="1075"/>
      <c r="BP88" s="1082">
        <f>CS46*(1+BQ103)</f>
        <v>1.0663145348746784E-2</v>
      </c>
      <c r="BQ88" s="1079">
        <f>BP88*G86</f>
        <v>0.2536835314423796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952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1.4454563600763042E-3</v>
      </c>
      <c r="BN89" s="1078"/>
      <c r="BO89" s="1075"/>
      <c r="BP89" s="1082"/>
      <c r="BQ89" s="1079"/>
      <c r="BR89" s="1075">
        <f>CT46*(1+BS103)</f>
        <v>1.4454563600763042E-3</v>
      </c>
      <c r="BS89" s="1079">
        <f>BR89*G86</f>
        <v>3.4388396854507924E-2</v>
      </c>
      <c r="BT89" s="1103"/>
      <c r="BU89" s="1079"/>
    </row>
    <row r="90" spans="2:73" ht="13.5" thickBot="1">
      <c r="B90" s="1203"/>
      <c r="C90" s="909"/>
      <c r="D90" s="909"/>
      <c r="E90" s="1023" t="s">
        <v>953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1.1462140826641349E-4</v>
      </c>
      <c r="BN90" s="1100"/>
      <c r="BO90" s="1080"/>
      <c r="BP90" s="1101"/>
      <c r="BQ90" s="1081"/>
      <c r="BR90" s="1080"/>
      <c r="BS90" s="1081"/>
      <c r="BT90" s="1102">
        <f>CU46*(1+BU103)</f>
        <v>1.1462140826641349E-4</v>
      </c>
      <c r="BU90" s="1081">
        <f>BT90*G86</f>
        <v>2.7269218112402414E-3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949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2.3533746787853776E-2</v>
      </c>
      <c r="BN91" s="1096">
        <f>ABS(CR47*DwellingStocks!W25*(1+$BO$103))</f>
        <v>2.3533746787853776E-2</v>
      </c>
      <c r="BO91" s="1097">
        <f>BN91*G91</f>
        <v>0.18852412458404039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950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951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1.0800141100137082E-2</v>
      </c>
      <c r="BN93" s="1078"/>
      <c r="BO93" s="1075"/>
      <c r="BP93" s="1082">
        <f>CS47*(1+BQ103)</f>
        <v>1.0800141100137082E-2</v>
      </c>
      <c r="BQ93" s="1079">
        <f>BP93*G91</f>
        <v>8.6517763815591078E-2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952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1.3595886490461958E-3</v>
      </c>
      <c r="BN94" s="1078"/>
      <c r="BO94" s="1075"/>
      <c r="BP94" s="1082"/>
      <c r="BQ94" s="1079"/>
      <c r="BR94" s="1075">
        <f>CT47*(1+BS103)</f>
        <v>1.3595886490461958E-3</v>
      </c>
      <c r="BS94" s="1079">
        <f>BR94*G91</f>
        <v>1.0891391930337309E-2</v>
      </c>
      <c r="BT94" s="1103"/>
      <c r="BU94" s="1079"/>
    </row>
    <row r="95" spans="2:73" ht="13.5" thickBot="1">
      <c r="B95" s="1203"/>
      <c r="C95" s="909"/>
      <c r="D95" s="909"/>
      <c r="E95" s="1023" t="s">
        <v>953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1.4072941361803782E-4</v>
      </c>
      <c r="BN95" s="1078"/>
      <c r="BO95" s="1075"/>
      <c r="BP95" s="1082"/>
      <c r="BQ95" s="1079"/>
      <c r="BR95" s="1075"/>
      <c r="BS95" s="1079"/>
      <c r="BT95" s="1103">
        <f>CU47*(1+BU103)</f>
        <v>1.4072941361803782E-4</v>
      </c>
      <c r="BU95" s="1079">
        <f>BT95*G91</f>
        <v>1.1273551017919093E-3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949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2.8437548603024439E-2</v>
      </c>
      <c r="BN96" s="1096">
        <f>ABS(CR48*DwellingStocks!W26*(1+$BO$103))</f>
        <v>2.8437548603024439E-2</v>
      </c>
      <c r="BO96" s="1097">
        <f>BN96*G96</f>
        <v>0.24621588770685005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950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951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1.0313693271694561E-2</v>
      </c>
      <c r="BN98" s="355"/>
      <c r="BO98" s="226"/>
      <c r="BP98" s="1082">
        <f>CS48*(1+BQ103)</f>
        <v>1.0313693271694561E-2</v>
      </c>
      <c r="BQ98" s="1079">
        <f>BP98*G96</f>
        <v>8.9297259052644531E-2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952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1.3117087055373269E-3</v>
      </c>
      <c r="BN99" s="355"/>
      <c r="BO99" s="226"/>
      <c r="BP99" s="1083"/>
      <c r="BQ99" s="1084"/>
      <c r="BR99" s="1075">
        <f>CT48*(1+BS103)</f>
        <v>1.3117087055373269E-3</v>
      </c>
      <c r="BS99" s="1079">
        <f>BR99*G96</f>
        <v>1.1356939652397736E-2</v>
      </c>
      <c r="BT99" s="1103"/>
      <c r="BU99" s="375"/>
    </row>
    <row r="100" spans="2:73" ht="13.5" thickBot="1">
      <c r="B100" s="1203"/>
      <c r="C100" s="909"/>
      <c r="D100" s="909"/>
      <c r="E100" s="1023" t="s">
        <v>953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1.1843355263996383E-4</v>
      </c>
      <c r="BN100" s="367"/>
      <c r="BO100" s="1071"/>
      <c r="BP100" s="1085"/>
      <c r="BQ100" s="1086"/>
      <c r="BR100" s="1080"/>
      <c r="BS100" s="1081"/>
      <c r="BT100" s="1102">
        <f>CU48*(1+BU103)</f>
        <v>1.1843355263996383E-4</v>
      </c>
      <c r="BU100" s="1081">
        <f>BT100*G96</f>
        <v>1.0254126579118479E-3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942</v>
      </c>
      <c r="BO101" s="354">
        <f>'SHWLP-Apt'!AB27</f>
        <v>2.8686509493136141</v>
      </c>
      <c r="BP101" s="358"/>
      <c r="BQ101" s="359">
        <f>'SHWLP-Apt'!AB54</f>
        <v>2.4698323545487457</v>
      </c>
      <c r="BR101" s="358"/>
      <c r="BS101" s="359">
        <f>'SHWLP-Apt'!AC59</f>
        <v>0.34338774672584782</v>
      </c>
      <c r="BT101" s="358"/>
      <c r="BU101" s="359">
        <f>'SHWLP-Apt'!AC60</f>
        <v>7.0758063219754266E-2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934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935</v>
      </c>
      <c r="BO103" s="1074">
        <f>((BO101-BO102)/BO102)</f>
        <v>0.5309232407530089</v>
      </c>
      <c r="BP103" s="355"/>
      <c r="BQ103" s="1074">
        <f>((BQ101-BQ102)/BQ102)</f>
        <v>0.20057796736231229</v>
      </c>
      <c r="BR103" s="355"/>
      <c r="BS103" s="1074">
        <f>((BS101-BS102)/BS102)</f>
        <v>-0.11645573933968049</v>
      </c>
      <c r="BT103" s="355"/>
      <c r="BU103" s="1074">
        <f>((BU101-BU102)/BU102)</f>
        <v>-0.13674709920723715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936</v>
      </c>
      <c r="BO104" s="1075">
        <f>SUM(BO56:BO96)</f>
        <v>2.8686509493136145</v>
      </c>
      <c r="BP104" s="355"/>
      <c r="BQ104" s="1079">
        <f>SUM(BQ56:BQ100)</f>
        <v>2.4698323545487457</v>
      </c>
      <c r="BR104" s="355"/>
      <c r="BS104" s="1079">
        <f t="shared" ref="BS104" si="31">SUM(BS56:BS100)</f>
        <v>0.34338774672584793</v>
      </c>
      <c r="BT104" s="355"/>
      <c r="BU104" s="1079">
        <f>SUM(BU56:BU100)</f>
        <v>7.0758063219754266E-2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937</v>
      </c>
      <c r="BO105" s="1077">
        <f>((BO101-BO104)/BO104)</f>
        <v>-1.5480768406359106E-16</v>
      </c>
      <c r="BP105" s="367"/>
      <c r="BQ105" s="1088">
        <f t="shared" ref="BQ105" si="32">((BQ101-BQ104)/BQ104)</f>
        <v>0</v>
      </c>
      <c r="BR105" s="367"/>
      <c r="BS105" s="1088">
        <f t="shared" ref="BS105" si="33">((BS101-BS104)/BS104)</f>
        <v>-3.2331468877703738E-16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954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7.6727691492846214E-3</v>
      </c>
      <c r="BN106" s="1096">
        <f>ABS(CR69*DwellingStocks!Y18*(1+BO153))</f>
        <v>7.6727691492846214E-3</v>
      </c>
      <c r="BO106" s="1097">
        <f>BN106*G106</f>
        <v>0.28668880851773265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955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956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6.6310260207802264E-3</v>
      </c>
      <c r="BN108" s="1078"/>
      <c r="BO108" s="1075"/>
      <c r="BP108" s="1082">
        <f>CS69*(1+BQ153)</f>
        <v>6.6310260207802264E-3</v>
      </c>
      <c r="BQ108" s="1079">
        <f>BP108*G106</f>
        <v>0.24776464822023356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957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1.3167393056363601E-3</v>
      </c>
      <c r="BN109" s="1078"/>
      <c r="BO109" s="1075"/>
      <c r="BP109" s="1082"/>
      <c r="BQ109" s="1079"/>
      <c r="BR109" s="1082">
        <f>CT69*(1+BS153)</f>
        <v>1.3167393056363601E-3</v>
      </c>
      <c r="BS109" s="1079">
        <f>BR109*G106</f>
        <v>4.9199241540656899E-2</v>
      </c>
      <c r="BT109" s="1075"/>
      <c r="BU109" s="1079"/>
    </row>
    <row r="110" spans="2:73" ht="13.5" thickBot="1">
      <c r="B110" s="1203"/>
      <c r="C110" s="909"/>
      <c r="D110" s="909"/>
      <c r="E110" s="1023" t="s">
        <v>958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9.4028057450655728E-4</v>
      </c>
      <c r="BN110" s="1100"/>
      <c r="BO110" s="1080"/>
      <c r="BP110" s="1101"/>
      <c r="BQ110" s="1081"/>
      <c r="BR110" s="1101"/>
      <c r="BS110" s="1081"/>
      <c r="BT110" s="1102">
        <f>CU69*(1+BU153)</f>
        <v>9.4028057450655728E-4</v>
      </c>
      <c r="BU110" s="1081">
        <f>BT110*G106</f>
        <v>3.5133067649088266E-2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954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3.1326304245765338E-2</v>
      </c>
      <c r="BN111" s="1096">
        <f>ABS(CR70*DwellingStocks!Y19*(1+BO153))</f>
        <v>3.1326304245765338E-2</v>
      </c>
      <c r="BO111" s="1097">
        <f>BN111*G111</f>
        <v>0.25646195551222306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955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956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8.8446793509664012E-3</v>
      </c>
      <c r="BN113" s="1078"/>
      <c r="BO113" s="1075"/>
      <c r="BP113" s="1082">
        <f>CS70*(1+BQ153)</f>
        <v>8.8446793509664012E-3</v>
      </c>
      <c r="BQ113" s="1079">
        <f>BP113*G111</f>
        <v>7.2409555382967117E-2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957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1.757527810410075E-3</v>
      </c>
      <c r="BN114" s="1078"/>
      <c r="BO114" s="1075"/>
      <c r="BP114" s="1082"/>
      <c r="BQ114" s="1079"/>
      <c r="BR114" s="1082">
        <f>CT70*(1+BS153)</f>
        <v>1.757527810410075E-3</v>
      </c>
      <c r="BS114" s="1079">
        <f>BR114*G111</f>
        <v>1.4388515657279105E-2</v>
      </c>
      <c r="BT114" s="1075"/>
      <c r="BU114" s="1079"/>
    </row>
    <row r="115" spans="2:73" ht="13.5" thickBot="1">
      <c r="B115" s="1203"/>
      <c r="C115" s="909"/>
      <c r="D115" s="909"/>
      <c r="E115" s="1023" t="s">
        <v>958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6.7447612626598966E-4</v>
      </c>
      <c r="BN115" s="1100"/>
      <c r="BO115" s="1080"/>
      <c r="BP115" s="1101"/>
      <c r="BQ115" s="1081"/>
      <c r="BR115" s="1101"/>
      <c r="BS115" s="1081"/>
      <c r="BT115" s="1102">
        <f>CU70*(1+BU153)</f>
        <v>6.7447612626598966E-4</v>
      </c>
      <c r="BU115" s="1081">
        <f>BT115*G111</f>
        <v>5.521796153527039E-3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954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5.0025914093390716E-2</v>
      </c>
      <c r="BN116" s="1096">
        <f>ABS(CR71*DwellingStocks!Y20*(1+BO153))</f>
        <v>5.0025914093390716E-2</v>
      </c>
      <c r="BO116" s="1097">
        <f>BN116*G116</f>
        <v>0.94922643834684062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955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956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1.1660948109561703E-2</v>
      </c>
      <c r="BN118" s="1078"/>
      <c r="BO118" s="1075"/>
      <c r="BP118" s="1082">
        <f>CS71*(1+BQ153)</f>
        <v>1.1660948109561703E-2</v>
      </c>
      <c r="BQ118" s="1079">
        <f>BP118*G116</f>
        <v>0.22126292827198871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957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1.9925381527511111E-3</v>
      </c>
      <c r="BN119" s="1078"/>
      <c r="BO119" s="1075"/>
      <c r="BP119" s="1082"/>
      <c r="BQ119" s="1079"/>
      <c r="BR119" s="1082">
        <f>CT71*(1+BS153)</f>
        <v>1.9925381527511111E-3</v>
      </c>
      <c r="BS119" s="1079">
        <f>BR119*G116</f>
        <v>3.7807802781479063E-2</v>
      </c>
      <c r="BT119" s="1075"/>
      <c r="BU119" s="1079"/>
    </row>
    <row r="120" spans="2:73" ht="13.5" thickBot="1">
      <c r="B120" s="1203"/>
      <c r="C120" s="909"/>
      <c r="D120" s="909"/>
      <c r="E120" s="1023" t="s">
        <v>958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5.312459497903441E-4</v>
      </c>
      <c r="BN120" s="1100"/>
      <c r="BO120" s="1080"/>
      <c r="BP120" s="1101"/>
      <c r="BQ120" s="1081"/>
      <c r="BR120" s="1101"/>
      <c r="BS120" s="1081"/>
      <c r="BT120" s="1102">
        <f>CU71*(1+BU153)</f>
        <v>5.312459497903441E-4</v>
      </c>
      <c r="BU120" s="1081">
        <f>BT120*G116</f>
        <v>1.0080229615880142E-2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954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5.7814213572767129E-2</v>
      </c>
      <c r="BN121" s="1096">
        <f>ABS(CR72*DwellingStocks!Y21*(1+BO153))</f>
        <v>5.7814213572767129E-2</v>
      </c>
      <c r="BO121" s="1097">
        <f>BN121*G121</f>
        <v>3.1537126757993712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955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956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1.318506323019852E-2</v>
      </c>
      <c r="BN123" s="1078"/>
      <c r="BO123" s="1075"/>
      <c r="BP123" s="1082">
        <f>CS72*(1+BQ153)</f>
        <v>1.318506323019852E-2</v>
      </c>
      <c r="BQ123" s="1079">
        <f>BP123*G121</f>
        <v>0.719233186281376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957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1.9498237638832759E-3</v>
      </c>
      <c r="BN124" s="1078"/>
      <c r="BO124" s="1075"/>
      <c r="BP124" s="1082"/>
      <c r="BQ124" s="1079"/>
      <c r="BR124" s="1082">
        <f>CT72*(1+BS153)</f>
        <v>1.9498237638832759E-3</v>
      </c>
      <c r="BS124" s="1079">
        <f>BR124*G121</f>
        <v>0.10636110983320624</v>
      </c>
      <c r="BT124" s="1075"/>
      <c r="BU124" s="1079"/>
    </row>
    <row r="125" spans="2:73" ht="13.5" thickBot="1">
      <c r="B125" s="1203"/>
      <c r="C125" s="909"/>
      <c r="D125" s="909"/>
      <c r="E125" s="1023" t="s">
        <v>958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5.312459497903441E-4</v>
      </c>
      <c r="BN125" s="1100"/>
      <c r="BO125" s="1080"/>
      <c r="BP125" s="1101"/>
      <c r="BQ125" s="1081"/>
      <c r="BR125" s="1101"/>
      <c r="BS125" s="1081"/>
      <c r="BT125" s="1102">
        <f>CU71*(1+BU153)</f>
        <v>5.312459497903441E-4</v>
      </c>
      <c r="BU125" s="1081">
        <f>BT125*G121</f>
        <v>2.8978982542280318E-2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954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4.2631337977482697E-2</v>
      </c>
      <c r="BN126" s="1096">
        <f>ABS(CR73*DwellingStocks!Y22*(1+BO153))</f>
        <v>4.2631337977482697E-2</v>
      </c>
      <c r="BO126" s="1097">
        <f>BN126*G126</f>
        <v>11.287303331167243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955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956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1.4063906804061341E-2</v>
      </c>
      <c r="BN128" s="1078"/>
      <c r="BO128" s="1075"/>
      <c r="BP128" s="1082">
        <f>CS73*(1+BQ153)</f>
        <v>1.4063906804061341E-2</v>
      </c>
      <c r="BQ128" s="1079">
        <f>BP128*G126</f>
        <v>3.723635936609671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957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1.6931356232843119E-3</v>
      </c>
      <c r="BN129" s="1078"/>
      <c r="BO129" s="1075"/>
      <c r="BP129" s="1082"/>
      <c r="BQ129" s="1079"/>
      <c r="BR129" s="1082">
        <f>CT73*(1+BS153)</f>
        <v>1.6931356232843119E-3</v>
      </c>
      <c r="BS129" s="1079">
        <f>BR129*G126</f>
        <v>0.44828373369161151</v>
      </c>
      <c r="BT129" s="1075"/>
      <c r="BU129" s="1079"/>
    </row>
    <row r="130" spans="2:73" ht="13.5" thickBot="1">
      <c r="B130" s="1203"/>
      <c r="C130" s="909"/>
      <c r="D130" s="909"/>
      <c r="E130" s="1023" t="s">
        <v>958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4.6148471833611625E-4</v>
      </c>
      <c r="BN130" s="1100"/>
      <c r="BO130" s="1080"/>
      <c r="BP130" s="1101"/>
      <c r="BQ130" s="1081"/>
      <c r="BR130" s="1101"/>
      <c r="BS130" s="1081"/>
      <c r="BT130" s="1102">
        <f>CU72*(1+BU153)</f>
        <v>4.6148471833611625E-4</v>
      </c>
      <c r="BU130" s="1081">
        <f>BT130*G126</f>
        <v>0.12218518689958317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954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4.9944170489280258E-2</v>
      </c>
      <c r="BN131" s="1096">
        <f>ABS(CR74*DwellingStocks!Y23*(1+BO153))</f>
        <v>4.9944170489280258E-2</v>
      </c>
      <c r="BO131" s="1097">
        <f>BN131*G131</f>
        <v>8.3398872313537353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955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956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1.4227332295468744E-2</v>
      </c>
      <c r="BN133" s="1078"/>
      <c r="BO133" s="1075"/>
      <c r="BP133" s="1082">
        <f>CS74*(1+BQ153)</f>
        <v>1.4227332295468744E-2</v>
      </c>
      <c r="BQ133" s="1079">
        <f>BP133*G131</f>
        <v>2.3757396666078123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957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1.3846990156573889E-3</v>
      </c>
      <c r="BN134" s="1078"/>
      <c r="BO134" s="1075"/>
      <c r="BP134" s="1082"/>
      <c r="BQ134" s="1079"/>
      <c r="BR134" s="1082">
        <f>CT74*(1+BS153)</f>
        <v>1.3846990156573889E-3</v>
      </c>
      <c r="BS134" s="1079">
        <f>BR134*G131</f>
        <v>0.23122285397507589</v>
      </c>
      <c r="BT134" s="1075"/>
      <c r="BU134" s="1079"/>
    </row>
    <row r="135" spans="2:73" ht="13.5" thickBot="1">
      <c r="B135" s="1203"/>
      <c r="C135" s="909"/>
      <c r="D135" s="909"/>
      <c r="E135" s="1023" t="s">
        <v>958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4.2743791004305781E-4</v>
      </c>
      <c r="BN135" s="1100"/>
      <c r="BO135" s="1080"/>
      <c r="BP135" s="1101"/>
      <c r="BQ135" s="1081"/>
      <c r="BR135" s="1101"/>
      <c r="BS135" s="1081"/>
      <c r="BT135" s="1102">
        <f>CU73*(1+BU153)</f>
        <v>4.2743791004305781E-4</v>
      </c>
      <c r="BU135" s="1081">
        <f>BT135*G131</f>
        <v>7.1375376410140801E-2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954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6.2737745912051529E-2</v>
      </c>
      <c r="BN136" s="1096">
        <f>ABS(CR75*DwellingStocks!Y24*(1+BO153))</f>
        <v>6.2737745912051529E-2</v>
      </c>
      <c r="BO136" s="1097">
        <f>BN136*G136</f>
        <v>4.6950972558540638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955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956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1.4274980039842768E-2</v>
      </c>
      <c r="BN138" s="1078"/>
      <c r="BO138" s="1075"/>
      <c r="BP138" s="1082">
        <f>CS75*(1+BQ153)</f>
        <v>1.4274980039842768E-2</v>
      </c>
      <c r="BQ138" s="1079">
        <f>BP138*G136</f>
        <v>1.0682949895329714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957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1.2788044628175986E-3</v>
      </c>
      <c r="BN139" s="1078"/>
      <c r="BO139" s="1075"/>
      <c r="BP139" s="1082"/>
      <c r="BQ139" s="1079"/>
      <c r="BR139" s="1082">
        <f>CT75*(1+BS153)</f>
        <v>1.2788044628175986E-3</v>
      </c>
      <c r="BS139" s="1079">
        <f>BR139*G136</f>
        <v>9.5701738034478623E-2</v>
      </c>
      <c r="BT139" s="1075"/>
      <c r="BU139" s="1079"/>
    </row>
    <row r="140" spans="2:73" ht="13.5" thickBot="1">
      <c r="B140" s="1203"/>
      <c r="C140" s="909"/>
      <c r="D140" s="909"/>
      <c r="E140" s="1023" t="s">
        <v>958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4.1521782849376622E-4</v>
      </c>
      <c r="BN140" s="1100"/>
      <c r="BO140" s="1080"/>
      <c r="BP140" s="1101"/>
      <c r="BQ140" s="1081"/>
      <c r="BR140" s="1101"/>
      <c r="BS140" s="1081"/>
      <c r="BT140" s="1102">
        <f>CU74*(1+BU153)</f>
        <v>4.1521782849376622E-4</v>
      </c>
      <c r="BU140" s="1081">
        <f>BT140*G136</f>
        <v>3.1073607424079937E-2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954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7.6660411322375721E-2</v>
      </c>
      <c r="BN141" s="1096">
        <f>ABS(CR76*DwellingStocks!Y25*(1+BO153))</f>
        <v>7.6660411322375721E-2</v>
      </c>
      <c r="BO141" s="1097">
        <f>BN141*G141</f>
        <v>2.8647035663939251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955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956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1.4354269604378389E-2</v>
      </c>
      <c r="BN143" s="1078"/>
      <c r="BO143" s="1075"/>
      <c r="BP143" s="1082">
        <f>CS76*(1+BQ153)</f>
        <v>1.4354269604378389E-2</v>
      </c>
      <c r="BQ143" s="1079">
        <f>BP143*G141</f>
        <v>0.53640107872262777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957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1.2175198353742631E-3</v>
      </c>
      <c r="BN144" s="1078"/>
      <c r="BO144" s="1075"/>
      <c r="BP144" s="1082"/>
      <c r="BQ144" s="1079"/>
      <c r="BR144" s="1082">
        <f>CT76*(1+BS153)</f>
        <v>1.2175198353742631E-3</v>
      </c>
      <c r="BS144" s="1079">
        <f>BR144*G141</f>
        <v>4.5497191501944936E-2</v>
      </c>
      <c r="BT144" s="1075"/>
      <c r="BU144" s="1079"/>
    </row>
    <row r="145" spans="2:73" ht="13.5" thickBot="1">
      <c r="B145" s="1203"/>
      <c r="C145" s="909"/>
      <c r="D145" s="909"/>
      <c r="E145" s="1023" t="s">
        <v>958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3.8798622647520463E-4</v>
      </c>
      <c r="BN145" s="1100"/>
      <c r="BO145" s="1080"/>
      <c r="BP145" s="1101"/>
      <c r="BQ145" s="1081"/>
      <c r="BR145" s="1101"/>
      <c r="BS145" s="1081"/>
      <c r="BT145" s="1102">
        <f>CU75*(1+BU153)</f>
        <v>3.8798622647520463E-4</v>
      </c>
      <c r="BU145" s="1081">
        <f>BT145*G141</f>
        <v>1.4498559393599602E-2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954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8.0576725162070303E-2</v>
      </c>
      <c r="BN146" s="1096">
        <f>ABS(CR77*DwellingStocks!Y26*(1+BO153))</f>
        <v>8.0576725162070303E-2</v>
      </c>
      <c r="BO146" s="1097">
        <f>BN146*G146</f>
        <v>5.3558685601338967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955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956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1.3070401801715975E-2</v>
      </c>
      <c r="BN148" s="1078"/>
      <c r="BO148" s="1075"/>
      <c r="BP148" s="1082">
        <f>CS77*(1+BQ153)</f>
        <v>1.3070401801715975E-2</v>
      </c>
      <c r="BQ148" s="1079">
        <f>BP148*G146</f>
        <v>0.86877884323698662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957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1.07488871979709E-3</v>
      </c>
      <c r="BN149" s="1078"/>
      <c r="BO149" s="1075"/>
      <c r="BP149" s="1082"/>
      <c r="BQ149" s="1079"/>
      <c r="BR149" s="1082">
        <f>CT77*(1+BS153)</f>
        <v>1.07488871979709E-3</v>
      </c>
      <c r="BS149" s="1079">
        <f>BR149*G146</f>
        <v>7.1446967947932552E-2</v>
      </c>
      <c r="BT149" s="1075"/>
      <c r="BU149" s="1079"/>
    </row>
    <row r="150" spans="2:73" ht="13.5" thickBot="1">
      <c r="B150" s="1203"/>
      <c r="C150" s="909"/>
      <c r="D150" s="909"/>
      <c r="E150" s="1023" t="s">
        <v>958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3.6952569005930619E-4</v>
      </c>
      <c r="BN150" s="1100"/>
      <c r="BO150" s="1080"/>
      <c r="BP150" s="1101"/>
      <c r="BQ150" s="1081"/>
      <c r="BR150" s="1101"/>
      <c r="BS150" s="1081"/>
      <c r="BT150" s="1102">
        <f>CU76*(1+BU153)</f>
        <v>3.6952569005930619E-4</v>
      </c>
      <c r="BU150" s="1081">
        <f>BT150*G146</f>
        <v>2.4562068284230205E-2</v>
      </c>
    </row>
    <row r="151" spans="2:73">
      <c r="BN151" s="365" t="s">
        <v>943</v>
      </c>
      <c r="BO151" s="354">
        <f>'SHWLP-Det'!AB27</f>
        <v>37.188949823079035</v>
      </c>
      <c r="BP151" s="358"/>
      <c r="BQ151" s="359">
        <f>'SHWLP-Det'!AB54</f>
        <v>9.8335208328666361</v>
      </c>
      <c r="BR151" s="358"/>
      <c r="BS151" s="359">
        <f>'SHWLP-Det'!AB59</f>
        <v>1.0999091549636648</v>
      </c>
      <c r="BT151" s="358"/>
      <c r="BU151" s="359">
        <f>'SHWLP-Det'!AB60</f>
        <v>0.34340887437240958</v>
      </c>
    </row>
    <row r="152" spans="2:73">
      <c r="BN152" s="1072" t="s">
        <v>934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935</v>
      </c>
      <c r="BO153" s="1074">
        <f>((BO151-BO152)/BO152)</f>
        <v>0.29016423868605568</v>
      </c>
      <c r="BP153" s="355"/>
      <c r="BQ153" s="1074">
        <f>((BQ151-BQ152)/BQ152)</f>
        <v>-0.26124025064465201</v>
      </c>
      <c r="BR153" s="355"/>
      <c r="BS153" s="1074">
        <f>((BS151-BS152)/BS152)</f>
        <v>-0.62658830018084866</v>
      </c>
      <c r="BT153" s="355"/>
      <c r="BU153" s="1074">
        <f>((BU151-BU152)/BU152)</f>
        <v>-0.48904853241992668</v>
      </c>
    </row>
    <row r="154" spans="2:73">
      <c r="BN154" s="1072" t="s">
        <v>936</v>
      </c>
      <c r="BO154" s="1075">
        <f>SUM(BO106:BO146)</f>
        <v>37.188949823079028</v>
      </c>
      <c r="BP154" s="355"/>
      <c r="BQ154" s="1079">
        <f>SUM(BQ106:BQ150)</f>
        <v>9.8335208328666344</v>
      </c>
      <c r="BR154" s="355"/>
      <c r="BS154" s="1079">
        <f t="shared" ref="BS154" si="34">SUM(BS106:BS150)</f>
        <v>1.0999091549636648</v>
      </c>
      <c r="BT154" s="355"/>
      <c r="BU154" s="1079">
        <f>SUM(BU106:BU150)</f>
        <v>0.34340887437240947</v>
      </c>
    </row>
    <row r="155" spans="2:73" ht="13.5" thickBot="1">
      <c r="BN155" s="1076" t="s">
        <v>937</v>
      </c>
      <c r="BO155" s="1077">
        <f>((BO151-BO154)/BO154)</f>
        <v>1.9106286656127775E-16</v>
      </c>
      <c r="BP155" s="367"/>
      <c r="BQ155" s="1088">
        <f t="shared" ref="BQ155" si="35">((BQ151-BQ154)/BQ154)</f>
        <v>1.8064301378842079E-16</v>
      </c>
      <c r="BR155" s="367"/>
      <c r="BS155" s="1088">
        <f t="shared" ref="BS155" si="36">((BS151-BS154)/BS154)</f>
        <v>0</v>
      </c>
      <c r="BT155" s="367"/>
      <c r="BU155" s="1088">
        <f>((BU151-BU154)/BU154)</f>
        <v>3.2329479739104707E-16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CR38:CU38"/>
    <mergeCell ref="CF53:CQ53"/>
    <mergeCell ref="CR53:CU53"/>
    <mergeCell ref="CF67:CQ67"/>
    <mergeCell ref="CR67:CU67"/>
    <mergeCell ref="CF6:CJ6"/>
    <mergeCell ref="BN3:BO3"/>
    <mergeCell ref="BP3:BQ3"/>
    <mergeCell ref="BT3:BU3"/>
    <mergeCell ref="BW39:CA39"/>
    <mergeCell ref="CH33:CJ33"/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70" zoomScaleNormal="70" workbookViewId="0">
      <selection activeCell="J9" sqref="J9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824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825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1093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1093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1093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1093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1093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1093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1093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1093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1093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7" t="s">
        <v>613</v>
      </c>
      <c r="C17" s="1277"/>
      <c r="D17" s="1277"/>
      <c r="E17" s="1277"/>
      <c r="F17" s="1277"/>
      <c r="G17" s="1277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80">
        <v>2018</v>
      </c>
      <c r="R18" s="1281"/>
      <c r="S18" s="1282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8" t="s">
        <v>818</v>
      </c>
      <c r="J19" s="1279"/>
      <c r="L19" s="268"/>
      <c r="M19"/>
      <c r="P19" s="1131" t="s">
        <v>760</v>
      </c>
      <c r="Q19" s="1131" t="s">
        <v>949</v>
      </c>
      <c r="R19" s="1131" t="s">
        <v>944</v>
      </c>
      <c r="S19" s="1131" t="s">
        <v>954</v>
      </c>
      <c r="T19" s="1189" t="s">
        <v>1093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856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843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28" zoomScale="80" zoomScaleNormal="80" workbookViewId="0">
      <selection activeCell="D59" sqref="D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3" t="s">
        <v>637</v>
      </c>
      <c r="C4" s="1284"/>
      <c r="D4" s="1284"/>
      <c r="E4" s="1284"/>
      <c r="F4" s="1284"/>
      <c r="G4" s="1285"/>
      <c r="H4" s="1283" t="s">
        <v>638</v>
      </c>
      <c r="I4" s="1284"/>
      <c r="J4" s="1285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3" t="s">
        <v>637</v>
      </c>
      <c r="C28" s="1284"/>
      <c r="D28" s="1284"/>
      <c r="E28" s="1284"/>
      <c r="F28" s="1284"/>
      <c r="G28" s="1285"/>
      <c r="H28" s="1283" t="s">
        <v>638</v>
      </c>
      <c r="I28" s="1284"/>
      <c r="J28" s="1285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3" t="s">
        <v>637</v>
      </c>
      <c r="C4" s="1284"/>
      <c r="D4" s="1284"/>
      <c r="E4" s="1284"/>
      <c r="F4" s="1284"/>
      <c r="G4" s="1285"/>
      <c r="H4" s="1283" t="s">
        <v>638</v>
      </c>
      <c r="I4" s="1284"/>
      <c r="J4" s="1285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3" t="s">
        <v>637</v>
      </c>
      <c r="C28" s="1284"/>
      <c r="D28" s="1284"/>
      <c r="E28" s="1284"/>
      <c r="F28" s="1284"/>
      <c r="G28" s="1285"/>
      <c r="H28" s="1283" t="s">
        <v>638</v>
      </c>
      <c r="I28" s="1284"/>
      <c r="J28" s="1285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3" t="s">
        <v>637</v>
      </c>
      <c r="C4" s="1284"/>
      <c r="D4" s="1284"/>
      <c r="E4" s="1284"/>
      <c r="F4" s="1284"/>
      <c r="G4" s="1285"/>
      <c r="H4" s="1283" t="s">
        <v>638</v>
      </c>
      <c r="I4" s="1284"/>
      <c r="J4" s="1285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3" t="s">
        <v>637</v>
      </c>
      <c r="C28" s="1284"/>
      <c r="D28" s="1284"/>
      <c r="E28" s="1284"/>
      <c r="F28" s="1284"/>
      <c r="G28" s="1285"/>
      <c r="H28" s="1283" t="s">
        <v>638</v>
      </c>
      <c r="I28" s="1284"/>
      <c r="J28" s="1285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37" zoomScale="85" zoomScaleNormal="85" workbookViewId="0">
      <selection activeCell="M58" sqref="M5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6" t="s">
        <v>635</v>
      </c>
      <c r="X16" s="1286"/>
      <c r="Y16" s="1286"/>
      <c r="Z16" s="1286" t="s">
        <v>636</v>
      </c>
      <c r="AA16" s="1286"/>
      <c r="AB16" s="1286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6" t="s">
        <v>1078</v>
      </c>
      <c r="I17" s="1286"/>
      <c r="J17" s="1286"/>
      <c r="K17" s="1286"/>
      <c r="L17" s="1286"/>
      <c r="M17" s="460"/>
      <c r="N17" s="1303" t="s">
        <v>1077</v>
      </c>
      <c r="O17" s="1304"/>
      <c r="P17" s="1304"/>
      <c r="Q17" s="1304"/>
      <c r="R17" s="1305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2" t="s">
        <v>1079</v>
      </c>
      <c r="J31" s="1302"/>
      <c r="K31" s="1302"/>
      <c r="L31" s="1302"/>
      <c r="M31" s="1302"/>
      <c r="N31" s="1302"/>
      <c r="O31" s="1302"/>
      <c r="P31" s="1302"/>
      <c r="Q31" s="1302"/>
      <c r="R31" s="1302"/>
      <c r="S31" s="1302"/>
      <c r="T31" s="1302"/>
      <c r="U31" s="1302"/>
      <c r="V31" s="1302"/>
      <c r="W31" s="1302"/>
      <c r="X31" s="1302"/>
      <c r="Y31" s="1302"/>
      <c r="Z31" s="1302"/>
      <c r="AA31" s="1302"/>
      <c r="AB31" s="1302"/>
      <c r="AC31" s="1302"/>
      <c r="AD31" s="1302"/>
      <c r="AE31" s="1302"/>
      <c r="AF31" s="1302"/>
      <c r="AG31" s="1302"/>
      <c r="AH31" s="1302"/>
      <c r="AI31" s="1302"/>
      <c r="AJ31" s="1302"/>
      <c r="AK31" s="1302"/>
      <c r="AL31" s="1302"/>
      <c r="AM31" s="130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  <c r="BA31" s="1302"/>
      <c r="BB31" s="1302"/>
      <c r="BC31" s="1302"/>
      <c r="BD31" s="1302"/>
      <c r="BE31" s="1302"/>
      <c r="BF31" s="1302"/>
      <c r="BG31" s="1302"/>
      <c r="BH31" s="1302"/>
      <c r="BI31" s="1302"/>
      <c r="BJ31" s="1302"/>
      <c r="BK31" s="1302"/>
      <c r="BL31" s="1302"/>
      <c r="BM31" s="1302"/>
      <c r="BN31" s="1302"/>
      <c r="BO31" s="1302"/>
      <c r="BP31" s="1302"/>
      <c r="BQ31" s="1302"/>
      <c r="BR31" s="1302"/>
      <c r="BS31" s="1302"/>
      <c r="BT31" s="1302"/>
      <c r="BU31" s="1302"/>
      <c r="BV31" s="1302"/>
      <c r="BW31" s="1302"/>
      <c r="BX31" s="1302"/>
      <c r="BY31" s="1302"/>
      <c r="BZ31" s="1302"/>
      <c r="CA31" s="1302"/>
      <c r="CB31" s="1302"/>
      <c r="CC31" s="1302"/>
      <c r="CD31" s="1302"/>
      <c r="CE31" s="1302"/>
      <c r="CF31" s="1302"/>
      <c r="CG31" s="1302"/>
      <c r="CH31" s="1302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6" t="s">
        <v>287</v>
      </c>
      <c r="C48" s="1297"/>
      <c r="D48" s="1297"/>
      <c r="E48" s="1297"/>
      <c r="F48" s="1297"/>
      <c r="G48" s="1297"/>
      <c r="H48" s="1297"/>
      <c r="I48" s="1297"/>
      <c r="J48" s="1297"/>
      <c r="K48" s="1297"/>
      <c r="L48" s="1298"/>
      <c r="M48" s="1289" t="s">
        <v>1080</v>
      </c>
      <c r="N48" s="1290"/>
      <c r="O48" s="1291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928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6" t="s">
        <v>1074</v>
      </c>
      <c r="AN50" s="1286"/>
      <c r="AO50" s="1286"/>
      <c r="AP50" s="1286"/>
      <c r="AQ50" s="1286"/>
      <c r="AR50" s="1286"/>
      <c r="AS50" s="1191"/>
      <c r="AT50" s="1191"/>
      <c r="AU50" s="1191"/>
      <c r="AV50" s="1191"/>
      <c r="AY50" s="1191"/>
      <c r="AZ50" s="1286" t="s">
        <v>1095</v>
      </c>
      <c r="BA50" s="1286"/>
      <c r="BB50" s="1286"/>
      <c r="BC50" s="1286"/>
      <c r="BD50" s="1286"/>
      <c r="BE50" s="1286"/>
      <c r="BF50" s="1286"/>
      <c r="BG50" s="1286"/>
      <c r="BH50" s="1286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930</v>
      </c>
      <c r="AN51" s="1043" t="s">
        <v>929</v>
      </c>
      <c r="AO51" s="1043" t="s">
        <v>895</v>
      </c>
      <c r="AP51" s="1043" t="s">
        <v>896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929</v>
      </c>
      <c r="AZ51" s="1118" t="s">
        <v>929</v>
      </c>
      <c r="BA51" s="1118" t="s">
        <v>895</v>
      </c>
      <c r="BB51" s="1118" t="s">
        <v>896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1094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897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897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898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898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899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899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900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900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901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901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902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902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903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903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904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904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905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905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906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906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907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907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908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908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909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909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910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910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911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911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912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912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913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913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931</v>
      </c>
      <c r="AN69" s="187" t="s">
        <v>914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914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915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915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916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916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917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917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918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918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919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919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920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920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921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921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922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922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923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923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924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924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925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925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926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926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9" t="s">
        <v>348</v>
      </c>
      <c r="T82" s="1300"/>
      <c r="U82" s="1300"/>
      <c r="V82" s="1300"/>
      <c r="W82" s="1300"/>
      <c r="X82" s="1300"/>
      <c r="Y82" s="1300"/>
      <c r="Z82" s="1301"/>
      <c r="AB82" s="1287" t="s">
        <v>349</v>
      </c>
      <c r="AC82" s="1287"/>
      <c r="AD82" s="1287"/>
      <c r="AE82" s="1287"/>
      <c r="AF82" s="1288"/>
      <c r="AG82" s="123" t="s">
        <v>302</v>
      </c>
      <c r="AM82" s="473" t="s">
        <v>335</v>
      </c>
      <c r="AN82" s="186" t="s">
        <v>927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927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7"/>
      <c r="AC83" s="1287"/>
      <c r="AD83" s="1287"/>
      <c r="AE83" s="1287"/>
      <c r="AF83" s="1288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928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1042</v>
      </c>
      <c r="AQ86" s="460"/>
      <c r="AR86" s="460"/>
      <c r="AS86" s="460"/>
      <c r="AT86" s="460"/>
      <c r="AW86" s="32" t="s">
        <v>1096</v>
      </c>
      <c r="AZ86" s="1280" t="s">
        <v>1081</v>
      </c>
      <c r="BA86" s="1281"/>
      <c r="BB86" s="1281"/>
      <c r="BC86" s="1281"/>
      <c r="BD86" s="1281"/>
      <c r="BE86" s="1281"/>
      <c r="BF86" s="1281" t="s">
        <v>1082</v>
      </c>
      <c r="BG86" s="1281"/>
      <c r="BH86" s="1281"/>
      <c r="BI86" s="1281" t="s">
        <v>1082</v>
      </c>
      <c r="BJ86" s="1281"/>
      <c r="BK86" s="1281"/>
      <c r="BM86" s="1286" t="s">
        <v>1075</v>
      </c>
      <c r="BN86" s="1286"/>
      <c r="BO86" s="1286"/>
      <c r="BP86" s="1286"/>
      <c r="BQ86" s="1286"/>
      <c r="BR86" s="1286"/>
      <c r="BS86" s="1286"/>
      <c r="BT86" s="1286"/>
      <c r="BU86" s="1286"/>
      <c r="BV86" s="1286"/>
      <c r="BW86" s="1286"/>
      <c r="BX86" s="1286"/>
      <c r="BY86" s="1286"/>
      <c r="BZ86" s="1286"/>
      <c r="CA86" s="1286"/>
      <c r="CB86" s="1286"/>
      <c r="CC86" s="1286"/>
      <c r="CD86" s="1286"/>
      <c r="CE86" s="1286"/>
      <c r="CF86" s="1286"/>
      <c r="CG86" s="1286"/>
      <c r="CH86" s="1286"/>
      <c r="CI86" s="1286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92" t="s">
        <v>1041</v>
      </c>
      <c r="AQ87" s="1293"/>
      <c r="AR87" s="1293"/>
      <c r="AS87" s="1293"/>
      <c r="AT87" s="1293"/>
      <c r="AV87" s="1110" t="s">
        <v>1045</v>
      </c>
      <c r="AW87" s="1294" t="s">
        <v>1046</v>
      </c>
      <c r="AX87" s="1295"/>
      <c r="AY87" s="1295"/>
      <c r="AZ87" s="1280">
        <v>2018</v>
      </c>
      <c r="BA87" s="1281"/>
      <c r="BB87" s="1281"/>
      <c r="BC87" s="1281">
        <v>2040</v>
      </c>
      <c r="BD87" s="1281"/>
      <c r="BE87" s="1282"/>
      <c r="BF87" s="1280">
        <v>2040</v>
      </c>
      <c r="BG87" s="1281"/>
      <c r="BH87" s="1282"/>
      <c r="BI87" s="1280">
        <v>2070</v>
      </c>
      <c r="BJ87" s="1281"/>
      <c r="BK87" s="1282"/>
      <c r="BM87" s="1117" t="s">
        <v>1047</v>
      </c>
      <c r="BN87" s="1118" t="s">
        <v>1048</v>
      </c>
      <c r="BO87" s="1118" t="s">
        <v>1049</v>
      </c>
      <c r="BP87" s="1118" t="s">
        <v>1050</v>
      </c>
      <c r="BQ87" s="1117" t="s">
        <v>1051</v>
      </c>
      <c r="BR87" s="1118" t="s">
        <v>1052</v>
      </c>
      <c r="BS87" s="1118" t="s">
        <v>1053</v>
      </c>
      <c r="BT87" s="1118" t="s">
        <v>1054</v>
      </c>
      <c r="BU87" s="1117" t="s">
        <v>1055</v>
      </c>
      <c r="BV87" s="1118" t="s">
        <v>1056</v>
      </c>
      <c r="BW87" s="1118" t="s">
        <v>1057</v>
      </c>
      <c r="BX87" s="1118" t="s">
        <v>1058</v>
      </c>
      <c r="BY87" s="1117" t="s">
        <v>1059</v>
      </c>
      <c r="BZ87" s="1118" t="s">
        <v>1060</v>
      </c>
      <c r="CA87" s="1118" t="s">
        <v>1061</v>
      </c>
      <c r="CB87" s="1118" t="s">
        <v>1062</v>
      </c>
      <c r="CC87" s="1117" t="s">
        <v>1063</v>
      </c>
      <c r="CD87" s="1118" t="s">
        <v>1064</v>
      </c>
      <c r="CE87" s="1118" t="s">
        <v>1065</v>
      </c>
      <c r="CF87" s="1118" t="s">
        <v>1066</v>
      </c>
      <c r="CG87" s="1117" t="s">
        <v>1067</v>
      </c>
      <c r="CH87" s="1118" t="s">
        <v>1068</v>
      </c>
      <c r="CI87" s="1118" t="s">
        <v>1069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1043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306" t="s">
        <v>901</v>
      </c>
      <c r="BN88" s="1306" t="s">
        <v>42</v>
      </c>
      <c r="BO88" s="1114" t="s">
        <v>1070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1044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07"/>
      <c r="BN89" s="1307"/>
      <c r="BO89" s="1114" t="s">
        <v>1071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1013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307"/>
      <c r="BN90" s="1306" t="s">
        <v>1072</v>
      </c>
      <c r="BO90" s="1114" t="s">
        <v>1070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1014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307"/>
      <c r="BN91" s="1307"/>
      <c r="BO91" s="1114" t="s">
        <v>1071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1015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307"/>
      <c r="BN92" s="1306" t="s">
        <v>1073</v>
      </c>
      <c r="BO92" s="1114" t="s">
        <v>1070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307"/>
      <c r="BN93" s="1307"/>
      <c r="BO93" s="1114" t="s">
        <v>1071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1016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306" t="s">
        <v>899</v>
      </c>
      <c r="BN94" s="1306" t="s">
        <v>42</v>
      </c>
      <c r="BO94" s="1114" t="s">
        <v>1070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1017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307"/>
      <c r="BN95" s="1307"/>
      <c r="BO95" s="1114" t="s">
        <v>1071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307"/>
      <c r="BN96" s="1306" t="s">
        <v>1072</v>
      </c>
      <c r="BO96" s="1114" t="s">
        <v>1070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1018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307"/>
      <c r="BN97" s="1307"/>
      <c r="BO97" s="1114" t="s">
        <v>1071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1019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307"/>
      <c r="BN98" s="1306" t="s">
        <v>1073</v>
      </c>
      <c r="BO98" s="1114" t="s">
        <v>1070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1020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307"/>
      <c r="BN99" s="1307"/>
      <c r="BO99" s="1114" t="s">
        <v>1071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306" t="s">
        <v>898</v>
      </c>
      <c r="BN100" s="1306" t="s">
        <v>42</v>
      </c>
      <c r="BO100" s="1114" t="s">
        <v>1070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1021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307"/>
      <c r="BN101" s="1307"/>
      <c r="BO101" s="1114" t="s">
        <v>1071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1022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307"/>
      <c r="BN102" s="1306" t="s">
        <v>1072</v>
      </c>
      <c r="BO102" s="1114" t="s">
        <v>1070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1023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307"/>
      <c r="BN103" s="1307"/>
      <c r="BO103" s="1114" t="s">
        <v>1071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1024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307"/>
      <c r="BN104" s="1306" t="s">
        <v>1073</v>
      </c>
      <c r="BO104" s="1114" t="s">
        <v>1070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1025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307"/>
      <c r="BN105" s="1307"/>
      <c r="BO105" s="1114" t="s">
        <v>1071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1026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306" t="s">
        <v>328</v>
      </c>
      <c r="BN106" s="1306" t="s">
        <v>42</v>
      </c>
      <c r="BO106" s="1114" t="s">
        <v>1070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1027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307"/>
      <c r="BN107" s="1307"/>
      <c r="BO107" s="1114" t="s">
        <v>1071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1028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307"/>
      <c r="BN108" s="1306" t="s">
        <v>1072</v>
      </c>
      <c r="BO108" s="1114" t="s">
        <v>1070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1029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307"/>
      <c r="BN109" s="1307"/>
      <c r="BO109" s="1114" t="s">
        <v>1071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1030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307"/>
      <c r="BN110" s="1306" t="s">
        <v>1073</v>
      </c>
      <c r="BO110" s="1114" t="s">
        <v>1070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1031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307"/>
      <c r="BN111" s="1307"/>
      <c r="BO111" s="1114" t="s">
        <v>1071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1032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306" t="s">
        <v>904</v>
      </c>
      <c r="BN112" s="1306" t="s">
        <v>42</v>
      </c>
      <c r="BO112" s="1114" t="s">
        <v>1070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1033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307"/>
      <c r="BN113" s="1307"/>
      <c r="BO113" s="1114" t="s">
        <v>1071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1034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307"/>
      <c r="BN114" s="1306" t="s">
        <v>1072</v>
      </c>
      <c r="BO114" s="1114" t="s">
        <v>1070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1035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307"/>
      <c r="BN115" s="1307"/>
      <c r="BO115" s="1114" t="s">
        <v>1071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1036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307"/>
      <c r="BN116" s="1306" t="s">
        <v>1073</v>
      </c>
      <c r="BO116" s="1114" t="s">
        <v>1070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1037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307"/>
      <c r="BN117" s="1307"/>
      <c r="BO117" s="1114" t="s">
        <v>1071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1038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306" t="s">
        <v>42</v>
      </c>
      <c r="BO118" s="1114" t="s">
        <v>1070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1039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307"/>
      <c r="BO119" s="1114" t="s">
        <v>1071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1040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306" t="s">
        <v>1072</v>
      </c>
      <c r="BO120" s="1114" t="s">
        <v>1070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307"/>
      <c r="BO121" s="1114" t="s">
        <v>1071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1073</v>
      </c>
      <c r="BO122" s="1114" t="s">
        <v>1070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1076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1071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306" t="s">
        <v>338</v>
      </c>
      <c r="BN124" s="1306" t="s">
        <v>42</v>
      </c>
      <c r="BO124" s="1114" t="s">
        <v>1070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307"/>
      <c r="BN125" s="1307"/>
      <c r="BO125" s="1114" t="s">
        <v>1071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307"/>
      <c r="BN126" s="1306" t="s">
        <v>1072</v>
      </c>
      <c r="BO126" s="1114" t="s">
        <v>1070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307"/>
      <c r="BN127" s="1307"/>
      <c r="BO127" s="1114" t="s">
        <v>1071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307"/>
      <c r="BN128" s="1306" t="s">
        <v>1073</v>
      </c>
      <c r="BO128" s="1114" t="s">
        <v>1070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307"/>
      <c r="BN129" s="1307"/>
      <c r="BO129" s="1114" t="s">
        <v>1071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306" t="s">
        <v>910</v>
      </c>
      <c r="BN130" s="1306" t="s">
        <v>42</v>
      </c>
      <c r="BO130" s="1114" t="s">
        <v>1070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307"/>
      <c r="BN131" s="1307"/>
      <c r="BO131" s="1114" t="s">
        <v>1071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307"/>
      <c r="BN132" s="1306" t="s">
        <v>1072</v>
      </c>
      <c r="BO132" s="1114" t="s">
        <v>1070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307"/>
      <c r="BN133" s="1307"/>
      <c r="BO133" s="1114" t="s">
        <v>1071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307"/>
      <c r="BN134" s="1306" t="s">
        <v>1073</v>
      </c>
      <c r="BO134" s="1114" t="s">
        <v>1070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307"/>
      <c r="BN135" s="1307"/>
      <c r="BO135" s="1114" t="s">
        <v>1071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306" t="s">
        <v>908</v>
      </c>
      <c r="BN136" s="1306" t="s">
        <v>42</v>
      </c>
      <c r="BO136" s="1114" t="s">
        <v>1070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307"/>
      <c r="BN137" s="1307"/>
      <c r="BO137" s="1114" t="s">
        <v>1071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307"/>
      <c r="BN138" s="1306" t="s">
        <v>1072</v>
      </c>
      <c r="BO138" s="1114" t="s">
        <v>1070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307"/>
      <c r="BN139" s="1307"/>
      <c r="BO139" s="1114" t="s">
        <v>1071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307"/>
      <c r="BN140" s="1306" t="s">
        <v>1073</v>
      </c>
      <c r="BO140" s="1114" t="s">
        <v>1070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307"/>
      <c r="BN141" s="1307"/>
      <c r="BO141" s="1114" t="s">
        <v>1071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306" t="s">
        <v>909</v>
      </c>
      <c r="BN142" s="1306" t="s">
        <v>42</v>
      </c>
      <c r="BO142" s="1114" t="s">
        <v>1070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307"/>
      <c r="BN143" s="1307"/>
      <c r="BO143" s="1114" t="s">
        <v>1071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307"/>
      <c r="BN144" s="1306" t="s">
        <v>1072</v>
      </c>
      <c r="BO144" s="1114" t="s">
        <v>1070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307"/>
      <c r="BN145" s="1307"/>
      <c r="BO145" s="1114" t="s">
        <v>1071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307"/>
      <c r="BN146" s="1306" t="s">
        <v>1073</v>
      </c>
      <c r="BO146" s="1114" t="s">
        <v>1070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307"/>
      <c r="BN147" s="1307"/>
      <c r="BO147" s="1114" t="s">
        <v>1071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306" t="s">
        <v>915</v>
      </c>
      <c r="BN148" s="1306" t="s">
        <v>42</v>
      </c>
      <c r="BO148" s="1114" t="s">
        <v>1070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307"/>
      <c r="BN149" s="1307"/>
      <c r="BO149" s="1114" t="s">
        <v>1071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307"/>
      <c r="BN150" s="1306" t="s">
        <v>1072</v>
      </c>
      <c r="BO150" s="1114" t="s">
        <v>1070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307"/>
      <c r="BN151" s="1307"/>
      <c r="BO151" s="1114" t="s">
        <v>1071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307"/>
      <c r="BN152" s="1306" t="s">
        <v>1073</v>
      </c>
      <c r="BO152" s="1114" t="s">
        <v>1070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307"/>
      <c r="BN153" s="1307"/>
      <c r="BO153" s="1114" t="s">
        <v>1071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306" t="s">
        <v>914</v>
      </c>
      <c r="BN154" s="1306" t="s">
        <v>42</v>
      </c>
      <c r="BO154" s="1114" t="s">
        <v>1070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307"/>
      <c r="BN155" s="1307"/>
      <c r="BO155" s="1114" t="s">
        <v>1071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307"/>
      <c r="BN156" s="1306" t="s">
        <v>1072</v>
      </c>
      <c r="BO156" s="1114" t="s">
        <v>1070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307"/>
      <c r="BN157" s="1307"/>
      <c r="BO157" s="1114" t="s">
        <v>1071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307"/>
      <c r="BN158" s="1306" t="s">
        <v>1073</v>
      </c>
      <c r="BO158" s="1114" t="s">
        <v>1070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307"/>
      <c r="BN159" s="1307"/>
      <c r="BO159" s="1114" t="s">
        <v>1071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306" t="s">
        <v>913</v>
      </c>
      <c r="BN160" s="1306" t="s">
        <v>42</v>
      </c>
      <c r="BO160" s="1114" t="s">
        <v>1070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307"/>
      <c r="BN161" s="1307"/>
      <c r="BO161" s="1114" t="s">
        <v>1071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307"/>
      <c r="BN162" s="1306" t="s">
        <v>1072</v>
      </c>
      <c r="BO162" s="1114" t="s">
        <v>1070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307"/>
      <c r="BN163" s="1307"/>
      <c r="BO163" s="1114" t="s">
        <v>1071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307"/>
      <c r="BN164" s="1306" t="s">
        <v>1073</v>
      </c>
      <c r="BO164" s="1114" t="s">
        <v>1070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307"/>
      <c r="BN165" s="1307"/>
      <c r="BO165" s="1114" t="s">
        <v>1071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306" t="s">
        <v>911</v>
      </c>
      <c r="BN166" s="1306" t="s">
        <v>42</v>
      </c>
      <c r="BO166" s="1114" t="s">
        <v>1070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307"/>
      <c r="BN167" s="1307"/>
      <c r="BO167" s="1114" t="s">
        <v>1071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307"/>
      <c r="BN168" s="1306" t="s">
        <v>1072</v>
      </c>
      <c r="BO168" s="1114" t="s">
        <v>1070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307"/>
      <c r="BN169" s="1307"/>
      <c r="BO169" s="1114" t="s">
        <v>1071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307"/>
      <c r="BN170" s="1306" t="s">
        <v>1073</v>
      </c>
      <c r="BO170" s="1114" t="s">
        <v>1070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307"/>
      <c r="BN171" s="1307"/>
      <c r="BO171" s="1114" t="s">
        <v>1071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306" t="s">
        <v>912</v>
      </c>
      <c r="BN172" s="1306" t="s">
        <v>42</v>
      </c>
      <c r="BO172" s="1114" t="s">
        <v>1070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307"/>
      <c r="BN173" s="1307"/>
      <c r="BO173" s="1114" t="s">
        <v>1071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307"/>
      <c r="BN174" s="1306" t="s">
        <v>1072</v>
      </c>
      <c r="BO174" s="1114" t="s">
        <v>1070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307"/>
      <c r="BN175" s="1307"/>
      <c r="BO175" s="1114" t="s">
        <v>1071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307"/>
      <c r="BN176" s="1306" t="s">
        <v>1073</v>
      </c>
      <c r="BO176" s="1114" t="s">
        <v>1070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307"/>
      <c r="BN177" s="1307"/>
      <c r="BO177" s="1114" t="s">
        <v>1071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306" t="s">
        <v>918</v>
      </c>
      <c r="BN178" s="1306" t="s">
        <v>42</v>
      </c>
      <c r="BO178" s="1114" t="s">
        <v>1070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307"/>
      <c r="BN179" s="1307"/>
      <c r="BO179" s="1114" t="s">
        <v>1071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307"/>
      <c r="BN180" s="1306" t="s">
        <v>1072</v>
      </c>
      <c r="BO180" s="1114" t="s">
        <v>1070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307"/>
      <c r="BN181" s="1307"/>
      <c r="BO181" s="1114" t="s">
        <v>1071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307"/>
      <c r="BN182" s="1306" t="s">
        <v>1073</v>
      </c>
      <c r="BO182" s="1114" t="s">
        <v>1070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307"/>
      <c r="BN183" s="1307"/>
      <c r="BO183" s="1114" t="s">
        <v>1071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306" t="s">
        <v>916</v>
      </c>
      <c r="BN184" s="1306" t="s">
        <v>42</v>
      </c>
      <c r="BO184" s="1114" t="s">
        <v>1070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307"/>
      <c r="BN185" s="1307"/>
      <c r="BO185" s="1114" t="s">
        <v>1071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307"/>
      <c r="BN186" s="1306" t="s">
        <v>1072</v>
      </c>
      <c r="BO186" s="1114" t="s">
        <v>1070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307"/>
      <c r="BN187" s="1307"/>
      <c r="BO187" s="1114" t="s">
        <v>1071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307"/>
      <c r="BN188" s="1306" t="s">
        <v>1073</v>
      </c>
      <c r="BO188" s="1114" t="s">
        <v>1070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307"/>
      <c r="BN189" s="1307"/>
      <c r="BO189" s="1114" t="s">
        <v>1071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306" t="s">
        <v>917</v>
      </c>
      <c r="BN190" s="1306" t="s">
        <v>42</v>
      </c>
      <c r="BO190" s="1114" t="s">
        <v>1070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307"/>
      <c r="BN191" s="1307"/>
      <c r="BO191" s="1114" t="s">
        <v>1071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307"/>
      <c r="BN192" s="1306" t="s">
        <v>1072</v>
      </c>
      <c r="BO192" s="1114" t="s">
        <v>1070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307"/>
      <c r="BN193" s="1307"/>
      <c r="BO193" s="1114" t="s">
        <v>1071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307"/>
      <c r="BN194" s="1306" t="s">
        <v>1073</v>
      </c>
      <c r="BO194" s="1114" t="s">
        <v>1070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307"/>
      <c r="BN195" s="1307"/>
      <c r="BO195" s="1114" t="s">
        <v>1071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306" t="s">
        <v>919</v>
      </c>
      <c r="BN196" s="1306" t="s">
        <v>42</v>
      </c>
      <c r="BO196" s="1114" t="s">
        <v>1070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307"/>
      <c r="BN197" s="1307"/>
      <c r="BO197" s="1114" t="s">
        <v>1071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307"/>
      <c r="BN198" s="1306" t="s">
        <v>1072</v>
      </c>
      <c r="BO198" s="1114" t="s">
        <v>1070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307"/>
      <c r="BN199" s="1307"/>
      <c r="BO199" s="1114" t="s">
        <v>1071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307"/>
      <c r="BN200" s="1306" t="s">
        <v>1073</v>
      </c>
      <c r="BO200" s="1114" t="s">
        <v>1070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307"/>
      <c r="BN201" s="1307"/>
      <c r="BO201" s="1114" t="s">
        <v>1071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306" t="s">
        <v>920</v>
      </c>
      <c r="BN202" s="1306" t="s">
        <v>42</v>
      </c>
      <c r="BO202" s="1114" t="s">
        <v>1070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307"/>
      <c r="BN203" s="1307"/>
      <c r="BO203" s="1114" t="s">
        <v>1071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307"/>
      <c r="BN204" s="1306" t="s">
        <v>1072</v>
      </c>
      <c r="BO204" s="1114" t="s">
        <v>1070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307"/>
      <c r="BN205" s="1307"/>
      <c r="BO205" s="1114" t="s">
        <v>1071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307"/>
      <c r="BN206" s="1306" t="s">
        <v>1073</v>
      </c>
      <c r="BO206" s="1114" t="s">
        <v>1070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307"/>
      <c r="BN207" s="1307"/>
      <c r="BO207" s="1114" t="s">
        <v>1071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306" t="s">
        <v>922</v>
      </c>
      <c r="BN208" s="1306" t="s">
        <v>42</v>
      </c>
      <c r="BO208" s="1114" t="s">
        <v>1070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307"/>
      <c r="BN209" s="1307"/>
      <c r="BO209" s="1114" t="s">
        <v>1071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307"/>
      <c r="BN210" s="1306" t="s">
        <v>1072</v>
      </c>
      <c r="BO210" s="1114" t="s">
        <v>1070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307"/>
      <c r="BN211" s="1307"/>
      <c r="BO211" s="1114" t="s">
        <v>1071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307"/>
      <c r="BN212" s="1306" t="s">
        <v>1073</v>
      </c>
      <c r="BO212" s="1114" t="s">
        <v>1070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307"/>
      <c r="BN213" s="1307"/>
      <c r="BO213" s="1114" t="s">
        <v>1071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306" t="s">
        <v>923</v>
      </c>
      <c r="BN214" s="1306" t="s">
        <v>42</v>
      </c>
      <c r="BO214" s="1114" t="s">
        <v>1070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307"/>
      <c r="BN215" s="1307"/>
      <c r="BO215" s="1114" t="s">
        <v>1071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307"/>
      <c r="BN216" s="1306" t="s">
        <v>1072</v>
      </c>
      <c r="BO216" s="1114" t="s">
        <v>1070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307"/>
      <c r="BN217" s="1307"/>
      <c r="BO217" s="1114" t="s">
        <v>1071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307"/>
      <c r="BN218" s="1306" t="s">
        <v>1073</v>
      </c>
      <c r="BO218" s="1114" t="s">
        <v>1070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307"/>
      <c r="BN219" s="1307"/>
      <c r="BO219" s="1114" t="s">
        <v>1071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306" t="s">
        <v>924</v>
      </c>
      <c r="BN220" s="1306" t="s">
        <v>42</v>
      </c>
      <c r="BO220" s="1114" t="s">
        <v>1070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307"/>
      <c r="BN221" s="1307"/>
      <c r="BO221" s="1114" t="s">
        <v>1071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307"/>
      <c r="BN222" s="1306" t="s">
        <v>1072</v>
      </c>
      <c r="BO222" s="1114" t="s">
        <v>1070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307"/>
      <c r="BN223" s="1307"/>
      <c r="BO223" s="1114" t="s">
        <v>1071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307"/>
      <c r="BN224" s="1306" t="s">
        <v>1073</v>
      </c>
      <c r="BO224" s="1114" t="s">
        <v>1070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307"/>
      <c r="BN225" s="1307"/>
      <c r="BO225" s="1114" t="s">
        <v>1071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306" t="s">
        <v>925</v>
      </c>
      <c r="BN226" s="1306" t="s">
        <v>42</v>
      </c>
      <c r="BO226" s="1114" t="s">
        <v>1070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307"/>
      <c r="BN227" s="1307"/>
      <c r="BO227" s="1114" t="s">
        <v>1071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307"/>
      <c r="BN228" s="1306" t="s">
        <v>1072</v>
      </c>
      <c r="BO228" s="1114" t="s">
        <v>1070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307"/>
      <c r="BN229" s="1307"/>
      <c r="BO229" s="1114" t="s">
        <v>1071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307"/>
      <c r="BN230" s="1306" t="s">
        <v>1073</v>
      </c>
      <c r="BO230" s="1114" t="s">
        <v>1070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307"/>
      <c r="BN231" s="1307"/>
      <c r="BO231" s="1114" t="s">
        <v>1071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306" t="s">
        <v>927</v>
      </c>
      <c r="BN232" s="1306" t="s">
        <v>42</v>
      </c>
      <c r="BO232" s="1114" t="s">
        <v>1070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307"/>
      <c r="BN233" s="1307"/>
      <c r="BO233" s="1114" t="s">
        <v>1071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307"/>
      <c r="BN234" s="1306" t="s">
        <v>1072</v>
      </c>
      <c r="BO234" s="1114" t="s">
        <v>1070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307"/>
      <c r="BN235" s="1307"/>
      <c r="BO235" s="1114" t="s">
        <v>1071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307"/>
      <c r="BN236" s="1306" t="s">
        <v>1073</v>
      </c>
      <c r="BO236" s="1114" t="s">
        <v>1070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307"/>
      <c r="BN237" s="1307"/>
      <c r="BO237" s="1114" t="s">
        <v>1071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306" t="s">
        <v>926</v>
      </c>
      <c r="BN238" s="1306" t="s">
        <v>42</v>
      </c>
      <c r="BO238" s="1114" t="s">
        <v>1070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307"/>
      <c r="BN239" s="1307"/>
      <c r="BO239" s="1114" t="s">
        <v>1071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307"/>
      <c r="BN240" s="1306" t="s">
        <v>1072</v>
      </c>
      <c r="BO240" s="1114" t="s">
        <v>1070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307"/>
      <c r="BN241" s="1307"/>
      <c r="BO241" s="1114" t="s">
        <v>1071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307"/>
      <c r="BN242" s="1306" t="s">
        <v>1073</v>
      </c>
      <c r="BO242" s="1114" t="s">
        <v>1070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307"/>
      <c r="BN243" s="1307"/>
      <c r="BO243" s="1114" t="s">
        <v>1071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8" t="s">
        <v>411</v>
      </c>
      <c r="B1" s="1308"/>
      <c r="C1" s="1308"/>
      <c r="D1" s="1308"/>
      <c r="E1" s="1308"/>
      <c r="F1" s="1308"/>
      <c r="G1" s="1308"/>
      <c r="H1" s="1308"/>
      <c r="I1" s="1308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8" t="s">
        <v>478</v>
      </c>
      <c r="B1" s="1308"/>
      <c r="C1" s="1308"/>
      <c r="D1" s="1308"/>
      <c r="E1" s="1308"/>
      <c r="F1" s="1308"/>
      <c r="G1" s="1308"/>
      <c r="H1" s="1308"/>
      <c r="I1" s="1308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8" t="s">
        <v>480</v>
      </c>
      <c r="B1" s="1308"/>
      <c r="C1" s="1308"/>
      <c r="D1" s="1308"/>
      <c r="E1" s="1308"/>
      <c r="F1" s="1308"/>
      <c r="G1" s="1308"/>
      <c r="H1" s="1308"/>
      <c r="I1" s="1308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2022-06-29T13:37:55Z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295345485210418</vt:r8>
  </property>
</Properties>
</file>