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10" yWindow="-110" windowWidth="25820" windowHeight="15500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<sst xmlns="http://schemas.openxmlformats.org/spreadsheetml/2006/main" count="696" uniqueCount="208">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</sst>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3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550014734268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55001473426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8998174667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6000447273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36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88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</cellXfs>
  <cellStyles count="35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2098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62" t="8877" r="7690" b="12869"/>
        <a:stretch>
          <a:fillRect/>
        </a:stretch>
      </xdr:blipFill>
      <xdr:spPr>
        <a:xfrm>
          <a:off x="19050" y="8610600"/>
          <a:ext cx="1428750" cy="542925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610600"/>
          <a:ext cx="1247775" cy="542925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610600"/>
          <a:ext cx="2019300" cy="542925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12" t="6507" r="3955" b="6280"/>
        <a:stretch>
          <a:fillRect/>
        </a:stretch>
      </xdr:blipFill>
      <xdr:spPr>
        <a:xfrm>
          <a:off x="3629025" y="7810500"/>
          <a:ext cx="1400175" cy="542925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42" t="26142" r="3942" b="26141"/>
        <a:stretch>
          <a:fillRect/>
        </a:stretch>
      </xdr:blipFill>
      <xdr:spPr bwMode="auto">
        <a:xfrm>
          <a:off x="666750" y="7915275"/>
          <a:ext cx="1676400" cy="40957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61950"/>
              <a:ext cx="838200" cy="180975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1428571428571" defaultRowHeight="14.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4.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4.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4.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4.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4.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4.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4.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4.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4.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4.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4.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4.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4.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>
      <c r="A16" s="5" t="s">
        <v>143</v>
      </c>
      <c r="B16" s="5"/>
      <c r="C16" s="5"/>
      <c r="D16" s="5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>
      <c r="A19" s="45" t="s">
        <v>144</v>
      </c>
      <c r="B19" s="6" t="s">
        <v>155</v>
      </c>
      <c r="C19" s="6"/>
      <c r="D19" s="6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>
      <c r="A20" s="45" t="s">
        <v>145</v>
      </c>
      <c r="B20" s="6" t="s">
        <v>156</v>
      </c>
      <c r="C20" s="6"/>
      <c r="D20" s="6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>
      <c r="A21" s="45" t="s">
        <v>146</v>
      </c>
      <c r="B21" s="9" t="s">
        <v>157</v>
      </c>
      <c r="C21" s="9"/>
      <c r="D21" s="9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>
      <c r="A22" s="45"/>
      <c r="B22" s="9"/>
      <c r="C22" s="9"/>
      <c r="D22" s="9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45" t="s">
        <v>147</v>
      </c>
      <c r="B23" s="6" t="s">
        <v>158</v>
      </c>
      <c r="C23" s="6"/>
      <c r="D23" s="6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45"/>
      <c r="B24" s="6" t="s">
        <v>160</v>
      </c>
      <c r="C24" s="6"/>
      <c r="D24" s="6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45"/>
      <c r="B25" s="9" t="s">
        <v>159</v>
      </c>
      <c r="C25" s="9"/>
      <c r="D25" s="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45" t="s">
        <v>148</v>
      </c>
      <c r="B26" s="6" t="s">
        <v>158</v>
      </c>
      <c r="C26" s="6"/>
      <c r="D26" s="6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45"/>
      <c r="B27" s="6" t="s">
        <v>160</v>
      </c>
      <c r="C27" s="6"/>
      <c r="D27" s="6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45"/>
      <c r="B28" s="9" t="s">
        <v>159</v>
      </c>
      <c r="C28" s="9"/>
      <c r="D28" s="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>
      <c r="A29" s="45" t="s">
        <v>149</v>
      </c>
      <c r="B29" s="48">
        <v>1</v>
      </c>
      <c r="C29" s="9"/>
      <c r="D29" s="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>
      <c r="A30" s="45" t="s">
        <v>150</v>
      </c>
      <c r="B30" s="4" t="s">
        <v>151</v>
      </c>
      <c r="C30" s="6"/>
      <c r="D30" s="6"/>
      <c r="E30" s="49"/>
      <c r="F30" s="4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>
      <c r="A31" s="45" t="s">
        <v>152</v>
      </c>
      <c r="B31" s="6" t="s">
        <v>153</v>
      </c>
      <c r="C31" s="6"/>
      <c r="D31" s="6"/>
      <c r="E31" s="49"/>
      <c r="F31" s="4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>
      <c r="A32" s="50"/>
      <c r="B32" s="8" t="s">
        <v>154</v>
      </c>
      <c r="C32" s="50"/>
      <c r="D32" s="50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4.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4.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4.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4.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4.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4.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4.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4.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4.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4.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4.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4.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4.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4.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4.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4.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4.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4.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4.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4.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4.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4.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4.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4.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4.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4.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4.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4.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4.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4.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4.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4.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4.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4.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4.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4.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4.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4.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4.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4.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4.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4.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4.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4.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4.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4.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4.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4.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4.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4.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4.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4.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4.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4.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4.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4.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4.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4.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4.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4.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4.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4.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4.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4.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4.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4.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8428571428571" defaultRowHeight="14.5"/>
  <cols>
    <col min="7" max="7" width="10.5714285714286" bestFit="1" customWidth="1"/>
    <col min="9" max="9" width="11.5714285714286" bestFit="1" customWidth="1"/>
  </cols>
  <sheetData>
    <row r="1" spans="11:19" ht="14.5">
      <c r="K1" s="85"/>
      <c r="L1" s="85"/>
      <c r="M1" s="85"/>
      <c r="N1" s="85"/>
      <c r="O1" s="85"/>
      <c r="P1" s="85"/>
      <c r="Q1" s="85"/>
      <c r="R1" s="85"/>
      <c r="S1" s="85"/>
    </row>
    <row r="3" spans="10:36" ht="14.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4.5">
      <c r="C4" s="23" t="s">
        <v>123</v>
      </c>
    </row>
    <row r="5" spans="3:37" ht="15" thickBot="1">
      <c r="C5" s="24" t="s">
        <v>124</v>
      </c>
      <c r="D5" s="25" t="s">
        <v>125</v>
      </c>
      <c r="E5" s="26" t="s">
        <v>121</v>
      </c>
      <c r="F5" s="26" t="s">
        <v>2</v>
      </c>
      <c r="G5" s="26" t="s">
        <v>3</v>
      </c>
      <c r="H5" s="26" t="s">
        <v>120</v>
      </c>
      <c r="I5" s="27" t="s">
        <v>5</v>
      </c>
      <c r="J5" s="21" t="str">
        <f>Regions!C$3</f>
        <v>IE</v>
      </c>
      <c r="K5" s="21" t="str">
        <f>Regions!D$3</f>
        <v>National</v>
      </c>
      <c r="L5" s="21" t="str">
        <f>Regions!E$3</f>
        <v>IE-CW</v>
      </c>
      <c r="M5" s="21" t="str">
        <f>Regions!F$3</f>
        <v>IE-D</v>
      </c>
      <c r="N5" s="21" t="str">
        <f>Regions!G$3</f>
        <v>IE-KE</v>
      </c>
      <c r="O5" s="21" t="str">
        <f>Regions!H$3</f>
        <v>IE-KK</v>
      </c>
      <c r="P5" s="21" t="str">
        <f>Regions!I$3</f>
        <v>IE-LS</v>
      </c>
      <c r="Q5" s="21" t="str">
        <f>Regions!J$3</f>
        <v>IE-LD</v>
      </c>
      <c r="R5" s="21" t="str">
        <f>Regions!K$3</f>
        <v>IE-LH</v>
      </c>
      <c r="S5" s="21" t="str">
        <f>Regions!L$3</f>
        <v>IE-MH</v>
      </c>
      <c r="T5" s="21" t="str">
        <f>Regions!M$3</f>
        <v>IE-OY</v>
      </c>
      <c r="U5" s="21" t="str">
        <f>Regions!N$3</f>
        <v>IE-WH</v>
      </c>
      <c r="V5" s="21" t="str">
        <f>Regions!O$3</f>
        <v>IE-WX</v>
      </c>
      <c r="W5" s="21" t="str">
        <f>Regions!P$3</f>
        <v>IE-WW</v>
      </c>
      <c r="X5" s="21" t="str">
        <f>Regions!Q$3</f>
        <v>IE-CE</v>
      </c>
      <c r="Y5" s="21" t="str">
        <f>Regions!R$3</f>
        <v>IE-CO</v>
      </c>
      <c r="Z5" s="21" t="str">
        <f>Regions!S$3</f>
        <v>IE-KY</v>
      </c>
      <c r="AA5" s="21" t="str">
        <f>Regions!T$3</f>
        <v>IE-LK</v>
      </c>
      <c r="AB5" s="21" t="str">
        <f>Regions!U$3</f>
        <v>IE-TA</v>
      </c>
      <c r="AC5" s="21" t="str">
        <f>Regions!V$3</f>
        <v>IE-WD</v>
      </c>
      <c r="AD5" s="21" t="str">
        <f>Regions!W$3</f>
        <v>IE-G</v>
      </c>
      <c r="AE5" s="21" t="str">
        <f>Regions!X$3</f>
        <v>IE-LM</v>
      </c>
      <c r="AF5" s="21" t="str">
        <f>Regions!Y$3</f>
        <v>IE-MO</v>
      </c>
      <c r="AG5" s="21" t="str">
        <f>Regions!Z$3</f>
        <v>IE-RN</v>
      </c>
      <c r="AH5" s="21" t="str">
        <f>Regions!AA$3</f>
        <v>IE-SO</v>
      </c>
      <c r="AI5" s="21" t="str">
        <f>Regions!AB$3</f>
        <v>IE-CN</v>
      </c>
      <c r="AJ5" s="21" t="str">
        <f>Regions!AC$3</f>
        <v>IE-DL</v>
      </c>
      <c r="AK5" s="21" t="str">
        <f>Regions!AD$3</f>
        <v>IE-MN</v>
      </c>
    </row>
    <row r="6" spans="3:37" ht="14.5">
      <c r="C6" t="s">
        <v>126</v>
      </c>
      <c r="D6" s="28" t="s">
        <v>127</v>
      </c>
      <c r="G6" t="s">
        <v>6</v>
      </c>
      <c r="H6">
        <v>2018</v>
      </c>
      <c r="I6" t="s">
        <v>35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4.5">
      <c r="C7" t="s">
        <v>126</v>
      </c>
      <c r="D7" s="28" t="s">
        <v>127</v>
      </c>
      <c r="G7" t="s">
        <v>6</v>
      </c>
      <c r="H7">
        <v>2018</v>
      </c>
      <c r="I7" t="s">
        <v>37</v>
      </c>
      <c r="J7" s="29">
        <v>31.276118540281001</v>
      </c>
      <c r="K7" s="29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4.5">
      <c r="C8" t="s">
        <v>126</v>
      </c>
      <c r="D8" s="28" t="s">
        <v>127</v>
      </c>
      <c r="G8" t="s">
        <v>6</v>
      </c>
      <c r="H8">
        <v>2018</v>
      </c>
      <c r="I8" t="s">
        <v>39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1.1456149031137799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0.451316097288886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4.5">
      <c r="C9" t="s">
        <v>126</v>
      </c>
      <c r="D9" s="28" t="s">
        <v>127</v>
      </c>
      <c r="G9" t="s">
        <v>6</v>
      </c>
      <c r="H9">
        <v>2018</v>
      </c>
      <c r="I9" t="s">
        <v>41</v>
      </c>
      <c r="J9" s="29">
        <v>10.702591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0.080693470189707697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4.5">
      <c r="C10" t="s">
        <v>126</v>
      </c>
      <c r="D10" s="28" t="s">
        <v>127</v>
      </c>
      <c r="G10" t="s">
        <v>6</v>
      </c>
      <c r="H10">
        <v>2018</v>
      </c>
      <c r="I10" t="s">
        <v>43</v>
      </c>
      <c r="J10" s="29">
        <v>7.7105748259750104</v>
      </c>
      <c r="K10" s="30"/>
      <c r="L10" s="29">
        <v>0.092186243413538399</v>
      </c>
      <c r="M10" s="29">
        <v>2.1816898183696698</v>
      </c>
      <c r="N10" s="29">
        <v>0.360286094015421</v>
      </c>
      <c r="O10" s="29">
        <v>0.160679851514302</v>
      </c>
      <c r="P10" s="29">
        <v>0.13714428192223099</v>
      </c>
      <c r="Q10" s="29">
        <v>0.066182960848759104</v>
      </c>
      <c r="R10" s="29">
        <v>0.20869338502266699</v>
      </c>
      <c r="S10" s="29">
        <v>0.31582192194811698</v>
      </c>
      <c r="T10" s="29">
        <v>0.12623712012159899</v>
      </c>
      <c r="U10" s="29">
        <v>0.14373942295756001</v>
      </c>
      <c r="V10" s="29">
        <v>0.24243498799202201</v>
      </c>
      <c r="W10" s="29">
        <v>0.23061943578608199</v>
      </c>
      <c r="X10" s="29">
        <v>0.19239255398837901</v>
      </c>
      <c r="Y10" s="29">
        <v>0.879030450176013</v>
      </c>
      <c r="Z10" s="29">
        <v>0.23917223101039001</v>
      </c>
      <c r="AA10" s="29">
        <v>0.31558713298417801</v>
      </c>
      <c r="AB10" s="29">
        <v>0.25835367974707202</v>
      </c>
      <c r="AC10" s="29">
        <v>0.188116156376225</v>
      </c>
      <c r="AD10" s="29">
        <v>0.41785634797321203</v>
      </c>
      <c r="AE10" s="29">
        <v>0.051886741796237999</v>
      </c>
      <c r="AF10" s="29">
        <v>0.21132140218454701</v>
      </c>
      <c r="AG10" s="29">
        <v>0.104511854403208</v>
      </c>
      <c r="AH10" s="29">
        <v>0.106116515529162</v>
      </c>
      <c r="AI10" s="29">
        <v>0.123346787013801</v>
      </c>
      <c r="AJ10" s="29">
        <v>0.257769136188576</v>
      </c>
      <c r="AK10" s="29">
        <v>0.099398312692044299</v>
      </c>
    </row>
    <row r="11" spans="3:37" ht="14.5">
      <c r="C11" t="s">
        <v>126</v>
      </c>
      <c r="D11" s="28" t="s">
        <v>127</v>
      </c>
      <c r="G11" t="s">
        <v>6</v>
      </c>
      <c r="H11">
        <v>2018</v>
      </c>
      <c r="I11" t="s">
        <v>45</v>
      </c>
      <c r="J11" s="29">
        <v>3.5132998087277101</v>
      </c>
      <c r="K11" s="30"/>
      <c r="L11" s="29">
        <v>0.042004379525771102</v>
      </c>
      <c r="M11" s="29">
        <v>0.99408028513777102</v>
      </c>
      <c r="N11" s="29">
        <v>0.16416325549782501</v>
      </c>
      <c r="O11" s="29">
        <v>0.073213282321037701</v>
      </c>
      <c r="P11" s="29">
        <v>0.062489372105217399</v>
      </c>
      <c r="Q11" s="29">
        <v>0.030156063450376601</v>
      </c>
      <c r="R11" s="29">
        <v>0.095090501840783506</v>
      </c>
      <c r="S11" s="29">
        <v>0.143903291650118</v>
      </c>
      <c r="T11" s="29">
        <v>0.0575195572298293</v>
      </c>
      <c r="U11" s="29">
        <v>0.065494427922832596</v>
      </c>
      <c r="V11" s="29">
        <v>0.110464759912835</v>
      </c>
      <c r="W11" s="29">
        <v>0.105081039730871</v>
      </c>
      <c r="X11" s="29">
        <v>0.087663078095158206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0.085714550618035304</v>
      </c>
      <c r="AD11" s="29">
        <v>0.190394965426499</v>
      </c>
      <c r="AE11" s="29">
        <v>0.0236420350158753</v>
      </c>
      <c r="AF11" s="29">
        <v>0.096287949813282703</v>
      </c>
      <c r="AG11" s="29">
        <v>0.047620506430678201</v>
      </c>
      <c r="AH11" s="29">
        <v>0.048351665359049598</v>
      </c>
      <c r="AI11" s="29">
        <v>0.056202585799816303</v>
      </c>
      <c r="AJ11" s="29">
        <v>0.117451717583548</v>
      </c>
      <c r="AK11" s="29">
        <v>0.045290536808279797</v>
      </c>
    </row>
    <row r="12" spans="3:37" ht="14.5">
      <c r="C12" t="s">
        <v>126</v>
      </c>
      <c r="D12" s="28" t="s">
        <v>127</v>
      </c>
      <c r="G12" t="s">
        <v>6</v>
      </c>
      <c r="H12">
        <v>2018</v>
      </c>
      <c r="I12" t="s">
        <v>47</v>
      </c>
      <c r="J12" s="29">
        <v>20.831454920682301</v>
      </c>
      <c r="K12" s="30"/>
      <c r="L12" s="29">
        <v>0.24905712185126699</v>
      </c>
      <c r="M12" s="29">
        <v>5.8942133534813896</v>
      </c>
      <c r="N12" s="29">
        <v>0.97337535727524804</v>
      </c>
      <c r="O12" s="29">
        <v>0.434104481057138</v>
      </c>
      <c r="P12" s="29">
        <v>0.37051905869171597</v>
      </c>
      <c r="Q12" s="29">
        <v>0.17880474498396101</v>
      </c>
      <c r="R12" s="29">
        <v>0.56382136746783496</v>
      </c>
      <c r="S12" s="29">
        <v>0.85324768626358805</v>
      </c>
      <c r="T12" s="29">
        <v>0.34105146976474798</v>
      </c>
      <c r="U12" s="29">
        <v>0.38833697580863102</v>
      </c>
      <c r="V12" s="29">
        <v>0.654980158747549</v>
      </c>
      <c r="W12" s="29">
        <v>0.62305839562402099</v>
      </c>
      <c r="X12" s="29">
        <v>0.51978184583366205</v>
      </c>
      <c r="Y12" s="29">
        <v>2.3748531866991098</v>
      </c>
      <c r="Z12" s="29">
        <v>0.64616525499341604</v>
      </c>
      <c r="AA12" s="29">
        <v>0.85261336316465597</v>
      </c>
      <c r="AB12" s="29">
        <v>0.69798726485518303</v>
      </c>
      <c r="AC12" s="29">
        <v>0.50822841614896397</v>
      </c>
      <c r="AD12" s="29">
        <v>1.1289113811335301</v>
      </c>
      <c r="AE12" s="29">
        <v>0.140181030222055</v>
      </c>
      <c r="AF12" s="29">
        <v>0.57092141153381903</v>
      </c>
      <c r="AG12" s="29">
        <v>0.28235689722420099</v>
      </c>
      <c r="AH12" s="29">
        <v>0.28669216750725102</v>
      </c>
      <c r="AI12" s="29">
        <v>0.33324273368478402</v>
      </c>
      <c r="AJ12" s="29">
        <v>0.69640801907094396</v>
      </c>
      <c r="AK12" s="29">
        <v>0.268541777593654</v>
      </c>
    </row>
    <row r="13" spans="3:37" ht="14.5">
      <c r="C13" t="s">
        <v>126</v>
      </c>
      <c r="D13" s="28" t="s">
        <v>127</v>
      </c>
      <c r="G13" t="s">
        <v>6</v>
      </c>
      <c r="H13">
        <v>2018</v>
      </c>
      <c r="I13" t="s">
        <v>49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0.047489540821759602</v>
      </c>
      <c r="Y13" s="29">
        <v>0.00047056267691773199</v>
      </c>
      <c r="Z13" s="29">
        <v>0.047235778638893701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9.4112535383546506E-05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4.5">
      <c r="C14" t="s">
        <v>126</v>
      </c>
      <c r="D14" s="28" t="s">
        <v>127</v>
      </c>
      <c r="G14" t="s">
        <v>6</v>
      </c>
      <c r="H14">
        <v>2018</v>
      </c>
      <c r="I14" s="16" t="s">
        <v>51</v>
      </c>
      <c r="J14" s="29">
        <v>45.9683637522608</v>
      </c>
      <c r="K14" s="30"/>
      <c r="L14" s="29">
        <v>0</v>
      </c>
      <c r="M14" s="29">
        <v>40.4401628128524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2.39450762427477</v>
      </c>
      <c r="Y14" s="29">
        <v>2.2140070109418901</v>
      </c>
      <c r="Z14" s="29">
        <v>0.24127325087308299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0.68881548910784596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4.5">
      <c r="C15" t="s">
        <v>126</v>
      </c>
      <c r="D15" s="31" t="s">
        <v>127</v>
      </c>
      <c r="G15" t="s">
        <v>6</v>
      </c>
      <c r="H15">
        <v>2018</v>
      </c>
      <c r="I15" t="s">
        <v>128</v>
      </c>
      <c r="J15" s="30">
        <v>1.1544546193487999</v>
      </c>
      <c r="K15" s="30">
        <v>1.1544546193487999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4.5">
      <c r="C16" t="s">
        <v>126</v>
      </c>
      <c r="D16" s="31" t="s">
        <v>127</v>
      </c>
      <c r="G16" t="s">
        <v>6</v>
      </c>
      <c r="H16">
        <v>2018</v>
      </c>
      <c r="I16" t="s">
        <v>129</v>
      </c>
      <c r="J16" s="30">
        <v>2.0006897535500099</v>
      </c>
      <c r="K16" s="30">
        <v>2.0006897535500099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4.5">
      <c r="C17" t="s">
        <v>126</v>
      </c>
      <c r="D17" s="31" t="s">
        <v>127</v>
      </c>
      <c r="G17" t="s">
        <v>6</v>
      </c>
      <c r="H17">
        <v>2018</v>
      </c>
      <c r="I17" t="s">
        <v>130</v>
      </c>
      <c r="J17" s="30">
        <v>0.78876799986757495</v>
      </c>
      <c r="K17" s="30">
        <v>0.78876799986757495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4.5">
      <c r="C18" t="s">
        <v>126</v>
      </c>
      <c r="D18" s="31" t="s">
        <v>127</v>
      </c>
      <c r="G18" t="s">
        <v>6</v>
      </c>
      <c r="H18">
        <v>2018</v>
      </c>
      <c r="I18" t="s">
        <v>131</v>
      </c>
      <c r="J18" s="30">
        <v>1.05169316530962</v>
      </c>
      <c r="K18" s="30">
        <v>1.05169316530962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4.5">
      <c r="C19" t="s">
        <v>126</v>
      </c>
      <c r="D19" s="31" t="s">
        <v>127</v>
      </c>
      <c r="G19" t="s">
        <v>6</v>
      </c>
      <c r="H19">
        <v>2018</v>
      </c>
      <c r="I19" t="s">
        <v>132</v>
      </c>
      <c r="J19" s="30">
        <v>0.84878652127122001</v>
      </c>
      <c r="K19" s="30">
        <v>0.84878652127122001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4.5">
      <c r="C20" t="s">
        <v>126</v>
      </c>
      <c r="D20" s="31" t="s">
        <v>127</v>
      </c>
      <c r="G20" t="s">
        <v>6</v>
      </c>
      <c r="H20">
        <v>2018</v>
      </c>
      <c r="I20" t="s">
        <v>133</v>
      </c>
      <c r="J20" s="30">
        <v>9.2169270601308995</v>
      </c>
      <c r="K20" s="30">
        <v>9.2169270601308995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4.5">
      <c r="C21" t="s">
        <v>126</v>
      </c>
      <c r="D21" s="31" t="s">
        <v>127</v>
      </c>
      <c r="G21" t="s">
        <v>6</v>
      </c>
      <c r="H21">
        <v>2018</v>
      </c>
      <c r="I21" t="s">
        <v>134</v>
      </c>
      <c r="J21" s="30">
        <v>0</v>
      </c>
      <c r="K21" s="30">
        <v>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4.5">
      <c r="C22" t="s">
        <v>126</v>
      </c>
      <c r="D22" s="31" t="s">
        <v>127</v>
      </c>
      <c r="G22" t="s">
        <v>6</v>
      </c>
      <c r="H22">
        <v>2018</v>
      </c>
      <c r="I22" t="s">
        <v>53</v>
      </c>
      <c r="J22" s="30">
        <v>211.819885</v>
      </c>
      <c r="K22" s="30">
        <v>211.819885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4.5">
      <c r="C23" t="s">
        <v>126</v>
      </c>
      <c r="D23" s="31" t="s">
        <v>127</v>
      </c>
      <c r="G23" t="s">
        <v>6</v>
      </c>
      <c r="H23">
        <v>2018</v>
      </c>
      <c r="I23" t="s">
        <v>55</v>
      </c>
      <c r="J23" s="30">
        <v>788.06472099999996</v>
      </c>
      <c r="K23" s="30">
        <v>788.06472099999996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4.5">
      <c r="C24" t="s">
        <v>126</v>
      </c>
      <c r="D24" s="31" t="s">
        <v>127</v>
      </c>
      <c r="G24" t="s">
        <v>6</v>
      </c>
      <c r="H24">
        <v>2018</v>
      </c>
      <c r="I24" t="s">
        <v>57</v>
      </c>
      <c r="J24" s="30">
        <v>735.40672900000004</v>
      </c>
      <c r="K24" s="30">
        <v>735.40672900000004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4.5">
      <c r="C25" t="s">
        <v>126</v>
      </c>
      <c r="D25" s="28" t="s">
        <v>127</v>
      </c>
      <c r="G25" t="s">
        <v>6</v>
      </c>
      <c r="H25">
        <v>2018</v>
      </c>
      <c r="I25" t="s">
        <v>7</v>
      </c>
      <c r="J25" s="29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4.5">
      <c r="C26" t="s">
        <v>126</v>
      </c>
      <c r="D26" s="28" t="s">
        <v>127</v>
      </c>
      <c r="G26" t="s">
        <v>6</v>
      </c>
      <c r="H26">
        <v>2018</v>
      </c>
      <c r="I26" t="s">
        <v>9</v>
      </c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4.5">
      <c r="C27" t="s">
        <v>126</v>
      </c>
      <c r="D27" s="28" t="s">
        <v>127</v>
      </c>
      <c r="G27" t="s">
        <v>6</v>
      </c>
      <c r="H27">
        <v>2018</v>
      </c>
      <c r="I27" t="s">
        <v>11</v>
      </c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4.5">
      <c r="C28" t="s">
        <v>126</v>
      </c>
      <c r="D28" s="28" t="s">
        <v>127</v>
      </c>
      <c r="G28" t="s">
        <v>6</v>
      </c>
      <c r="H28">
        <v>2018</v>
      </c>
      <c r="I28" t="s">
        <v>13</v>
      </c>
      <c r="J28" s="29">
        <v>5</v>
      </c>
      <c r="K28" s="29">
        <v>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4.5">
      <c r="C29" t="s">
        <v>126</v>
      </c>
      <c r="D29" s="28" t="s">
        <v>127</v>
      </c>
      <c r="G29" t="s">
        <v>6</v>
      </c>
      <c r="H29">
        <v>2018</v>
      </c>
      <c r="I29" t="s">
        <v>15</v>
      </c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4.5">
      <c r="C30" t="s">
        <v>126</v>
      </c>
      <c r="D30" s="28" t="s">
        <v>127</v>
      </c>
      <c r="G30" t="s">
        <v>6</v>
      </c>
      <c r="H30">
        <v>2018</v>
      </c>
      <c r="I30" t="s">
        <v>17</v>
      </c>
      <c r="J30" s="29">
        <v>5.7000000000000002</v>
      </c>
      <c r="K30" s="29">
        <v>5.7000000000000002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4.5">
      <c r="C31" t="s">
        <v>126</v>
      </c>
      <c r="D31" s="28" t="s">
        <v>127</v>
      </c>
      <c r="G31" t="s">
        <v>6</v>
      </c>
      <c r="H31">
        <v>2018</v>
      </c>
      <c r="I31" t="s">
        <v>19</v>
      </c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4.5">
      <c r="C32" t="s">
        <v>126</v>
      </c>
      <c r="D32" s="28" t="s">
        <v>127</v>
      </c>
      <c r="G32" t="s">
        <v>6</v>
      </c>
      <c r="H32">
        <v>2018</v>
      </c>
      <c r="I32" t="s">
        <v>21</v>
      </c>
      <c r="J32" s="29">
        <v>2.3999999999999999</v>
      </c>
      <c r="K32" s="29">
        <v>2.3999999999999999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4.5">
      <c r="C33" t="s">
        <v>126</v>
      </c>
      <c r="D33" s="28" t="s">
        <v>127</v>
      </c>
      <c r="G33" t="s">
        <v>6</v>
      </c>
      <c r="H33">
        <v>2018</v>
      </c>
      <c r="I33" t="s">
        <v>23</v>
      </c>
      <c r="J33" s="29">
        <v>16.5</v>
      </c>
      <c r="K33" s="29">
        <v>16.5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4.5">
      <c r="C34" t="s">
        <v>126</v>
      </c>
      <c r="D34" s="28" t="s">
        <v>127</v>
      </c>
      <c r="G34" t="s">
        <v>6</v>
      </c>
      <c r="H34">
        <v>2018</v>
      </c>
      <c r="I34" t="s">
        <v>25</v>
      </c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4.5">
      <c r="C35" t="s">
        <v>126</v>
      </c>
      <c r="D35" s="28" t="s">
        <v>127</v>
      </c>
      <c r="G35" t="s">
        <v>6</v>
      </c>
      <c r="H35">
        <v>2018</v>
      </c>
      <c r="I35" t="s">
        <v>27</v>
      </c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4.5">
      <c r="C36" t="s">
        <v>126</v>
      </c>
      <c r="D36" s="28" t="s">
        <v>127</v>
      </c>
      <c r="G36" t="s">
        <v>6</v>
      </c>
      <c r="H36">
        <v>2018</v>
      </c>
      <c r="I36" t="s">
        <v>29</v>
      </c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4.5">
      <c r="C37" t="s">
        <v>126</v>
      </c>
      <c r="D37" s="28" t="s">
        <v>127</v>
      </c>
      <c r="G37" t="s">
        <v>6</v>
      </c>
      <c r="H37">
        <v>2018</v>
      </c>
      <c r="I37" t="s">
        <v>31</v>
      </c>
      <c r="J37" s="29">
        <v>3.7999999999999998</v>
      </c>
      <c r="K37" s="29">
        <v>3.7999999999999998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4.5">
      <c r="C38" t="s">
        <v>126</v>
      </c>
      <c r="D38" s="28" t="s">
        <v>127</v>
      </c>
      <c r="G38" t="s">
        <v>6</v>
      </c>
      <c r="H38">
        <v>2018</v>
      </c>
      <c r="I38" s="33" t="s">
        <v>33</v>
      </c>
    </row>
    <row r="39" spans="3:37" ht="14.5">
      <c r="C39" t="s">
        <v>126</v>
      </c>
      <c r="D39" s="28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4.5">
      <c r="C40" t="s">
        <v>126</v>
      </c>
      <c r="D40" s="28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4.5">
      <c r="C41" t="s">
        <v>126</v>
      </c>
      <c r="D41" s="28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4.5">
      <c r="C42" t="s">
        <v>126</v>
      </c>
      <c r="D42" s="28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4.5">
      <c r="C47" s="1" t="s">
        <v>191</v>
      </c>
      <c r="D47" s="1"/>
      <c r="E47" s="1"/>
      <c r="F47" s="1"/>
      <c r="G47" s="1"/>
    </row>
    <row r="48" spans="3:7" ht="14.5">
      <c r="C48" s="3"/>
      <c r="D48" s="2"/>
      <c r="E48" s="2"/>
      <c r="F48" s="71" t="s">
        <v>197</v>
      </c>
      <c r="G48" s="71" t="s">
        <v>192</v>
      </c>
    </row>
    <row r="49" spans="3:7" ht="32.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4.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4.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4.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4.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4.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4.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4.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4.5">
      <c r="C57" s="7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14.5">
      <c r="D59" s="69" t="s">
        <v>193</v>
      </c>
      <c r="E59" s="16"/>
    </row>
    <row r="60" spans="3:5" ht="14.5">
      <c r="C60" s="70" t="s">
        <v>120</v>
      </c>
      <c r="D60" s="16" t="s">
        <v>197</v>
      </c>
      <c r="E60" s="16" t="s">
        <v>198</v>
      </c>
    </row>
    <row r="61" spans="3:5" ht="14.5">
      <c r="C61" s="67">
        <v>2015</v>
      </c>
      <c r="D61" s="66">
        <v>1236</v>
      </c>
      <c r="E61">
        <f>D61*3.6/1000</f>
        <v>4.4496000000000002</v>
      </c>
    </row>
    <row r="62" spans="3:5" ht="14.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4.5">
      <c r="C63" s="67">
        <v>2017</v>
      </c>
      <c r="D63" s="66">
        <v>1755</v>
      </c>
      <c r="E63">
        <f t="shared" si="0"/>
        <v>6.3179999999999996</v>
      </c>
    </row>
    <row r="64" spans="3:5" ht="14.5">
      <c r="C64" s="67">
        <v>2018</v>
      </c>
      <c r="D64" s="66">
        <v>2172</v>
      </c>
      <c r="E64">
        <f t="shared" si="0"/>
        <v>7.8191999999999995</v>
      </c>
    </row>
    <row r="65" spans="3:5" ht="14.5">
      <c r="C65" s="67">
        <v>2019</v>
      </c>
      <c r="D65" s="66">
        <v>2478</v>
      </c>
      <c r="E65">
        <f t="shared" si="0"/>
        <v>8.9208000000000016</v>
      </c>
    </row>
    <row r="66" spans="3:5" ht="14.5">
      <c r="C66" s="67">
        <v>2020</v>
      </c>
      <c r="D66" s="66">
        <v>3019</v>
      </c>
      <c r="E66">
        <f t="shared" si="0"/>
        <v>10.868399999999999</v>
      </c>
    </row>
    <row r="67" spans="3:5" ht="14.5">
      <c r="C67" s="67">
        <v>2021</v>
      </c>
      <c r="D67" s="66">
        <v>4001</v>
      </c>
      <c r="E67">
        <f t="shared" si="0"/>
        <v>14.403600000000001</v>
      </c>
    </row>
    <row r="68" spans="3:5" ht="14.5">
      <c r="C68" s="7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8428571428571" defaultRowHeight="14.5"/>
  <cols>
    <col min="4" max="4" width="11.1428571428571" bestFit="1" customWidth="1"/>
    <col min="27" max="27" width="9.14285714285714" customWidth="1"/>
  </cols>
  <sheetData>
    <row r="2" spans="2:2" ht="14.5">
      <c r="B2" t="s">
        <v>122</v>
      </c>
    </row>
    <row r="3" spans="2:32" ht="15" thickBot="1">
      <c r="B3" s="22" t="s">
        <v>121</v>
      </c>
      <c r="C3" s="22" t="s">
        <v>2</v>
      </c>
      <c r="D3" s="22" t="s">
        <v>3</v>
      </c>
      <c r="E3" s="22" t="s">
        <v>5</v>
      </c>
      <c r="F3" s="22" t="s">
        <v>120</v>
      </c>
      <c r="G3" s="21" t="str">
        <f>Regions!E$3</f>
        <v>IE-CW</v>
      </c>
      <c r="H3" s="21" t="str">
        <f>Regions!F$3</f>
        <v>IE-D</v>
      </c>
      <c r="I3" s="21" t="str">
        <f>Regions!G$3</f>
        <v>IE-KE</v>
      </c>
      <c r="J3" s="21" t="str">
        <f>Regions!H$3</f>
        <v>IE-KK</v>
      </c>
      <c r="K3" s="21" t="str">
        <f>Regions!I$3</f>
        <v>IE-LS</v>
      </c>
      <c r="L3" s="21" t="str">
        <f>Regions!J$3</f>
        <v>IE-LD</v>
      </c>
      <c r="M3" s="21" t="str">
        <f>Regions!K$3</f>
        <v>IE-LH</v>
      </c>
      <c r="N3" s="21" t="str">
        <f>Regions!L$3</f>
        <v>IE-MH</v>
      </c>
      <c r="O3" s="21" t="str">
        <f>Regions!M$3</f>
        <v>IE-OY</v>
      </c>
      <c r="P3" s="21" t="str">
        <f>Regions!N$3</f>
        <v>IE-WH</v>
      </c>
      <c r="Q3" s="21" t="str">
        <f>Regions!O$3</f>
        <v>IE-WX</v>
      </c>
      <c r="R3" s="21" t="str">
        <f>Regions!P$3</f>
        <v>IE-WW</v>
      </c>
      <c r="S3" s="21" t="str">
        <f>Regions!Q$3</f>
        <v>IE-CE</v>
      </c>
      <c r="T3" s="21" t="str">
        <f>Regions!R$3</f>
        <v>IE-CO</v>
      </c>
      <c r="U3" s="21" t="str">
        <f>Regions!S$3</f>
        <v>IE-KY</v>
      </c>
      <c r="V3" s="21" t="str">
        <f>Regions!T$3</f>
        <v>IE-LK</v>
      </c>
      <c r="W3" s="21" t="str">
        <f>Regions!U$3</f>
        <v>IE-TA</v>
      </c>
      <c r="X3" s="21" t="str">
        <f>Regions!V$3</f>
        <v>IE-WD</v>
      </c>
      <c r="Y3" s="21" t="str">
        <f>Regions!W$3</f>
        <v>IE-G</v>
      </c>
      <c r="Z3" s="21" t="str">
        <f>Regions!X$3</f>
        <v>IE-LM</v>
      </c>
      <c r="AA3" s="21" t="str">
        <f>Regions!Y$3</f>
        <v>IE-MO</v>
      </c>
      <c r="AB3" s="21" t="str">
        <f>Regions!Z$3</f>
        <v>IE-RN</v>
      </c>
      <c r="AC3" s="21" t="str">
        <f>Regions!AA$3</f>
        <v>IE-SO</v>
      </c>
      <c r="AD3" s="21" t="str">
        <f>Regions!AB$3</f>
        <v>IE-CN</v>
      </c>
      <c r="AE3" s="21" t="str">
        <f>Regions!AC$3</f>
        <v>IE-DL</v>
      </c>
      <c r="AF3" s="21" t="str">
        <f>Regions!AD$3</f>
        <v>IE-MN</v>
      </c>
    </row>
    <row r="4" spans="4:32" ht="14.5">
      <c r="D4" t="s">
        <v>6</v>
      </c>
      <c r="E4" t="str">
        <f>DEMANDS!$E$17</f>
        <v>TRAPS</v>
      </c>
      <c r="F4">
        <v>2020</v>
      </c>
      <c r="G4" s="18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8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8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8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8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8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8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8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8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8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8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8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8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8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8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8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8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8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8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8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8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8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8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8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8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8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4.5">
      <c r="D5" t="s">
        <v>6</v>
      </c>
      <c r="E5" t="str">
        <f>DEMANDS!$E$17</f>
        <v>TRAPS</v>
      </c>
      <c r="F5">
        <v>2021</v>
      </c>
      <c r="G5" s="18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8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8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8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8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8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8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8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8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8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8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8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8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8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8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8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8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8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8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8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8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8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8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8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8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8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4.5">
      <c r="D6" t="s">
        <v>6</v>
      </c>
      <c r="E6" t="str">
        <f>DEMANDS!$E$17</f>
        <v>TRAPS</v>
      </c>
      <c r="F6">
        <v>2022</v>
      </c>
      <c r="G6" s="18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8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8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8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8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8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8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8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8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8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8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8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8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8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8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8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8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8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8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8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8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8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8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8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8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8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4.5">
      <c r="D7" t="s">
        <v>6</v>
      </c>
      <c r="E7" t="str">
        <f>DEMANDS!$E$17</f>
        <v>TRAPS</v>
      </c>
      <c r="F7">
        <v>2023</v>
      </c>
      <c r="G7" s="18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8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8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8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8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8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8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8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8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8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8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8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8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8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8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8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8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8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8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8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8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8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8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8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8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8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4.5">
      <c r="D8" t="s">
        <v>6</v>
      </c>
      <c r="E8" t="str">
        <f>DEMANDS!$E$17</f>
        <v>TRAPS</v>
      </c>
      <c r="F8">
        <v>2024</v>
      </c>
      <c r="G8" s="18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8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8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8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8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8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8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8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8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8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8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8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8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8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8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8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8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8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8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8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8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8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8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8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8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8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4.5">
      <c r="D9" t="s">
        <v>6</v>
      </c>
      <c r="E9" t="str">
        <f>DEMANDS!$E$17</f>
        <v>TRAPS</v>
      </c>
      <c r="F9">
        <v>2025</v>
      </c>
      <c r="G9" s="18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8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8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8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8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8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8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8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8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8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8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8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8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8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8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8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8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8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8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8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8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8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8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8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8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8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4.5">
      <c r="D10" t="s">
        <v>6</v>
      </c>
      <c r="E10" t="str">
        <f>DEMANDS!$E$17</f>
        <v>TRAPS</v>
      </c>
      <c r="F10">
        <v>2026</v>
      </c>
      <c r="G10" s="18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8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8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8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8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8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8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8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8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8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8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8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8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8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8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8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8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8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8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8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8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8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8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8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8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8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4.5">
      <c r="D11" t="s">
        <v>6</v>
      </c>
      <c r="E11" t="str">
        <f>DEMANDS!$E$17</f>
        <v>TRAPS</v>
      </c>
      <c r="F11">
        <v>2027</v>
      </c>
      <c r="G11" s="18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8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8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8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8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8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8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8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8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8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8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8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8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8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8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8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8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8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8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8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8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8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8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8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8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8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4.5">
      <c r="D12" t="s">
        <v>6</v>
      </c>
      <c r="E12" t="str">
        <f>DEMANDS!$E$17</f>
        <v>TRAPS</v>
      </c>
      <c r="F12">
        <v>2028</v>
      </c>
      <c r="G12" s="18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8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8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8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8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8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8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8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8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8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8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8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8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8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8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8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8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8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8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8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8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8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8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8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8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8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4.5">
      <c r="D13" t="s">
        <v>6</v>
      </c>
      <c r="E13" t="str">
        <f>DEMANDS!$E$17</f>
        <v>TRAPS</v>
      </c>
      <c r="F13">
        <v>2029</v>
      </c>
      <c r="G13" s="18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8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8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8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8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8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8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8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8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8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8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8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8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8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8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8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8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8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8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8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8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8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8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8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8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8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4.5">
      <c r="D14" t="s">
        <v>6</v>
      </c>
      <c r="E14" t="str">
        <f>DEMANDS!$E$17</f>
        <v>TRAPS</v>
      </c>
      <c r="F14">
        <v>2030</v>
      </c>
      <c r="G14" s="18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8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8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8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8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8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8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8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8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8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8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8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8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8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8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8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8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8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8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8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8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8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8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8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8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8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4.5">
      <c r="D15" t="s">
        <v>6</v>
      </c>
      <c r="E15" t="str">
        <f>DEMANDS!$E$17</f>
        <v>TRAPS</v>
      </c>
      <c r="F15">
        <v>2031</v>
      </c>
      <c r="G15" s="18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8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8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8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8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8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8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8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8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8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8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8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8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8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8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8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8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8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8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8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8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8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8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8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8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4.5">
      <c r="D16" t="s">
        <v>6</v>
      </c>
      <c r="E16" t="str">
        <f>DEMANDS!$E$17</f>
        <v>TRAPS</v>
      </c>
      <c r="F16">
        <v>2032</v>
      </c>
      <c r="G16" s="18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8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8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8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8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8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8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8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8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8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8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8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8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8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8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8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8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8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8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8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8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8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8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8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8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8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4.5">
      <c r="D17" t="s">
        <v>6</v>
      </c>
      <c r="E17" t="str">
        <f>DEMANDS!$E$17</f>
        <v>TRAPS</v>
      </c>
      <c r="F17">
        <v>2033</v>
      </c>
      <c r="G17" s="18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8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8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8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8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8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8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8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8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8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8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8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8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8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8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8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8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8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8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8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8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8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8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8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8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8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4.5">
      <c r="D18" t="s">
        <v>6</v>
      </c>
      <c r="E18" t="str">
        <f>DEMANDS!$E$17</f>
        <v>TRAPS</v>
      </c>
      <c r="F18">
        <v>2034</v>
      </c>
      <c r="G18" s="18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8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8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8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8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8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8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8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8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8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8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8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8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8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8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8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8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8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8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8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8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8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8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8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8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8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4.5">
      <c r="D19" t="s">
        <v>6</v>
      </c>
      <c r="E19" t="str">
        <f>DEMANDS!$E$17</f>
        <v>TRAPS</v>
      </c>
      <c r="F19">
        <v>2035</v>
      </c>
      <c r="G19" s="18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8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8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8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8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8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8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8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8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8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8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8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8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8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8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8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8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8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8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8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8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8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8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8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8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8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4.5">
      <c r="D20" t="s">
        <v>6</v>
      </c>
      <c r="E20" t="str">
        <f>DEMANDS!$E$17</f>
        <v>TRAPS</v>
      </c>
      <c r="F20">
        <v>2036</v>
      </c>
      <c r="G20" s="18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8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8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8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8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8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8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8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8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8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8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8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8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8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8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8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8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8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8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8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8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8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8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8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8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8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4.5">
      <c r="D21" t="s">
        <v>6</v>
      </c>
      <c r="E21" t="str">
        <f>DEMANDS!$E$17</f>
        <v>TRAPS</v>
      </c>
      <c r="F21">
        <v>2037</v>
      </c>
      <c r="G21" s="18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8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8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8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8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8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8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8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8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8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8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8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8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8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8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8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8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8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8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8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8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8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8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8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8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8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4.5">
      <c r="D22" t="s">
        <v>6</v>
      </c>
      <c r="E22" t="str">
        <f>DEMANDS!$E$17</f>
        <v>TRAPS</v>
      </c>
      <c r="F22">
        <v>2038</v>
      </c>
      <c r="G22" s="18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8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8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8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8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8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8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8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8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8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8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8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8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8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8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8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8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8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8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8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8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8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8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8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8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8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4.5">
      <c r="D23" t="s">
        <v>6</v>
      </c>
      <c r="E23" t="str">
        <f>DEMANDS!$E$17</f>
        <v>TRAPS</v>
      </c>
      <c r="F23">
        <v>2039</v>
      </c>
      <c r="G23" s="18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8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8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8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8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8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8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8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8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8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8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8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8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8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8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8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8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8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8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8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8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8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8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8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8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8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4.5">
      <c r="D24" t="s">
        <v>6</v>
      </c>
      <c r="E24" t="str">
        <f>DEMANDS!$E$17</f>
        <v>TRAPS</v>
      </c>
      <c r="F24">
        <v>2040</v>
      </c>
      <c r="G24" s="18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8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8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8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8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8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8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8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8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8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8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8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8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8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8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8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8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8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8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8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8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8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8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8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8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8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4.5">
      <c r="D25" t="s">
        <v>6</v>
      </c>
      <c r="E25" t="str">
        <f>DEMANDS!$E$17</f>
        <v>TRAPS</v>
      </c>
      <c r="F25">
        <v>2045</v>
      </c>
      <c r="G25" s="18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8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8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8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8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8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8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8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8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8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8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8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8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8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8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8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8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8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8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8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8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8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8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8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8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8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4.5">
      <c r="D26" t="s">
        <v>6</v>
      </c>
      <c r="E26" t="str">
        <f>DEMANDS!$E$17</f>
        <v>TRAPS</v>
      </c>
      <c r="F26">
        <v>2050</v>
      </c>
      <c r="G26" s="18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8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8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8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8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8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8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8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8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8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8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8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8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8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8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8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8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8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8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8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8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8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8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8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8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8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4.5">
      <c r="D27" t="s">
        <v>6</v>
      </c>
      <c r="E27" t="str">
        <f>DEMANDS!$E$17</f>
        <v>TRAPS</v>
      </c>
      <c r="F27">
        <v>2055</v>
      </c>
      <c r="G27" s="18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8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8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8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8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8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8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8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8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8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8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8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8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8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8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8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8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8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8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8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8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8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8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8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8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8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4.5">
      <c r="D28" t="s">
        <v>6</v>
      </c>
      <c r="E28" t="str">
        <f>DEMANDS!$E$17</f>
        <v>TRAPS</v>
      </c>
      <c r="F28">
        <v>2060</v>
      </c>
      <c r="G28" s="18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8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8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8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8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8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8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8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8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8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8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8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8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8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8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8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8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8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8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8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8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8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8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8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8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8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4.5">
      <c r="D29" t="s">
        <v>6</v>
      </c>
      <c r="E29" t="str">
        <f>DEMANDS!$E$17</f>
        <v>TRAPS</v>
      </c>
      <c r="F29">
        <v>2065</v>
      </c>
      <c r="G29" s="18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8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8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8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8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8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8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8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8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8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8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8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8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8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8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8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8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8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8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8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8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8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8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8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8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8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4.5">
      <c r="D30" t="s">
        <v>6</v>
      </c>
      <c r="E30" t="str">
        <f>DEMANDS!$E$17</f>
        <v>TRAPS</v>
      </c>
      <c r="F30">
        <v>2070</v>
      </c>
      <c r="G30" s="18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8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8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8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8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8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8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8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8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8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8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8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8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8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8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8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8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8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8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8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8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8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8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8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8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8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4.5">
      <c r="D31" s="19" t="s">
        <v>6</v>
      </c>
      <c r="E31" s="19" t="str">
        <f>DEMANDS!$E$18</f>
        <v>TRAPM</v>
      </c>
      <c r="F31" s="19">
        <v>2020</v>
      </c>
      <c r="G31" s="20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20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20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20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20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20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20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20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20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20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20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20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20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20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20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20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20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20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20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20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20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20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20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20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20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20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4.5">
      <c r="D32" t="s">
        <v>6</v>
      </c>
      <c r="E32" t="str">
        <f>DEMANDS!$E$18</f>
        <v>TRAPM</v>
      </c>
      <c r="F32">
        <v>2021</v>
      </c>
      <c r="G32" s="18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8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8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8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8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8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8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8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8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8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8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8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8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8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8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8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8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8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8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8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8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8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8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8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8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8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4.5">
      <c r="D33" t="s">
        <v>6</v>
      </c>
      <c r="E33" t="str">
        <f>DEMANDS!$E$18</f>
        <v>TRAPM</v>
      </c>
      <c r="F33">
        <v>2022</v>
      </c>
      <c r="G33" s="18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8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8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8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8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8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8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8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8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8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8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8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8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8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8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8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8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8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8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8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8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8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8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8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8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8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4.5">
      <c r="D34" t="s">
        <v>6</v>
      </c>
      <c r="E34" t="str">
        <f>DEMANDS!$E$18</f>
        <v>TRAPM</v>
      </c>
      <c r="F34">
        <v>2023</v>
      </c>
      <c r="G34" s="18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8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8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8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8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8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8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8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8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8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8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8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8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8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8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8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8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8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8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8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8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8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8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8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8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8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4.5">
      <c r="D35" t="s">
        <v>6</v>
      </c>
      <c r="E35" t="str">
        <f>DEMANDS!$E$18</f>
        <v>TRAPM</v>
      </c>
      <c r="F35">
        <v>2024</v>
      </c>
      <c r="G35" s="18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8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8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8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8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8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8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8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8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8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8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8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8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8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8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8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8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8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8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8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8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8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8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8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8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8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4.5">
      <c r="D36" t="s">
        <v>6</v>
      </c>
      <c r="E36" t="str">
        <f>DEMANDS!$E$18</f>
        <v>TRAPM</v>
      </c>
      <c r="F36">
        <v>2025</v>
      </c>
      <c r="G36" s="18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8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8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8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8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8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8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8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8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8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8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8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8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8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8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8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8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8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8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8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8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8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8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8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8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8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4.5">
      <c r="D37" t="s">
        <v>6</v>
      </c>
      <c r="E37" t="str">
        <f>DEMANDS!$E$18</f>
        <v>TRAPM</v>
      </c>
      <c r="F37">
        <v>2026</v>
      </c>
      <c r="G37" s="18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8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8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8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8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8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8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8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8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8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8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8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8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8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8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8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8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8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8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8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8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8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8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8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8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8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4.5">
      <c r="D38" t="s">
        <v>6</v>
      </c>
      <c r="E38" t="str">
        <f>DEMANDS!$E$18</f>
        <v>TRAPM</v>
      </c>
      <c r="F38">
        <v>2027</v>
      </c>
      <c r="G38" s="18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8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8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8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8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8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8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8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8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8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8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8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8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8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8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8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8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8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8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8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8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8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8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8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8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8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4.5">
      <c r="D39" t="s">
        <v>6</v>
      </c>
      <c r="E39" t="str">
        <f>DEMANDS!$E$18</f>
        <v>TRAPM</v>
      </c>
      <c r="F39">
        <v>2028</v>
      </c>
      <c r="G39" s="18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8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8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8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8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8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8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8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8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8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8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8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8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8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8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8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8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8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8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8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8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8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8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8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8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8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4.5">
      <c r="D40" t="s">
        <v>6</v>
      </c>
      <c r="E40" t="str">
        <f>DEMANDS!$E$18</f>
        <v>TRAPM</v>
      </c>
      <c r="F40">
        <v>2029</v>
      </c>
      <c r="G40" s="18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8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8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8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8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8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8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8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8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8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8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8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8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8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8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8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8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8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8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8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8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8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8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8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8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8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4.5">
      <c r="D41" t="s">
        <v>6</v>
      </c>
      <c r="E41" t="str">
        <f>DEMANDS!$E$18</f>
        <v>TRAPM</v>
      </c>
      <c r="F41">
        <v>2030</v>
      </c>
      <c r="G41" s="18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8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8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8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8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8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8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8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8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8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8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8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8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8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8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8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8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8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8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8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8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8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8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8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8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8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4.5">
      <c r="D42" t="s">
        <v>6</v>
      </c>
      <c r="E42" t="str">
        <f>DEMANDS!$E$18</f>
        <v>TRAPM</v>
      </c>
      <c r="F42">
        <v>2031</v>
      </c>
      <c r="G42" s="18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8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8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8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8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8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8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8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8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8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8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8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8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8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8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8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8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8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8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8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8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8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8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8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8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8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4.5">
      <c r="D43" t="s">
        <v>6</v>
      </c>
      <c r="E43" t="str">
        <f>DEMANDS!$E$18</f>
        <v>TRAPM</v>
      </c>
      <c r="F43">
        <v>2032</v>
      </c>
      <c r="G43" s="18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8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8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8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8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8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8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8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8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8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8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8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8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8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8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8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8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8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8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8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8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8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8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8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8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8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4.5">
      <c r="D44" t="s">
        <v>6</v>
      </c>
      <c r="E44" t="str">
        <f>DEMANDS!$E$18</f>
        <v>TRAPM</v>
      </c>
      <c r="F44">
        <v>2033</v>
      </c>
      <c r="G44" s="18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8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8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8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8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8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8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8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8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8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8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8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8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8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8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8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8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8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8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8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8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8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8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8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8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8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4.5">
      <c r="D45" t="s">
        <v>6</v>
      </c>
      <c r="E45" t="str">
        <f>DEMANDS!$E$18</f>
        <v>TRAPM</v>
      </c>
      <c r="F45">
        <v>2034</v>
      </c>
      <c r="G45" s="18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8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8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8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8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8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8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8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8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8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8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8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8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8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8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8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8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8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8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8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8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8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8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8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8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8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4.5">
      <c r="D46" t="s">
        <v>6</v>
      </c>
      <c r="E46" t="str">
        <f>DEMANDS!$E$18</f>
        <v>TRAPM</v>
      </c>
      <c r="F46">
        <v>2035</v>
      </c>
      <c r="G46" s="18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8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8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8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8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8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8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8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8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8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8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8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8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8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8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8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8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8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8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8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8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8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8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8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8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8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4.5">
      <c r="D47" t="s">
        <v>6</v>
      </c>
      <c r="E47" t="str">
        <f>DEMANDS!$E$18</f>
        <v>TRAPM</v>
      </c>
      <c r="F47">
        <v>2036</v>
      </c>
      <c r="G47" s="18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8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8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8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8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8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8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8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8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8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8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8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8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8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8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8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8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8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8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8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8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8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8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8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8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8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4.5">
      <c r="D48" t="s">
        <v>6</v>
      </c>
      <c r="E48" t="str">
        <f>DEMANDS!$E$18</f>
        <v>TRAPM</v>
      </c>
      <c r="F48">
        <v>2037</v>
      </c>
      <c r="G48" s="18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8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8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8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8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8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8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8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8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8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8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8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8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8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8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8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8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8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8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8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8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8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8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8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8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8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4.5">
      <c r="D49" t="s">
        <v>6</v>
      </c>
      <c r="E49" t="str">
        <f>DEMANDS!$E$18</f>
        <v>TRAPM</v>
      </c>
      <c r="F49">
        <v>2038</v>
      </c>
      <c r="G49" s="18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8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8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8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8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8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8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8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8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8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8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8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8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8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8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8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8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8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8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8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8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8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8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8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8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8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4.5">
      <c r="D50" t="s">
        <v>6</v>
      </c>
      <c r="E50" t="str">
        <f>DEMANDS!$E$18</f>
        <v>TRAPM</v>
      </c>
      <c r="F50">
        <v>2039</v>
      </c>
      <c r="G50" s="18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8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8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8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8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8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8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8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8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8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8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8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8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8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8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8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8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8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8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8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8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8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8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8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8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8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4.5">
      <c r="D51" t="s">
        <v>6</v>
      </c>
      <c r="E51" t="str">
        <f>DEMANDS!$E$18</f>
        <v>TRAPM</v>
      </c>
      <c r="F51">
        <v>2040</v>
      </c>
      <c r="G51" s="18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8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8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8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8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8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8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8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8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8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8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8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8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8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8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8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8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8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8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8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8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8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8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8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8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8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4.5">
      <c r="D52" t="s">
        <v>6</v>
      </c>
      <c r="E52" t="str">
        <f>DEMANDS!$E$18</f>
        <v>TRAPM</v>
      </c>
      <c r="F52">
        <v>2045</v>
      </c>
      <c r="G52" s="18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8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8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8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8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8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8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8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8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8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8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8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8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8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8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8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8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8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8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8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8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8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8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8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8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8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4.5">
      <c r="D53" t="s">
        <v>6</v>
      </c>
      <c r="E53" t="str">
        <f>DEMANDS!$E$18</f>
        <v>TRAPM</v>
      </c>
      <c r="F53">
        <v>2050</v>
      </c>
      <c r="G53" s="18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8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8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8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8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8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8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8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8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8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8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8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8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8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8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8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8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8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8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8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8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8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8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8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8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8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4.5">
      <c r="D54" t="s">
        <v>6</v>
      </c>
      <c r="E54" t="str">
        <f>DEMANDS!$E$18</f>
        <v>TRAPM</v>
      </c>
      <c r="F54">
        <v>2055</v>
      </c>
      <c r="G54" s="18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8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8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8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8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8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8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8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8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8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8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8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8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8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8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8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8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8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8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8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8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8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8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8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8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8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4.5">
      <c r="D55" t="s">
        <v>6</v>
      </c>
      <c r="E55" t="str">
        <f>DEMANDS!$E$18</f>
        <v>TRAPM</v>
      </c>
      <c r="F55">
        <v>2060</v>
      </c>
      <c r="G55" s="18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8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8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8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8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8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8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8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8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8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8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8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8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8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8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8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8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8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8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8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8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8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8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8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8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8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4.5">
      <c r="D56" t="s">
        <v>6</v>
      </c>
      <c r="E56" t="str">
        <f>DEMANDS!$E$18</f>
        <v>TRAPM</v>
      </c>
      <c r="F56">
        <v>2065</v>
      </c>
      <c r="G56" s="18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8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8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8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8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8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8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8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8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8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8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8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8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8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8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8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8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8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8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8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8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8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8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8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8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8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4.5">
      <c r="D57" t="s">
        <v>6</v>
      </c>
      <c r="E57" t="str">
        <f>DEMANDS!$E$18</f>
        <v>TRAPM</v>
      </c>
      <c r="F57">
        <v>2070</v>
      </c>
      <c r="G57" s="17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7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7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7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7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7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7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7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7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7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7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7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7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7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7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7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7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7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7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7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7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7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7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7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7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7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4.5">
      <c r="D58" s="19" t="s">
        <v>6</v>
      </c>
      <c r="E58" s="19" t="str">
        <f>DEMANDS!$E$19</f>
        <v>TRAPL</v>
      </c>
      <c r="F58" s="19">
        <v>2020</v>
      </c>
      <c r="G58" s="20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20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20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20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20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20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20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20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20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20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20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20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20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20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20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20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20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20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20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20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20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20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20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20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20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20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4.5">
      <c r="D59" t="s">
        <v>6</v>
      </c>
      <c r="E59" t="str">
        <f>DEMANDS!$E$19</f>
        <v>TRAPL</v>
      </c>
      <c r="F59">
        <v>2021</v>
      </c>
      <c r="G59" s="18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8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8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8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8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8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8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8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8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8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8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8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8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8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8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8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8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8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8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8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8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8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8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8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8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8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4.5">
      <c r="D60" t="s">
        <v>6</v>
      </c>
      <c r="E60" t="str">
        <f>DEMANDS!$E$19</f>
        <v>TRAPL</v>
      </c>
      <c r="F60">
        <v>2022</v>
      </c>
      <c r="G60" s="18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8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8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8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8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8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8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8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8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8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8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8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8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8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8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8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8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8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8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8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8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8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8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8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8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8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4.5">
      <c r="D61" t="s">
        <v>6</v>
      </c>
      <c r="E61" t="str">
        <f>DEMANDS!$E$19</f>
        <v>TRAPL</v>
      </c>
      <c r="F61">
        <v>2023</v>
      </c>
      <c r="G61" s="18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8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8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8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8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8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8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8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8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8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8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8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8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8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8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8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8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8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8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8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8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8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8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8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8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8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4.5">
      <c r="D62" t="s">
        <v>6</v>
      </c>
      <c r="E62" t="str">
        <f>DEMANDS!$E$19</f>
        <v>TRAPL</v>
      </c>
      <c r="F62">
        <v>2024</v>
      </c>
      <c r="G62" s="18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8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8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8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8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8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8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8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8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8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8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8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8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8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8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8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8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8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8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8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8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8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8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8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8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8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4.5">
      <c r="D63" t="s">
        <v>6</v>
      </c>
      <c r="E63" t="str">
        <f>DEMANDS!$E$19</f>
        <v>TRAPL</v>
      </c>
      <c r="F63">
        <v>2025</v>
      </c>
      <c r="G63" s="18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8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8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8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8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8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8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8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8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8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8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8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8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8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8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8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8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8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8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8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8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8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8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8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8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8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4.5">
      <c r="D64" t="s">
        <v>6</v>
      </c>
      <c r="E64" t="str">
        <f>DEMANDS!$E$19</f>
        <v>TRAPL</v>
      </c>
      <c r="F64">
        <v>2026</v>
      </c>
      <c r="G64" s="18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8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8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8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8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8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8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8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8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8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8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8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8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8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8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8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8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8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8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8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8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8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8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8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8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8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4.5">
      <c r="D65" t="s">
        <v>6</v>
      </c>
      <c r="E65" t="str">
        <f>DEMANDS!$E$19</f>
        <v>TRAPL</v>
      </c>
      <c r="F65">
        <v>2027</v>
      </c>
      <c r="G65" s="18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8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8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8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8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8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8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8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8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8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8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8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8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8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8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8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8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8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8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8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8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8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8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8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8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8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4.5">
      <c r="D66" t="s">
        <v>6</v>
      </c>
      <c r="E66" t="str">
        <f>DEMANDS!$E$19</f>
        <v>TRAPL</v>
      </c>
      <c r="F66">
        <v>2028</v>
      </c>
      <c r="G66" s="18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8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8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8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8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8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8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8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8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8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8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8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8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8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8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8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8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8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8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8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8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8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8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8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8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8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4.5">
      <c r="D67" t="s">
        <v>6</v>
      </c>
      <c r="E67" t="str">
        <f>DEMANDS!$E$19</f>
        <v>TRAPL</v>
      </c>
      <c r="F67">
        <v>2029</v>
      </c>
      <c r="G67" s="18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8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8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8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8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8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8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8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8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8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8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8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8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8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8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8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8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8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8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8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8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8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8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8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8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8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4.5">
      <c r="D68" t="s">
        <v>6</v>
      </c>
      <c r="E68" t="str">
        <f>DEMANDS!$E$19</f>
        <v>TRAPL</v>
      </c>
      <c r="F68">
        <v>2030</v>
      </c>
      <c r="G68" s="18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8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8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8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8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8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8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8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8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8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8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8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8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8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8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8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8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8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8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8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8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8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8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8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8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8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4.5">
      <c r="D69" t="s">
        <v>6</v>
      </c>
      <c r="E69" t="str">
        <f>DEMANDS!$E$19</f>
        <v>TRAPL</v>
      </c>
      <c r="F69">
        <v>2031</v>
      </c>
      <c r="G69" s="18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8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8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8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8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8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8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8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8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8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8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8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8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8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8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8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8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8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8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8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8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8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8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8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8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8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4.5">
      <c r="D70" t="s">
        <v>6</v>
      </c>
      <c r="E70" t="str">
        <f>DEMANDS!$E$19</f>
        <v>TRAPL</v>
      </c>
      <c r="F70">
        <v>2032</v>
      </c>
      <c r="G70" s="18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8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8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8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8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8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8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8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8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8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8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8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8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8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8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8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8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8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8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8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8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8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8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8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8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8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4.5">
      <c r="D71" t="s">
        <v>6</v>
      </c>
      <c r="E71" t="str">
        <f>DEMANDS!$E$19</f>
        <v>TRAPL</v>
      </c>
      <c r="F71">
        <v>2033</v>
      </c>
      <c r="G71" s="18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8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8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8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8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8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8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8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8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8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8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8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8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8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8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8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8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8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8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8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8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8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8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8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8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8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4.5">
      <c r="D72" t="s">
        <v>6</v>
      </c>
      <c r="E72" t="str">
        <f>DEMANDS!$E$19</f>
        <v>TRAPL</v>
      </c>
      <c r="F72">
        <v>2034</v>
      </c>
      <c r="G72" s="18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8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8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8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8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8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8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8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8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8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8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8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8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8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8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8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8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8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8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8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8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8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8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8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8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8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4.5">
      <c r="D73" t="s">
        <v>6</v>
      </c>
      <c r="E73" t="str">
        <f>DEMANDS!$E$19</f>
        <v>TRAPL</v>
      </c>
      <c r="F73">
        <v>2035</v>
      </c>
      <c r="G73" s="18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8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8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8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8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8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8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8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8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8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8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8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8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8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8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8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8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8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8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8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8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8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8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8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8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8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4.5">
      <c r="D74" t="s">
        <v>6</v>
      </c>
      <c r="E74" t="str">
        <f>DEMANDS!$E$19</f>
        <v>TRAPL</v>
      </c>
      <c r="F74">
        <v>2036</v>
      </c>
      <c r="G74" s="18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8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8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8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8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8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8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8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8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8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8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8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8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8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8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8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8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8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8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8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8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8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8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8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8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8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4.5">
      <c r="D75" t="s">
        <v>6</v>
      </c>
      <c r="E75" t="str">
        <f>DEMANDS!$E$19</f>
        <v>TRAPL</v>
      </c>
      <c r="F75">
        <v>2037</v>
      </c>
      <c r="G75" s="18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8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8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8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8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8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8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8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8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8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8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8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8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8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8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8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8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8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8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8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8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8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8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8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8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8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4.5">
      <c r="D76" t="s">
        <v>6</v>
      </c>
      <c r="E76" t="str">
        <f>DEMANDS!$E$19</f>
        <v>TRAPL</v>
      </c>
      <c r="F76">
        <v>2038</v>
      </c>
      <c r="G76" s="18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8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8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8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8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8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8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8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8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8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8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8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8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8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8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8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8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8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8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8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8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8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8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8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8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8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4.5">
      <c r="D77" t="s">
        <v>6</v>
      </c>
      <c r="E77" t="str">
        <f>DEMANDS!$E$19</f>
        <v>TRAPL</v>
      </c>
      <c r="F77">
        <v>2039</v>
      </c>
      <c r="G77" s="18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8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8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8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8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8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8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8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8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8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8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8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8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8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8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8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8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8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8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8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8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8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8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8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8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8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4.5">
      <c r="D78" t="s">
        <v>6</v>
      </c>
      <c r="E78" t="str">
        <f>DEMANDS!$E$19</f>
        <v>TRAPL</v>
      </c>
      <c r="F78">
        <v>2040</v>
      </c>
      <c r="G78" s="18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8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8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8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8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8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8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8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8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8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8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8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8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8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8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8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8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8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8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8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8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8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8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8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8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8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4.5">
      <c r="D79" t="s">
        <v>6</v>
      </c>
      <c r="E79" t="str">
        <f>DEMANDS!$E$19</f>
        <v>TRAPL</v>
      </c>
      <c r="F79">
        <v>2045</v>
      </c>
      <c r="G79" s="18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8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8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8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8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8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8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8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8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8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8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8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8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8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8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8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8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8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8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8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8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8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8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8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8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8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4.5">
      <c r="D80" t="s">
        <v>6</v>
      </c>
      <c r="E80" t="str">
        <f>DEMANDS!$E$19</f>
        <v>TRAPL</v>
      </c>
      <c r="F80">
        <v>2050</v>
      </c>
      <c r="G80" s="18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8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8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8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8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8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8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8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8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8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8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8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8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8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8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8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8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8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8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8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8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8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8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8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8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8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4.5">
      <c r="D81" t="s">
        <v>6</v>
      </c>
      <c r="E81" t="str">
        <f>DEMANDS!$E$19</f>
        <v>TRAPL</v>
      </c>
      <c r="F81">
        <v>2055</v>
      </c>
      <c r="G81" s="18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8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8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8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8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8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8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8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8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8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8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8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8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8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8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8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8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8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8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8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8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8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8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8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8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8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4.5">
      <c r="D82" t="s">
        <v>6</v>
      </c>
      <c r="E82" t="str">
        <f>DEMANDS!$E$19</f>
        <v>TRAPL</v>
      </c>
      <c r="F82">
        <v>2060</v>
      </c>
      <c r="G82" s="18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8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8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8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8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8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8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8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8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8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8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8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8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8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8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8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8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8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8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8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8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8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8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8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8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8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4.5">
      <c r="D83" t="s">
        <v>6</v>
      </c>
      <c r="E83" t="str">
        <f>DEMANDS!$E$19</f>
        <v>TRAPL</v>
      </c>
      <c r="F83">
        <v>2065</v>
      </c>
      <c r="G83" s="18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8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8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8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8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8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8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8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8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8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8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8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8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8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8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8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8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8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8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8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8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8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8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8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8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8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4.5">
      <c r="D84" t="s">
        <v>6</v>
      </c>
      <c r="E84" t="str">
        <f>DEMANDS!$E$19</f>
        <v>TRAPL</v>
      </c>
      <c r="F84">
        <v>2070</v>
      </c>
      <c r="G84" s="17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7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7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7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7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7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7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7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7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7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7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7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7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7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7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7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7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7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7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7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7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7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7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7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7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7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4.5">
      <c r="D85" s="19" t="s">
        <v>6</v>
      </c>
      <c r="E85" s="19" t="str">
        <f>DEMANDS!$E$20</f>
        <v>TRAF</v>
      </c>
      <c r="F85" s="19">
        <v>2020</v>
      </c>
      <c r="G85" s="20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20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20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20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20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20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20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20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20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20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20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20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20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20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20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20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20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20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20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20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20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20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20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20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20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20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4.5">
      <c r="D86" t="s">
        <v>6</v>
      </c>
      <c r="E86" t="str">
        <f>DEMANDS!$E$20</f>
        <v>TRAF</v>
      </c>
      <c r="F86">
        <v>2021</v>
      </c>
      <c r="G86" s="18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8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8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8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8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8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8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8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8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8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8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8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8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8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8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8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8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8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8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8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8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8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8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8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8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8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4.5">
      <c r="D87" t="s">
        <v>6</v>
      </c>
      <c r="E87" t="str">
        <f>DEMANDS!$E$20</f>
        <v>TRAF</v>
      </c>
      <c r="F87">
        <v>2022</v>
      </c>
      <c r="G87" s="18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8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8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8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8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8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8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8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8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8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8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8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8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8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8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8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8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8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8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8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8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8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8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8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8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8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4.5">
      <c r="D88" t="s">
        <v>6</v>
      </c>
      <c r="E88" t="str">
        <f>DEMANDS!$E$20</f>
        <v>TRAF</v>
      </c>
      <c r="F88">
        <v>2023</v>
      </c>
      <c r="G88" s="18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8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8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8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8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8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8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8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8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8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8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8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8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8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8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8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8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8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8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8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8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8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8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8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8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8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4.5">
      <c r="D89" t="s">
        <v>6</v>
      </c>
      <c r="E89" t="str">
        <f>DEMANDS!$E$20</f>
        <v>TRAF</v>
      </c>
      <c r="F89">
        <v>2024</v>
      </c>
      <c r="G89" s="18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8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8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8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8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8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8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8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8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8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8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8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8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8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8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8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8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8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8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8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8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8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8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8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8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8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4.5">
      <c r="D90" t="s">
        <v>6</v>
      </c>
      <c r="E90" t="str">
        <f>DEMANDS!$E$20</f>
        <v>TRAF</v>
      </c>
      <c r="F90">
        <v>2025</v>
      </c>
      <c r="G90" s="18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8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8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8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8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8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8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8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8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8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8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8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8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8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8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8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8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8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8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8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8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8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8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8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8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8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4.5">
      <c r="D91" t="s">
        <v>6</v>
      </c>
      <c r="E91" t="str">
        <f>DEMANDS!$E$20</f>
        <v>TRAF</v>
      </c>
      <c r="F91">
        <v>2026</v>
      </c>
      <c r="G91" s="18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8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8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8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8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8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8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8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8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8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8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8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8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8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8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8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8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8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8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8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8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8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8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8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8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8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4.5">
      <c r="D92" t="s">
        <v>6</v>
      </c>
      <c r="E92" t="str">
        <f>DEMANDS!$E$20</f>
        <v>TRAF</v>
      </c>
      <c r="F92">
        <v>2027</v>
      </c>
      <c r="G92" s="18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8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8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8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8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8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8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8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8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8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8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8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8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8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8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8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8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8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8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8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8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8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8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8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8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8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4.5">
      <c r="D93" t="s">
        <v>6</v>
      </c>
      <c r="E93" t="str">
        <f>DEMANDS!$E$20</f>
        <v>TRAF</v>
      </c>
      <c r="F93">
        <v>2028</v>
      </c>
      <c r="G93" s="18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8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8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8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8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8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8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8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8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8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8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8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8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8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8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8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8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8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8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8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8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8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8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8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8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8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4.5">
      <c r="D94" t="s">
        <v>6</v>
      </c>
      <c r="E94" t="str">
        <f>DEMANDS!$E$20</f>
        <v>TRAF</v>
      </c>
      <c r="F94">
        <v>2029</v>
      </c>
      <c r="G94" s="18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8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8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8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8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8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8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8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8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8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8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8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8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8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8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8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8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8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8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8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8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8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8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8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8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8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4.5">
      <c r="D95" t="s">
        <v>6</v>
      </c>
      <c r="E95" t="str">
        <f>DEMANDS!$E$20</f>
        <v>TRAF</v>
      </c>
      <c r="F95">
        <v>2030</v>
      </c>
      <c r="G95" s="18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8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8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8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8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8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8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8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8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8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8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8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8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8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8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8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8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8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8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8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8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8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8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8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8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8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4.5">
      <c r="D96" t="s">
        <v>6</v>
      </c>
      <c r="E96" t="str">
        <f>DEMANDS!$E$20</f>
        <v>TRAF</v>
      </c>
      <c r="F96">
        <v>2031</v>
      </c>
      <c r="G96" s="18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8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8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8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8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8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8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8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8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8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8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8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8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8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8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8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8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8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8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8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8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8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8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8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8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8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4.5">
      <c r="D97" t="s">
        <v>6</v>
      </c>
      <c r="E97" t="str">
        <f>DEMANDS!$E$20</f>
        <v>TRAF</v>
      </c>
      <c r="F97">
        <v>2032</v>
      </c>
      <c r="G97" s="18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8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8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8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8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8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8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8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8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8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8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8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8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8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8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8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8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8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8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8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8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8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8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8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8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8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4.5">
      <c r="D98" t="s">
        <v>6</v>
      </c>
      <c r="E98" t="str">
        <f>DEMANDS!$E$20</f>
        <v>TRAF</v>
      </c>
      <c r="F98">
        <v>2033</v>
      </c>
      <c r="G98" s="18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8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8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8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8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8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8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8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8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8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8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8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8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8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8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8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8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8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8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8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8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8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8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8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8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8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4.5">
      <c r="D99" t="s">
        <v>6</v>
      </c>
      <c r="E99" t="str">
        <f>DEMANDS!$E$20</f>
        <v>TRAF</v>
      </c>
      <c r="F99">
        <v>2034</v>
      </c>
      <c r="G99" s="18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8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8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8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8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8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8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8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8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8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8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8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8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8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8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8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8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8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8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8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8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8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8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8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8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8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4.5">
      <c r="D100" t="s">
        <v>6</v>
      </c>
      <c r="E100" t="str">
        <f>DEMANDS!$E$20</f>
        <v>TRAF</v>
      </c>
      <c r="F100">
        <v>2035</v>
      </c>
      <c r="G100" s="18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8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8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8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8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8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8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8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8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8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8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8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8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8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8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8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8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8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8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8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8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8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8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8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8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8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4.5">
      <c r="D101" t="s">
        <v>6</v>
      </c>
      <c r="E101" t="str">
        <f>DEMANDS!$E$20</f>
        <v>TRAF</v>
      </c>
      <c r="F101">
        <v>2036</v>
      </c>
      <c r="G101" s="18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8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8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8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8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8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8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8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8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8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8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8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8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8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8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8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8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8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8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8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8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8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8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8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8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8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4.5">
      <c r="D102" t="s">
        <v>6</v>
      </c>
      <c r="E102" t="str">
        <f>DEMANDS!$E$20</f>
        <v>TRAF</v>
      </c>
      <c r="F102">
        <v>2037</v>
      </c>
      <c r="G102" s="18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8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8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8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8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8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8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8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8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8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8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8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8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8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8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8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8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8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8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8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8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8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8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8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8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8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4.5">
      <c r="D103" t="s">
        <v>6</v>
      </c>
      <c r="E103" t="str">
        <f>DEMANDS!$E$20</f>
        <v>TRAF</v>
      </c>
      <c r="F103">
        <v>2038</v>
      </c>
      <c r="G103" s="18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8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8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8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8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8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8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8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8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8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8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8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8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8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8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8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8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8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8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8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8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8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8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8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8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8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4.5">
      <c r="D104" t="s">
        <v>6</v>
      </c>
      <c r="E104" t="str">
        <f>DEMANDS!$E$20</f>
        <v>TRAF</v>
      </c>
      <c r="F104">
        <v>2039</v>
      </c>
      <c r="G104" s="18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8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8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8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8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8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8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8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8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8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8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8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8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8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8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8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8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8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8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8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8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8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8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8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8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8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4.5">
      <c r="D105" t="s">
        <v>6</v>
      </c>
      <c r="E105" t="str">
        <f>DEMANDS!$E$20</f>
        <v>TRAF</v>
      </c>
      <c r="F105">
        <v>2040</v>
      </c>
      <c r="G105" s="18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8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8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8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8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8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8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8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8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8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8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8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8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8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8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8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8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8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8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8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8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8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8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8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8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8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4.5">
      <c r="D106" t="s">
        <v>6</v>
      </c>
      <c r="E106" t="str">
        <f>DEMANDS!$E$20</f>
        <v>TRAF</v>
      </c>
      <c r="F106">
        <v>2045</v>
      </c>
      <c r="G106" s="18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8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8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8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8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8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8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8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8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8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8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8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8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8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8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8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8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8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8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8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8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8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8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8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8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8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4.5">
      <c r="D107" t="s">
        <v>6</v>
      </c>
      <c r="E107" t="str">
        <f>DEMANDS!$E$20</f>
        <v>TRAF</v>
      </c>
      <c r="F107">
        <v>2050</v>
      </c>
      <c r="G107" s="18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8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8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8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8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8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8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8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8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8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8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8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8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8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8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8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8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8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8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8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8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8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8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8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8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8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4.5">
      <c r="D108" t="s">
        <v>6</v>
      </c>
      <c r="E108" t="str">
        <f>DEMANDS!$E$20</f>
        <v>TRAF</v>
      </c>
      <c r="F108">
        <v>2055</v>
      </c>
      <c r="G108" s="18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8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8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8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8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8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8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8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8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8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8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8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8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8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8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8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8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8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8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8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8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8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8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8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8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8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4.5">
      <c r="D109" t="s">
        <v>6</v>
      </c>
      <c r="E109" t="str">
        <f>DEMANDS!$E$20</f>
        <v>TRAF</v>
      </c>
      <c r="F109">
        <v>2060</v>
      </c>
      <c r="G109" s="18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8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8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8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8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8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8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8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8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8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8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8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8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8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8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8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8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8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8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8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8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8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8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8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8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8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4.5">
      <c r="D110" t="s">
        <v>6</v>
      </c>
      <c r="E110" t="str">
        <f>DEMANDS!$E$20</f>
        <v>TRAF</v>
      </c>
      <c r="F110">
        <v>2065</v>
      </c>
      <c r="G110" s="18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8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8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8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8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8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8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8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8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8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8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8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8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8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8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8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8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8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8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8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8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8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8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8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8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8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4.5">
      <c r="D111" t="s">
        <v>6</v>
      </c>
      <c r="E111" t="str">
        <f>DEMANDS!$E$20</f>
        <v>TRAF</v>
      </c>
      <c r="F111">
        <v>2070</v>
      </c>
      <c r="G111" s="17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7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7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7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7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7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7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7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7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7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7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7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7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7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7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7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7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7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7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7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7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7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7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7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7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7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4.5">
      <c r="D112" s="19" t="s">
        <v>6</v>
      </c>
      <c r="E112" s="19" t="str">
        <f>DEMANDS!$E$21</f>
        <v>TTURS</v>
      </c>
      <c r="F112" s="19">
        <v>2020</v>
      </c>
      <c r="G112" s="20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20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20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20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20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20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20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20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20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20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20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20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20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20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20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20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20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20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20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20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20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20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20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20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20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20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4.5">
      <c r="D113" t="s">
        <v>6</v>
      </c>
      <c r="E113" t="str">
        <f>DEMANDS!$E$21</f>
        <v>TTURS</v>
      </c>
      <c r="F113">
        <v>2021</v>
      </c>
      <c r="G113" s="18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8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8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8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8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8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8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8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8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8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8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8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8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8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8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8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8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8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8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8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8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8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8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8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8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8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4.5">
      <c r="D114" t="s">
        <v>6</v>
      </c>
      <c r="E114" t="str">
        <f>DEMANDS!$E$21</f>
        <v>TTURS</v>
      </c>
      <c r="F114">
        <v>2022</v>
      </c>
      <c r="G114" s="18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8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8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8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8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8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8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8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8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8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8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8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8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8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8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8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8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8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8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8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8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8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8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8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8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8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4.5">
      <c r="D115" t="s">
        <v>6</v>
      </c>
      <c r="E115" t="str">
        <f>DEMANDS!$E$21</f>
        <v>TTURS</v>
      </c>
      <c r="F115">
        <v>2023</v>
      </c>
      <c r="G115" s="18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8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8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8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8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8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8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8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8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8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8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8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8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8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8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8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8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8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8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8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8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8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8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8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8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8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4.5">
      <c r="D116" t="s">
        <v>6</v>
      </c>
      <c r="E116" t="str">
        <f>DEMANDS!$E$21</f>
        <v>TTURS</v>
      </c>
      <c r="F116">
        <v>2024</v>
      </c>
      <c r="G116" s="18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8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8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8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8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8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8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8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8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8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8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8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8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8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8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8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8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8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8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8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8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8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8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8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8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8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4.5">
      <c r="D117" t="s">
        <v>6</v>
      </c>
      <c r="E117" t="str">
        <f>DEMANDS!$E$21</f>
        <v>TTURS</v>
      </c>
      <c r="F117">
        <v>2025</v>
      </c>
      <c r="G117" s="18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8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8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8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8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8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8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8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8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8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8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8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8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8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8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8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8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8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8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8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8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8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8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8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8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8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4.5">
      <c r="D118" t="s">
        <v>6</v>
      </c>
      <c r="E118" t="str">
        <f>DEMANDS!$E$21</f>
        <v>TTURS</v>
      </c>
      <c r="F118">
        <v>2026</v>
      </c>
      <c r="G118" s="18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8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8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8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8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8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8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8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8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8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8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8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8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8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8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8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8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8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8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8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8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8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8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8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8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8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4.5">
      <c r="D119" t="s">
        <v>6</v>
      </c>
      <c r="E119" t="str">
        <f>DEMANDS!$E$21</f>
        <v>TTURS</v>
      </c>
      <c r="F119">
        <v>2027</v>
      </c>
      <c r="G119" s="18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8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8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8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8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8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8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8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8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8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8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8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8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8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8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8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8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8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8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8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8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8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8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8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8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8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4.5">
      <c r="D120" t="s">
        <v>6</v>
      </c>
      <c r="E120" t="str">
        <f>DEMANDS!$E$21</f>
        <v>TTURS</v>
      </c>
      <c r="F120">
        <v>2028</v>
      </c>
      <c r="G120" s="18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8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8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8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8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8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8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8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8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8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8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8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8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8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8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8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8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8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8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8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8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8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8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8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8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8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4.5">
      <c r="D121" t="s">
        <v>6</v>
      </c>
      <c r="E121" t="str">
        <f>DEMANDS!$E$21</f>
        <v>TTURS</v>
      </c>
      <c r="F121">
        <v>2029</v>
      </c>
      <c r="G121" s="18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8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8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8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8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8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8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8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8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8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8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8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8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8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8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8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8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8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8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8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8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8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8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8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8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8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4.5">
      <c r="D122" t="s">
        <v>6</v>
      </c>
      <c r="E122" t="str">
        <f>DEMANDS!$E$21</f>
        <v>TTURS</v>
      </c>
      <c r="F122">
        <v>2030</v>
      </c>
      <c r="G122" s="18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8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8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8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8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8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8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8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8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8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8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8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8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8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8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8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8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8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8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8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8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8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8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8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8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8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4.5">
      <c r="D123" t="s">
        <v>6</v>
      </c>
      <c r="E123" t="str">
        <f>DEMANDS!$E$21</f>
        <v>TTURS</v>
      </c>
      <c r="F123">
        <v>2031</v>
      </c>
      <c r="G123" s="18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8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8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8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8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8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8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8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8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8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8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8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8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8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8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8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8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8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8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8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8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8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8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8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8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8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4.5">
      <c r="D124" t="s">
        <v>6</v>
      </c>
      <c r="E124" t="str">
        <f>DEMANDS!$E$21</f>
        <v>TTURS</v>
      </c>
      <c r="F124">
        <v>2032</v>
      </c>
      <c r="G124" s="18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8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8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8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8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8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8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8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8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8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8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8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8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8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8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8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8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8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8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8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8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8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8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8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8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8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4.5">
      <c r="D125" t="s">
        <v>6</v>
      </c>
      <c r="E125" t="str">
        <f>DEMANDS!$E$21</f>
        <v>TTURS</v>
      </c>
      <c r="F125">
        <v>2033</v>
      </c>
      <c r="G125" s="18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8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8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8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8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8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8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8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8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8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8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8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8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8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8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8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8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8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8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8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8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8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8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8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8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8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4.5">
      <c r="D126" t="s">
        <v>6</v>
      </c>
      <c r="E126" t="str">
        <f>DEMANDS!$E$21</f>
        <v>TTURS</v>
      </c>
      <c r="F126">
        <v>2034</v>
      </c>
      <c r="G126" s="18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8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8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8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8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8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8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8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8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8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8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8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8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8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8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8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8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8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8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8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8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8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8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8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8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8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4.5">
      <c r="D127" t="s">
        <v>6</v>
      </c>
      <c r="E127" t="str">
        <f>DEMANDS!$E$21</f>
        <v>TTURS</v>
      </c>
      <c r="F127">
        <v>2035</v>
      </c>
      <c r="G127" s="18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8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8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8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8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8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8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8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8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8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8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8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8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8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8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8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8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8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8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8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8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8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8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8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8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8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4.5">
      <c r="D128" t="s">
        <v>6</v>
      </c>
      <c r="E128" t="str">
        <f>DEMANDS!$E$21</f>
        <v>TTURS</v>
      </c>
      <c r="F128">
        <v>2036</v>
      </c>
      <c r="G128" s="18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8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8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8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8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8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8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8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8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8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8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8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8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8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8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8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8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8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8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8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8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8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8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8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8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8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4.5">
      <c r="D129" t="s">
        <v>6</v>
      </c>
      <c r="E129" t="str">
        <f>DEMANDS!$E$21</f>
        <v>TTURS</v>
      </c>
      <c r="F129">
        <v>2037</v>
      </c>
      <c r="G129" s="18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8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8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8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8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8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8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8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8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8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8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8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8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8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8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8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8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8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8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8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8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8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8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8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8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8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4.5">
      <c r="D130" t="s">
        <v>6</v>
      </c>
      <c r="E130" t="str">
        <f>DEMANDS!$E$21</f>
        <v>TTURS</v>
      </c>
      <c r="F130">
        <v>2038</v>
      </c>
      <c r="G130" s="18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8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8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8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8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8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8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8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8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8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8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8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8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8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8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8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8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8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8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8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8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8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8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8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8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8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4.5">
      <c r="D131" t="s">
        <v>6</v>
      </c>
      <c r="E131" t="str">
        <f>DEMANDS!$E$21</f>
        <v>TTURS</v>
      </c>
      <c r="F131">
        <v>2039</v>
      </c>
      <c r="G131" s="18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8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8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8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8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8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8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8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8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8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8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8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8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8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8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8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8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8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8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8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8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8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8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8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8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8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4.5">
      <c r="D132" t="s">
        <v>6</v>
      </c>
      <c r="E132" t="str">
        <f>DEMANDS!$E$21</f>
        <v>TTURS</v>
      </c>
      <c r="F132">
        <v>2040</v>
      </c>
      <c r="G132" s="18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8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8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8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8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8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8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8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8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8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8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8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8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8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8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8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8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8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8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8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8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8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8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8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8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8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4.5">
      <c r="D133" t="s">
        <v>6</v>
      </c>
      <c r="E133" t="str">
        <f>DEMANDS!$E$21</f>
        <v>TTURS</v>
      </c>
      <c r="F133">
        <v>2045</v>
      </c>
      <c r="G133" s="18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8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8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8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8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8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8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8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8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8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8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8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8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8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8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8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8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8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8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8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8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8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8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8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8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8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4.5">
      <c r="D134" t="s">
        <v>6</v>
      </c>
      <c r="E134" t="str">
        <f>DEMANDS!$E$21</f>
        <v>TTURS</v>
      </c>
      <c r="F134">
        <v>2050</v>
      </c>
      <c r="G134" s="18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8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8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8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8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8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8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8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8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8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8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8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8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8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8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8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8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8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8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8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8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8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8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8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8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8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4.5">
      <c r="D135" t="s">
        <v>6</v>
      </c>
      <c r="E135" t="str">
        <f>DEMANDS!$E$21</f>
        <v>TTURS</v>
      </c>
      <c r="F135">
        <v>2055</v>
      </c>
      <c r="G135" s="18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8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8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8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8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8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8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8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8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8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8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8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8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8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8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8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8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8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8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8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8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8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8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8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8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8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4.5">
      <c r="D136" t="s">
        <v>6</v>
      </c>
      <c r="E136" t="str">
        <f>DEMANDS!$E$21</f>
        <v>TTURS</v>
      </c>
      <c r="F136">
        <v>2060</v>
      </c>
      <c r="G136" s="18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8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8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8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8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8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8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8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8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8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8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8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8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8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8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8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8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8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8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8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8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8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8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8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8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8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4.5">
      <c r="D137" t="s">
        <v>6</v>
      </c>
      <c r="E137" t="str">
        <f>DEMANDS!$E$21</f>
        <v>TTURS</v>
      </c>
      <c r="F137">
        <v>2065</v>
      </c>
      <c r="G137" s="18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8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8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8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8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8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8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8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8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8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8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8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8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8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8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8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8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8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8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8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8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8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8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8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8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8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4.5">
      <c r="D138" t="s">
        <v>6</v>
      </c>
      <c r="E138" t="str">
        <f>DEMANDS!$E$21</f>
        <v>TTURS</v>
      </c>
      <c r="F138">
        <v>2070</v>
      </c>
      <c r="G138" s="17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7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7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7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7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7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7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7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7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7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7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7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7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7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7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7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7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7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7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7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7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7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7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7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7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7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4.5">
      <c r="D139" s="19" t="s">
        <v>6</v>
      </c>
      <c r="E139" s="19" t="str">
        <f>DEMANDS!$E$22</f>
        <v>TNAV</v>
      </c>
      <c r="F139" s="19">
        <v>2020</v>
      </c>
      <c r="G139" s="20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20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20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20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20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20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20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20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20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20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20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20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20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20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20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20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20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20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20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20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20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20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20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20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20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20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4.5">
      <c r="D140" t="s">
        <v>6</v>
      </c>
      <c r="E140" t="str">
        <f>DEMANDS!$E$22</f>
        <v>TNAV</v>
      </c>
      <c r="F140">
        <v>2021</v>
      </c>
      <c r="G140" s="18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8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8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8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8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8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8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8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8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8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8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8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8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8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8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8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8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8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8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8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8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8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8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8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8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8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4.5">
      <c r="D141" t="s">
        <v>6</v>
      </c>
      <c r="E141" t="str">
        <f>DEMANDS!$E$22</f>
        <v>TNAV</v>
      </c>
      <c r="F141">
        <v>2022</v>
      </c>
      <c r="G141" s="18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8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8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8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8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8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8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8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8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8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8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8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8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8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8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8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8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8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8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8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8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8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8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8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8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8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4.5">
      <c r="D142" t="s">
        <v>6</v>
      </c>
      <c r="E142" t="str">
        <f>DEMANDS!$E$22</f>
        <v>TNAV</v>
      </c>
      <c r="F142">
        <v>2023</v>
      </c>
      <c r="G142" s="18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8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8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8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8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8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8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8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8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8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8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8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8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8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8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8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8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8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8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8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8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8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8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8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8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8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4.5">
      <c r="D143" t="s">
        <v>6</v>
      </c>
      <c r="E143" t="str">
        <f>DEMANDS!$E$22</f>
        <v>TNAV</v>
      </c>
      <c r="F143">
        <v>2024</v>
      </c>
      <c r="G143" s="18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8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8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8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8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8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8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8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8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8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8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8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8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8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8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8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8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8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8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8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8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8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8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8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8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8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4.5">
      <c r="D144" t="s">
        <v>6</v>
      </c>
      <c r="E144" t="str">
        <f>DEMANDS!$E$22</f>
        <v>TNAV</v>
      </c>
      <c r="F144">
        <v>2025</v>
      </c>
      <c r="G144" s="18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8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8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8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8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8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8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8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8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8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8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8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8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8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8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8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8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8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8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8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8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8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8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8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8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8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4.5">
      <c r="D145" t="s">
        <v>6</v>
      </c>
      <c r="E145" t="str">
        <f>DEMANDS!$E$22</f>
        <v>TNAV</v>
      </c>
      <c r="F145">
        <v>2026</v>
      </c>
      <c r="G145" s="18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8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8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8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8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8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8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8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8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8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8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8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8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8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8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8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8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8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8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8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8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8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8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8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8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8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4.5">
      <c r="D146" t="s">
        <v>6</v>
      </c>
      <c r="E146" t="str">
        <f>DEMANDS!$E$22</f>
        <v>TNAV</v>
      </c>
      <c r="F146">
        <v>2027</v>
      </c>
      <c r="G146" s="18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8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8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8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8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8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8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8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8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8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8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8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8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8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8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8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8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8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8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8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8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8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8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8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8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8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4.5">
      <c r="D147" t="s">
        <v>6</v>
      </c>
      <c r="E147" t="str">
        <f>DEMANDS!$E$22</f>
        <v>TNAV</v>
      </c>
      <c r="F147">
        <v>2028</v>
      </c>
      <c r="G147" s="18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8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8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8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8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8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8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8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8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8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8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8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8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8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8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8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8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8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8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8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8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8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8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8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8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8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4.5">
      <c r="D148" t="s">
        <v>6</v>
      </c>
      <c r="E148" t="str">
        <f>DEMANDS!$E$22</f>
        <v>TNAV</v>
      </c>
      <c r="F148">
        <v>2029</v>
      </c>
      <c r="G148" s="18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8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8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8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8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8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8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8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8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8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8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8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8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8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8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8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8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8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8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8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8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8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8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8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8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8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4.5">
      <c r="D149" t="s">
        <v>6</v>
      </c>
      <c r="E149" t="str">
        <f>DEMANDS!$E$22</f>
        <v>TNAV</v>
      </c>
      <c r="F149">
        <v>2030</v>
      </c>
      <c r="G149" s="18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8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8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8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8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8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8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8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8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8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8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8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8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8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8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8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8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8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8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8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8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8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8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8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8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8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4.5">
      <c r="D150" t="s">
        <v>6</v>
      </c>
      <c r="E150" t="str">
        <f>DEMANDS!$E$22</f>
        <v>TNAV</v>
      </c>
      <c r="F150">
        <v>2031</v>
      </c>
      <c r="G150" s="18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8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8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8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8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8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8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8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8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8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8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8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8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8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8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8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8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8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8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8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8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8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8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8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8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8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4.5">
      <c r="D151" t="s">
        <v>6</v>
      </c>
      <c r="E151" t="str">
        <f>DEMANDS!$E$22</f>
        <v>TNAV</v>
      </c>
      <c r="F151">
        <v>2032</v>
      </c>
      <c r="G151" s="18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8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8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8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8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8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8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8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8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8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8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8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8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8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8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8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8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8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8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8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8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8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8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8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8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8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4.5">
      <c r="D152" t="s">
        <v>6</v>
      </c>
      <c r="E152" t="str">
        <f>DEMANDS!$E$22</f>
        <v>TNAV</v>
      </c>
      <c r="F152">
        <v>2033</v>
      </c>
      <c r="G152" s="18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8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8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8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8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8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8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8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8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8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8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8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8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8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8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8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8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8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8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8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8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8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8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8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8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8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4.5">
      <c r="D153" t="s">
        <v>6</v>
      </c>
      <c r="E153" t="str">
        <f>DEMANDS!$E$22</f>
        <v>TNAV</v>
      </c>
      <c r="F153">
        <v>2034</v>
      </c>
      <c r="G153" s="18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8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8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8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8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8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8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8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8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8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8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8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8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8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8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8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8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8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8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8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8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8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8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8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8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8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4.5">
      <c r="D154" t="s">
        <v>6</v>
      </c>
      <c r="E154" t="str">
        <f>DEMANDS!$E$22</f>
        <v>TNAV</v>
      </c>
      <c r="F154">
        <v>2035</v>
      </c>
      <c r="G154" s="18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8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8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8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8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8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8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8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8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8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8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8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8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8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8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8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8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8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8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8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8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8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8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8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8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8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4.5">
      <c r="D155" t="s">
        <v>6</v>
      </c>
      <c r="E155" t="str">
        <f>DEMANDS!$E$22</f>
        <v>TNAV</v>
      </c>
      <c r="F155">
        <v>2036</v>
      </c>
      <c r="G155" s="18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8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8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8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8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8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8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8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8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8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8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8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8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8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8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8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8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8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8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8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8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8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8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8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8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8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4.5">
      <c r="D156" t="s">
        <v>6</v>
      </c>
      <c r="E156" t="str">
        <f>DEMANDS!$E$22</f>
        <v>TNAV</v>
      </c>
      <c r="F156">
        <v>2037</v>
      </c>
      <c r="G156" s="18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8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8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8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8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8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8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8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8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8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8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8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8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8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8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8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8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8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8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8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8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8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8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8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8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8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4.5">
      <c r="D157" t="s">
        <v>6</v>
      </c>
      <c r="E157" t="str">
        <f>DEMANDS!$E$22</f>
        <v>TNAV</v>
      </c>
      <c r="F157">
        <v>2038</v>
      </c>
      <c r="G157" s="18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8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8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8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8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8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8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8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8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8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8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8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8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8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8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8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8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8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8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8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8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8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8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8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8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8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4.5">
      <c r="D158" t="s">
        <v>6</v>
      </c>
      <c r="E158" t="str">
        <f>DEMANDS!$E$22</f>
        <v>TNAV</v>
      </c>
      <c r="F158">
        <v>2039</v>
      </c>
      <c r="G158" s="18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8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8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8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8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8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8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8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8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8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8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8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8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8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8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8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8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8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8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8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8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8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8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8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8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8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4.5">
      <c r="D159" t="s">
        <v>6</v>
      </c>
      <c r="E159" t="str">
        <f>DEMANDS!$E$22</f>
        <v>TNAV</v>
      </c>
      <c r="F159">
        <v>2040</v>
      </c>
      <c r="G159" s="18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8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8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8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8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8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8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8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8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8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8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8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8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8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8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8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8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8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8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8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8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8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8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8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8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8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4.5">
      <c r="D160" t="s">
        <v>6</v>
      </c>
      <c r="E160" t="str">
        <f>DEMANDS!$E$22</f>
        <v>TNAV</v>
      </c>
      <c r="F160">
        <v>2045</v>
      </c>
      <c r="G160" s="18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8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8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8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8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8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8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8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8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8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8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8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8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8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8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8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8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8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8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8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8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8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8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8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8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8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4.5">
      <c r="D161" t="s">
        <v>6</v>
      </c>
      <c r="E161" t="str">
        <f>DEMANDS!$E$22</f>
        <v>TNAV</v>
      </c>
      <c r="F161">
        <v>2050</v>
      </c>
      <c r="G161" s="18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8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8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8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8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8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8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8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8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8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8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8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8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8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8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8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8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8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8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8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8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8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8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8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8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8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4.5">
      <c r="D162" t="s">
        <v>6</v>
      </c>
      <c r="E162" t="str">
        <f>DEMANDS!$E$22</f>
        <v>TNAV</v>
      </c>
      <c r="F162">
        <v>2055</v>
      </c>
      <c r="G162" s="18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8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8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8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8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8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8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8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8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8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8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8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8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8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8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8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8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8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8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8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8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8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8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8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8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8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4.5">
      <c r="D163" t="s">
        <v>6</v>
      </c>
      <c r="E163" t="str">
        <f>DEMANDS!$E$22</f>
        <v>TNAV</v>
      </c>
      <c r="F163">
        <v>2060</v>
      </c>
      <c r="G163" s="18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8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8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8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8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8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8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8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8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8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8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8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8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8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8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8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8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8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8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8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8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8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8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8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8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8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4.5">
      <c r="D164" t="s">
        <v>6</v>
      </c>
      <c r="E164" t="str">
        <f>DEMANDS!$E$22</f>
        <v>TNAV</v>
      </c>
      <c r="F164">
        <v>2065</v>
      </c>
      <c r="G164" s="18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8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8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8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8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8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8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8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8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8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8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8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8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8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8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8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8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8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8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8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8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8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8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8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8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8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4.5">
      <c r="D165" t="s">
        <v>6</v>
      </c>
      <c r="E165" t="str">
        <f>DEMANDS!$E$22</f>
        <v>TNAV</v>
      </c>
      <c r="F165">
        <v>2070</v>
      </c>
      <c r="G165" s="17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7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7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7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7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7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7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7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7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7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7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7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7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7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7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7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7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7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7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7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7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7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7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7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7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7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4.5">
      <c r="D166" s="19" t="s">
        <v>6</v>
      </c>
      <c r="E166" s="19" t="str">
        <f>DEMANDS!$E$23</f>
        <v>TOTH</v>
      </c>
      <c r="F166" s="19">
        <v>2020</v>
      </c>
      <c r="G166" s="20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20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20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20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20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20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20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20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20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20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20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20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20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20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20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20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20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20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20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20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20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20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20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20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20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20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4.5">
      <c r="D167" t="s">
        <v>6</v>
      </c>
      <c r="E167" t="str">
        <f>DEMANDS!$E$23</f>
        <v>TOTH</v>
      </c>
      <c r="F167">
        <v>2021</v>
      </c>
      <c r="G167" s="18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8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8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8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8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8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8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8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8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8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8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8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8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8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8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8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8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8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8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8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8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8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8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8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8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8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4.5">
      <c r="D168" t="s">
        <v>6</v>
      </c>
      <c r="E168" t="str">
        <f>DEMANDS!$E$23</f>
        <v>TOTH</v>
      </c>
      <c r="F168">
        <v>2022</v>
      </c>
      <c r="G168" s="18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8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8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8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8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8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8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8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8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8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8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8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8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8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8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8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8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8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8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8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8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8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8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8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8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8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4.5">
      <c r="D169" t="s">
        <v>6</v>
      </c>
      <c r="E169" t="str">
        <f>DEMANDS!$E$23</f>
        <v>TOTH</v>
      </c>
      <c r="F169">
        <v>2023</v>
      </c>
      <c r="G169" s="18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8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8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8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8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8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8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8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8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8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8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8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8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8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8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8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8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8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8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8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8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8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8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8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8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8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4.5">
      <c r="D170" t="s">
        <v>6</v>
      </c>
      <c r="E170" t="str">
        <f>DEMANDS!$E$23</f>
        <v>TOTH</v>
      </c>
      <c r="F170">
        <v>2024</v>
      </c>
      <c r="G170" s="18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8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8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8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8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8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8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8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8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8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8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8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8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8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8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8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8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8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8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8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8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8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8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8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8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8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4.5">
      <c r="D171" t="s">
        <v>6</v>
      </c>
      <c r="E171" t="str">
        <f>DEMANDS!$E$23</f>
        <v>TOTH</v>
      </c>
      <c r="F171">
        <v>2025</v>
      </c>
      <c r="G171" s="18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8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8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8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8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8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8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8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8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8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8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8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8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8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8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8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8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8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8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8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8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8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8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8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8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8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4.5">
      <c r="D172" t="s">
        <v>6</v>
      </c>
      <c r="E172" t="str">
        <f>DEMANDS!$E$23</f>
        <v>TOTH</v>
      </c>
      <c r="F172">
        <v>2026</v>
      </c>
      <c r="G172" s="18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8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8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8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8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8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8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8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8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8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8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8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8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8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8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8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8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8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8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8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8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8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8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8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8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8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4.5">
      <c r="D173" t="s">
        <v>6</v>
      </c>
      <c r="E173" t="str">
        <f>DEMANDS!$E$23</f>
        <v>TOTH</v>
      </c>
      <c r="F173">
        <v>2027</v>
      </c>
      <c r="G173" s="18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8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8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8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8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8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8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8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8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8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8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8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8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8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8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8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8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8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8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8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8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8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8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8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8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8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4.5">
      <c r="D174" t="s">
        <v>6</v>
      </c>
      <c r="E174" t="str">
        <f>DEMANDS!$E$23</f>
        <v>TOTH</v>
      </c>
      <c r="F174">
        <v>2028</v>
      </c>
      <c r="G174" s="18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8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8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8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8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8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8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8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8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8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8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8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8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8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8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8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8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8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8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8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8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8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8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8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8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8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4.5">
      <c r="D175" t="s">
        <v>6</v>
      </c>
      <c r="E175" t="str">
        <f>DEMANDS!$E$23</f>
        <v>TOTH</v>
      </c>
      <c r="F175">
        <v>2029</v>
      </c>
      <c r="G175" s="18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8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8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8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8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8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8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8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8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8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8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8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8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8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8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8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8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8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8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8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8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8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8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8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8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8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4.5">
      <c r="D176" t="s">
        <v>6</v>
      </c>
      <c r="E176" t="str">
        <f>DEMANDS!$E$23</f>
        <v>TOTH</v>
      </c>
      <c r="F176">
        <v>2030</v>
      </c>
      <c r="G176" s="18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8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8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8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8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8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8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8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8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8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8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8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8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8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8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8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8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8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8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8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8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8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8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8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8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8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4.5">
      <c r="D177" t="s">
        <v>6</v>
      </c>
      <c r="E177" t="str">
        <f>DEMANDS!$E$23</f>
        <v>TOTH</v>
      </c>
      <c r="F177">
        <v>2031</v>
      </c>
      <c r="G177" s="18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8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8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8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8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8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8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8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8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8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8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8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8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8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8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8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8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8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8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8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8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8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8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8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8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8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4.5">
      <c r="D178" t="s">
        <v>6</v>
      </c>
      <c r="E178" t="str">
        <f>DEMANDS!$E$23</f>
        <v>TOTH</v>
      </c>
      <c r="F178">
        <v>2032</v>
      </c>
      <c r="G178" s="18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8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8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8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8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8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8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8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8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8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8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8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8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8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8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8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8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8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8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8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8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8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8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8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8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8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4.5">
      <c r="D179" t="s">
        <v>6</v>
      </c>
      <c r="E179" t="str">
        <f>DEMANDS!$E$23</f>
        <v>TOTH</v>
      </c>
      <c r="F179">
        <v>2033</v>
      </c>
      <c r="G179" s="18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8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8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8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8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8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8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8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8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8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8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8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8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8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8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8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8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8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8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8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8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8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8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8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8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8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4.5">
      <c r="D180" t="s">
        <v>6</v>
      </c>
      <c r="E180" t="str">
        <f>DEMANDS!$E$23</f>
        <v>TOTH</v>
      </c>
      <c r="F180">
        <v>2034</v>
      </c>
      <c r="G180" s="18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8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8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8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8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8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8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8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8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8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8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8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8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8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8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8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8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8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8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8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8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8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8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8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8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8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4.5">
      <c r="D181" t="s">
        <v>6</v>
      </c>
      <c r="E181" t="str">
        <f>DEMANDS!$E$23</f>
        <v>TOTH</v>
      </c>
      <c r="F181">
        <v>2035</v>
      </c>
      <c r="G181" s="18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8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8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8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8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8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8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8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8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8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8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8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8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8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8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8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8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8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8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8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8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8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8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8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8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8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4.5">
      <c r="D182" t="s">
        <v>6</v>
      </c>
      <c r="E182" t="str">
        <f>DEMANDS!$E$23</f>
        <v>TOTH</v>
      </c>
      <c r="F182">
        <v>2036</v>
      </c>
      <c r="G182" s="18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8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8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8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8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8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8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8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8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8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8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8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8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8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8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8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8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8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8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8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8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8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8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8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8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8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4.5">
      <c r="D183" t="s">
        <v>6</v>
      </c>
      <c r="E183" t="str">
        <f>DEMANDS!$E$23</f>
        <v>TOTH</v>
      </c>
      <c r="F183">
        <v>2037</v>
      </c>
      <c r="G183" s="18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8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8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8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8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8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8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8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8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8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8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8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8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8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8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8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8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8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8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8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8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8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8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8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8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8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4.5">
      <c r="D184" t="s">
        <v>6</v>
      </c>
      <c r="E184" t="str">
        <f>DEMANDS!$E$23</f>
        <v>TOTH</v>
      </c>
      <c r="F184">
        <v>2038</v>
      </c>
      <c r="G184" s="18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8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8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8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8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8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8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8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8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8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8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8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8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8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8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8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8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8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8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8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8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8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8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8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8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8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4.5">
      <c r="D185" t="s">
        <v>6</v>
      </c>
      <c r="E185" t="str">
        <f>DEMANDS!$E$23</f>
        <v>TOTH</v>
      </c>
      <c r="F185">
        <v>2039</v>
      </c>
      <c r="G185" s="18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8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8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8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8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8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8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8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8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8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8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8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8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8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8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8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8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8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8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8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8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8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8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8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8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8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4.5">
      <c r="D186" t="s">
        <v>6</v>
      </c>
      <c r="E186" t="str">
        <f>DEMANDS!$E$23</f>
        <v>TOTH</v>
      </c>
      <c r="F186">
        <v>2040</v>
      </c>
      <c r="G186" s="18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8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8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8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8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8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8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8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8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8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8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8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8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8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8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8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8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8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8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8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8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8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8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8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8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8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4.5">
      <c r="D187" t="s">
        <v>6</v>
      </c>
      <c r="E187" t="str">
        <f>DEMANDS!$E$23</f>
        <v>TOTH</v>
      </c>
      <c r="F187">
        <v>2045</v>
      </c>
      <c r="G187" s="18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8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8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8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8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8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8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8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8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8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8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8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8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8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8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8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8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8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8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8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8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8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8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8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8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8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4.5">
      <c r="D188" t="s">
        <v>6</v>
      </c>
      <c r="E188" t="str">
        <f>DEMANDS!$E$23</f>
        <v>TOTH</v>
      </c>
      <c r="F188">
        <v>2050</v>
      </c>
      <c r="G188" s="18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8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8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8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8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8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8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8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8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8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8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8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8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8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8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8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8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8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8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8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8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8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8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8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8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8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4.5">
      <c r="D189" t="s">
        <v>6</v>
      </c>
      <c r="E189" t="str">
        <f>DEMANDS!$E$23</f>
        <v>TOTH</v>
      </c>
      <c r="F189">
        <v>2055</v>
      </c>
      <c r="G189" s="18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8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8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8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8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8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8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8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8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8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8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8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8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8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8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8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8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8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8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8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8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8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8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8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8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8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4.5">
      <c r="D190" t="s">
        <v>6</v>
      </c>
      <c r="E190" t="str">
        <f>DEMANDS!$E$23</f>
        <v>TOTH</v>
      </c>
      <c r="F190">
        <v>2060</v>
      </c>
      <c r="G190" s="18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8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8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8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8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8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8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8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8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8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8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8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8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8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8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8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8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8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8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8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8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8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8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8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8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8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4.5">
      <c r="D191" t="s">
        <v>6</v>
      </c>
      <c r="E191" t="str">
        <f>DEMANDS!$E$23</f>
        <v>TOTH</v>
      </c>
      <c r="F191">
        <v>2065</v>
      </c>
      <c r="G191" s="18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8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8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8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8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8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8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8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8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8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8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8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8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8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8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8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8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8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8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8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8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8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8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8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8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8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4.5">
      <c r="D192" t="s">
        <v>6</v>
      </c>
      <c r="E192" t="str">
        <f>DEMANDS!$E$23</f>
        <v>TOTH</v>
      </c>
      <c r="F192">
        <v>2070</v>
      </c>
      <c r="G192" s="17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7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7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7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7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7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7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7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7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7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7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7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7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7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7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7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7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7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7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7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7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7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7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7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7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7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4.5">
      <c r="D193" s="19" t="s">
        <v>6</v>
      </c>
      <c r="E193" s="19" t="str">
        <f>DEMANDS!$E$24</f>
        <v>TAVIDOM</v>
      </c>
      <c r="F193" s="19">
        <v>2020</v>
      </c>
      <c r="G193" s="19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20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9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9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9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9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9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9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9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9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9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9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20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20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20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9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9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9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9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9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7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9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9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9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9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9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4.5">
      <c r="D194" t="s">
        <v>6</v>
      </c>
      <c r="E194" t="str">
        <f>DEMANDS!$E$24</f>
        <v>TAVIDOM</v>
      </c>
      <c r="F194">
        <v>2021</v>
      </c>
      <c r="G194" s="35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8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5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5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5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5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5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5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5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5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5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5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8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8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8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5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5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5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5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5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5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5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5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5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5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5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4.5">
      <c r="D195" t="s">
        <v>6</v>
      </c>
      <c r="E195" t="str">
        <f>DEMANDS!$E$24</f>
        <v>TAVIDOM</v>
      </c>
      <c r="F195">
        <v>2022</v>
      </c>
      <c r="G195" s="35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8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5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5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5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5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5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5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5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5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5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5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8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8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8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5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5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5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5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5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5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5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5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5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5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5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4.5">
      <c r="D196" t="s">
        <v>6</v>
      </c>
      <c r="E196" t="str">
        <f>DEMANDS!$E$24</f>
        <v>TAVIDOM</v>
      </c>
      <c r="F196">
        <v>2023</v>
      </c>
      <c r="G196" s="35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8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5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5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5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5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5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5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5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5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5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5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8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8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8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5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5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5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5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5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5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5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5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5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5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5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4.5">
      <c r="D197" t="s">
        <v>6</v>
      </c>
      <c r="E197" t="str">
        <f>DEMANDS!$E$24</f>
        <v>TAVIDOM</v>
      </c>
      <c r="F197">
        <v>2024</v>
      </c>
      <c r="G197" s="35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8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5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5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5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5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5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5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5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5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5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5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8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8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8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5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5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5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5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5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5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5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5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5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5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5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4.5">
      <c r="D198" t="s">
        <v>6</v>
      </c>
      <c r="E198" t="str">
        <f>DEMANDS!$E$24</f>
        <v>TAVIDOM</v>
      </c>
      <c r="F198">
        <v>2025</v>
      </c>
      <c r="G198" s="35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8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5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5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5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5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5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5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5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5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5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5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8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8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8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5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5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5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5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5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5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5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5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5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5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5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4.5">
      <c r="D199" t="s">
        <v>6</v>
      </c>
      <c r="E199" t="str">
        <f>DEMANDS!$E$24</f>
        <v>TAVIDOM</v>
      </c>
      <c r="F199">
        <v>2026</v>
      </c>
      <c r="G199" s="35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8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5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5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5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5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5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5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5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5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5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5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8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8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8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5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5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5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5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5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5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5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5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5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5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5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4.5">
      <c r="D200" t="s">
        <v>6</v>
      </c>
      <c r="E200" t="str">
        <f>DEMANDS!$E$24</f>
        <v>TAVIDOM</v>
      </c>
      <c r="F200">
        <v>2027</v>
      </c>
      <c r="G200" s="35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8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5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5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5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5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5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5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5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5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5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5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8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8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8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5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5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5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5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5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5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5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5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5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5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5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4.5">
      <c r="D201" t="s">
        <v>6</v>
      </c>
      <c r="E201" t="str">
        <f>DEMANDS!$E$24</f>
        <v>TAVIDOM</v>
      </c>
      <c r="F201">
        <v>2028</v>
      </c>
      <c r="G201" s="35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8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5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5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5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5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5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5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5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5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5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5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8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8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8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5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5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5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5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5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5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5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5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5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5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5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4.5">
      <c r="D202" t="s">
        <v>6</v>
      </c>
      <c r="E202" t="str">
        <f>DEMANDS!$E$24</f>
        <v>TAVIDOM</v>
      </c>
      <c r="F202">
        <v>2029</v>
      </c>
      <c r="G202" s="35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8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5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5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5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5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5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5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5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5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5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5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8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8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8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5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5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5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5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5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5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5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5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5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5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5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4.5">
      <c r="D203" t="s">
        <v>6</v>
      </c>
      <c r="E203" t="str">
        <f>DEMANDS!$E$24</f>
        <v>TAVIDOM</v>
      </c>
      <c r="F203">
        <v>2030</v>
      </c>
      <c r="G203" s="35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8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5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5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5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5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5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5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5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5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5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5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8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8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8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5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5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5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5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5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5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5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5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5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5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5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4.5">
      <c r="D204" t="s">
        <v>6</v>
      </c>
      <c r="E204" t="str">
        <f>DEMANDS!$E$24</f>
        <v>TAVIDOM</v>
      </c>
      <c r="F204">
        <v>2031</v>
      </c>
      <c r="G204" s="35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8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5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5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5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5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5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5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5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5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5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5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8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8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8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5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5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5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5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5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5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5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5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5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5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5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4.5">
      <c r="D205" t="s">
        <v>6</v>
      </c>
      <c r="E205" t="str">
        <f>DEMANDS!$E$24</f>
        <v>TAVIDOM</v>
      </c>
      <c r="F205">
        <v>2032</v>
      </c>
      <c r="G205" s="35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8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5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5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5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5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5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5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5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5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5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5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8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8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8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5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5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5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5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5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5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5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5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5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5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5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4.5">
      <c r="D206" t="s">
        <v>6</v>
      </c>
      <c r="E206" t="str">
        <f>DEMANDS!$E$24</f>
        <v>TAVIDOM</v>
      </c>
      <c r="F206">
        <v>2033</v>
      </c>
      <c r="G206" s="35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8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5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5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5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5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5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5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5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5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5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5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8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8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8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5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5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5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5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5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5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5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5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5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5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5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4.5">
      <c r="D207" t="s">
        <v>6</v>
      </c>
      <c r="E207" t="str">
        <f>DEMANDS!$E$24</f>
        <v>TAVIDOM</v>
      </c>
      <c r="F207">
        <v>2034</v>
      </c>
      <c r="G207" s="35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8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5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5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5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5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5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5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5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5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5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5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8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8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8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5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5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5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5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5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5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5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5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5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5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5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4.5">
      <c r="D208" t="s">
        <v>6</v>
      </c>
      <c r="E208" t="str">
        <f>DEMANDS!$E$24</f>
        <v>TAVIDOM</v>
      </c>
      <c r="F208">
        <v>2035</v>
      </c>
      <c r="G208" s="35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8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5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5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5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5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5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5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5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5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5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5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8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8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8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5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5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5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5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5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5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5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5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5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5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5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4.5">
      <c r="D209" t="s">
        <v>6</v>
      </c>
      <c r="E209" t="str">
        <f>DEMANDS!$E$24</f>
        <v>TAVIDOM</v>
      </c>
      <c r="F209">
        <v>2036</v>
      </c>
      <c r="G209" s="35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8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5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5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5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5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5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5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5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5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5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5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8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8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8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5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5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5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5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5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5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5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5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5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5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5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4.5">
      <c r="D210" t="s">
        <v>6</v>
      </c>
      <c r="E210" t="str">
        <f>DEMANDS!$E$24</f>
        <v>TAVIDOM</v>
      </c>
      <c r="F210">
        <v>2037</v>
      </c>
      <c r="G210" s="35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8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5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5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5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5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5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5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5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5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5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5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8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8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8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5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5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5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5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5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5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5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5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5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5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5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4.5">
      <c r="D211" t="s">
        <v>6</v>
      </c>
      <c r="E211" t="str">
        <f>DEMANDS!$E$24</f>
        <v>TAVIDOM</v>
      </c>
      <c r="F211">
        <v>2038</v>
      </c>
      <c r="G211" s="35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8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5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5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5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5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5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5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5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5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5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5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8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8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8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5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5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5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5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5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5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5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5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5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5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5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4.5">
      <c r="D212" t="s">
        <v>6</v>
      </c>
      <c r="E212" t="str">
        <f>DEMANDS!$E$24</f>
        <v>TAVIDOM</v>
      </c>
      <c r="F212">
        <v>2039</v>
      </c>
      <c r="G212" s="35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8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5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5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5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5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5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5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5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5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5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5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8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8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8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5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5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5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5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5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5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5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5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5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5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5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4.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8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5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5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5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5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5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5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5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5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5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5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8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8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8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5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5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5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5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5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5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5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5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5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5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5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4.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8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5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5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5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5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5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5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5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5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5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5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8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8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8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5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5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5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5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5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5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5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5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5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5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5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4.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8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5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5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5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5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5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5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5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5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5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5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8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8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8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5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5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5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5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5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5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5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5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5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5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5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4.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8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5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5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5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5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5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5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5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5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5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5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8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8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8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5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5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5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5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5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5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5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5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5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5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5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4.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8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5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5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5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5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5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5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5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5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5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5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8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8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8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5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5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5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5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5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5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5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5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5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5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5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4.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8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5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5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5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5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5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5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5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5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5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5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8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8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8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5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5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5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5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5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5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5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5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5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5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5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4.5">
      <c r="D219" t="s">
        <v>6</v>
      </c>
      <c r="E219" t="str">
        <f>DEMANDS!$E$24</f>
        <v>TAVIDOM</v>
      </c>
      <c r="F219">
        <v>2070</v>
      </c>
      <c r="G219" s="16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7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6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6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6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6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6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6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6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6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6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6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7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7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7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6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6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6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6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6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6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6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6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6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6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6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4.5">
      <c r="D220" s="19" t="s">
        <v>6</v>
      </c>
      <c r="E220" s="19" t="str">
        <f>DEMANDS!$E$25</f>
        <v>TAVIINT</v>
      </c>
      <c r="F220" s="19">
        <v>2020</v>
      </c>
      <c r="G220" s="19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20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7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7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7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7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7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7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7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7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7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7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20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20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20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7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7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7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7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7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20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7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7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7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7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7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4.5">
      <c r="D221" t="s">
        <v>6</v>
      </c>
      <c r="E221" t="str">
        <f>DEMANDS!$E$25</f>
        <v>TAVIINT</v>
      </c>
      <c r="F221">
        <v>2021</v>
      </c>
      <c r="G221" s="35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8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5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5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5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5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5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5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5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5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5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5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8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8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8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5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5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5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5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5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8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5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5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5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5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5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4.5">
      <c r="D222" t="s">
        <v>6</v>
      </c>
      <c r="E222" t="str">
        <f>DEMANDS!$E$25</f>
        <v>TAVIINT</v>
      </c>
      <c r="F222">
        <v>2022</v>
      </c>
      <c r="G222" s="35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8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5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5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5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5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5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5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5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5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5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5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8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8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8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5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5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5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5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5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8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5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5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5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5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5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4.5">
      <c r="D223" t="s">
        <v>6</v>
      </c>
      <c r="E223" t="str">
        <f>DEMANDS!$E$25</f>
        <v>TAVIINT</v>
      </c>
      <c r="F223">
        <v>2023</v>
      </c>
      <c r="G223" s="35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8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5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5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5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5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5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5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5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5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5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5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8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8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8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5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5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5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5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5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8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5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5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5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5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5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4.5">
      <c r="D224" t="s">
        <v>6</v>
      </c>
      <c r="E224" t="str">
        <f>DEMANDS!$E$25</f>
        <v>TAVIINT</v>
      </c>
      <c r="F224">
        <v>2024</v>
      </c>
      <c r="G224" s="35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8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5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5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5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5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5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5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5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5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5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5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8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8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8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5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5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5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5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5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8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5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5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5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5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5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4.5">
      <c r="D225" t="s">
        <v>6</v>
      </c>
      <c r="E225" t="str">
        <f>DEMANDS!$E$25</f>
        <v>TAVIINT</v>
      </c>
      <c r="F225">
        <v>2025</v>
      </c>
      <c r="G225" s="35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8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5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5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5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5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5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5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5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5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5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5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8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8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8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5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5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5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5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5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8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5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5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5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5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5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4.5">
      <c r="D226" t="s">
        <v>6</v>
      </c>
      <c r="E226" t="str">
        <f>DEMANDS!$E$25</f>
        <v>TAVIINT</v>
      </c>
      <c r="F226">
        <v>2026</v>
      </c>
      <c r="G226" s="35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8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5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5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5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5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5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5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5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5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5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5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8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8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8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5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5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5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5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5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8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5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5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5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5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5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4.5">
      <c r="D227" t="s">
        <v>6</v>
      </c>
      <c r="E227" t="str">
        <f>DEMANDS!$E$25</f>
        <v>TAVIINT</v>
      </c>
      <c r="F227">
        <v>2027</v>
      </c>
      <c r="G227" s="35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8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5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5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5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5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5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5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5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5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5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5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8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8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8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5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5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5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5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5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8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5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5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5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5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5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4.5">
      <c r="D228" t="s">
        <v>6</v>
      </c>
      <c r="E228" t="str">
        <f>DEMANDS!$E$25</f>
        <v>TAVIINT</v>
      </c>
      <c r="F228">
        <v>2028</v>
      </c>
      <c r="G228" s="35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8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5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5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5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5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5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5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5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5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5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5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8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8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8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5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5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5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5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5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8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5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5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5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5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5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4.5">
      <c r="D229" t="s">
        <v>6</v>
      </c>
      <c r="E229" t="str">
        <f>DEMANDS!$E$25</f>
        <v>TAVIINT</v>
      </c>
      <c r="F229">
        <v>2029</v>
      </c>
      <c r="G229" s="35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8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5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5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5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5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5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5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5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5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5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5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8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8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8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5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5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5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5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5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8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5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5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5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5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5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4.5">
      <c r="D230" t="s">
        <v>6</v>
      </c>
      <c r="E230" t="str">
        <f>DEMANDS!$E$25</f>
        <v>TAVIINT</v>
      </c>
      <c r="F230">
        <v>2030</v>
      </c>
      <c r="G230" s="35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8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5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5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5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5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5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5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5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5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5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5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8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8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8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5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5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5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5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5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8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5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5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5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5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5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4.5">
      <c r="D231" t="s">
        <v>6</v>
      </c>
      <c r="E231" t="str">
        <f>DEMANDS!$E$25</f>
        <v>TAVIINT</v>
      </c>
      <c r="F231">
        <v>2031</v>
      </c>
      <c r="G231" s="35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8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5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5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5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5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5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5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5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5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5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5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8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8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8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5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5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5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5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5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8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5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5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5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5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5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4.5">
      <c r="D232" t="s">
        <v>6</v>
      </c>
      <c r="E232" t="str">
        <f>DEMANDS!$E$25</f>
        <v>TAVIINT</v>
      </c>
      <c r="F232">
        <v>2032</v>
      </c>
      <c r="G232" s="35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8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5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5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5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5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5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5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5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5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5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5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8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8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8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5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5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5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5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5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8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5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5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5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5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5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4.5">
      <c r="D233" t="s">
        <v>6</v>
      </c>
      <c r="E233" t="str">
        <f>DEMANDS!$E$25</f>
        <v>TAVIINT</v>
      </c>
      <c r="F233">
        <v>2033</v>
      </c>
      <c r="G233" s="35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8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5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5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5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5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5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5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5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5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5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5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8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8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8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5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5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5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5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5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8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5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5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5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5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5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4.5">
      <c r="D234" t="s">
        <v>6</v>
      </c>
      <c r="E234" t="str">
        <f>DEMANDS!$E$25</f>
        <v>TAVIINT</v>
      </c>
      <c r="F234">
        <v>2034</v>
      </c>
      <c r="G234" s="35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8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5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5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5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5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5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5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5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5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5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5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8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8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8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5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5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5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5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5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8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5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5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5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5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5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4.5">
      <c r="D235" t="s">
        <v>6</v>
      </c>
      <c r="E235" t="str">
        <f>DEMANDS!$E$25</f>
        <v>TAVIINT</v>
      </c>
      <c r="F235">
        <v>2035</v>
      </c>
      <c r="G235" s="35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8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5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5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5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5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5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5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5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5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5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5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8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8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8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5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5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5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5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5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8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5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5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5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5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5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4.5">
      <c r="D236" t="s">
        <v>6</v>
      </c>
      <c r="E236" t="str">
        <f>DEMANDS!$E$25</f>
        <v>TAVIINT</v>
      </c>
      <c r="F236">
        <v>2036</v>
      </c>
      <c r="G236" s="35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8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5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5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5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5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5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5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5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5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5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5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8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8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8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5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5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5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5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5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8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5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5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5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5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5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4.5">
      <c r="D237" t="s">
        <v>6</v>
      </c>
      <c r="E237" t="str">
        <f>DEMANDS!$E$25</f>
        <v>TAVIINT</v>
      </c>
      <c r="F237">
        <v>2037</v>
      </c>
      <c r="G237" s="35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8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5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5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5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5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5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5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5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5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5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5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8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8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8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5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5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5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5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5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8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5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5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5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5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5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4.5">
      <c r="D238" t="s">
        <v>6</v>
      </c>
      <c r="E238" t="str">
        <f>DEMANDS!$E$25</f>
        <v>TAVIINT</v>
      </c>
      <c r="F238">
        <v>2038</v>
      </c>
      <c r="G238" s="35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8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5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5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5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5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5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5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5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5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5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5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8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8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8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5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5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5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5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5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8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5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5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5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5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5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4.5">
      <c r="D239" t="s">
        <v>6</v>
      </c>
      <c r="E239" t="str">
        <f>DEMANDS!$E$25</f>
        <v>TAVIINT</v>
      </c>
      <c r="F239">
        <v>2039</v>
      </c>
      <c r="G239" s="35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8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5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5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5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5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5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5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5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5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5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5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8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8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8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5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5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5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5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5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8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5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5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5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5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5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4.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8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5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5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5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5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5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5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5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5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5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5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8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8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8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8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4.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8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5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5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5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5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5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5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5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5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5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5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8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8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8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8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4.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8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5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5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5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5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5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5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5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5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5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5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8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8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8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8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4.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8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5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5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5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5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5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5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5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5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5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5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8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8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8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8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4.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8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5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5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5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5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5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5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5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5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5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5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8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8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8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8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4.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8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5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5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5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5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5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5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5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5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5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5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8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8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8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8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4.5">
      <c r="D246" s="16" t="s">
        <v>6</v>
      </c>
      <c r="E246" s="16" t="str">
        <f>DEMANDS!$E$25</f>
        <v>TAVIINT</v>
      </c>
      <c r="F246" s="16">
        <v>2070</v>
      </c>
      <c r="G246" s="16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7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6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6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6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6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6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6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6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6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6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6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7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7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7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6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6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6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6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6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7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6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6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6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6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6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zoomScale="85" zoomScaleNormal="85" workbookViewId="0" topLeftCell="A1">
      <selection pane="topLeft" activeCell="I26" sqref="I26"/>
    </sheetView>
  </sheetViews>
  <sheetFormatPr defaultRowHeight="14.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4.5">
      <c r="B1" t="s">
        <v>0</v>
      </c>
      <c r="C1" t="s">
        <v>1</v>
      </c>
      <c r="G1" s="32"/>
      <c r="H1" s="32"/>
      <c r="I1" s="32"/>
      <c r="J1" s="32"/>
    </row>
    <row r="2" spans="2:89" ht="15" thickBot="1">
      <c r="B2" s="53" t="s">
        <v>2</v>
      </c>
      <c r="C2" s="53" t="s">
        <v>3</v>
      </c>
      <c r="D2" s="53" t="s">
        <v>4</v>
      </c>
      <c r="E2" s="53" t="s">
        <v>5</v>
      </c>
      <c r="F2" s="53" t="s">
        <v>59</v>
      </c>
      <c r="G2" s="53">
        <v>2018</v>
      </c>
      <c r="H2" s="53">
        <v>2019</v>
      </c>
      <c r="I2" s="53">
        <v>2020</v>
      </c>
      <c r="J2" s="53">
        <v>2021</v>
      </c>
      <c r="K2" s="53">
        <v>2022</v>
      </c>
      <c r="L2" s="53">
        <v>2023</v>
      </c>
      <c r="M2" s="53">
        <v>2024</v>
      </c>
      <c r="N2" s="53">
        <v>2025</v>
      </c>
      <c r="O2" s="53">
        <v>2026</v>
      </c>
      <c r="P2" s="53">
        <v>2027</v>
      </c>
      <c r="Q2" s="53">
        <v>2028</v>
      </c>
      <c r="R2" s="53">
        <v>2029</v>
      </c>
      <c r="S2" s="53">
        <v>2030</v>
      </c>
      <c r="T2" s="53">
        <v>2031</v>
      </c>
      <c r="U2" s="53">
        <v>2032</v>
      </c>
      <c r="V2" s="53">
        <v>2033</v>
      </c>
      <c r="W2" s="53">
        <v>2034</v>
      </c>
      <c r="X2" s="53">
        <v>2035</v>
      </c>
      <c r="Y2" s="53">
        <v>2036</v>
      </c>
      <c r="Z2" s="53">
        <v>2037</v>
      </c>
      <c r="AA2" s="53">
        <v>2038</v>
      </c>
      <c r="AB2" s="53">
        <v>2039</v>
      </c>
      <c r="AC2" s="53">
        <v>2040</v>
      </c>
      <c r="AD2" s="53">
        <v>2041</v>
      </c>
      <c r="AE2" s="53">
        <v>2042</v>
      </c>
      <c r="AF2" s="53">
        <v>2043</v>
      </c>
      <c r="AG2" s="53">
        <v>2044</v>
      </c>
      <c r="AH2" s="53">
        <v>2045</v>
      </c>
      <c r="AI2" s="53">
        <v>2046</v>
      </c>
      <c r="AJ2" s="53">
        <v>2047</v>
      </c>
      <c r="AK2" s="53">
        <v>2048</v>
      </c>
      <c r="AL2" s="53">
        <v>2049</v>
      </c>
      <c r="AM2" s="53">
        <v>2050</v>
      </c>
      <c r="AN2" s="53">
        <v>2051</v>
      </c>
      <c r="AO2" s="53">
        <v>2052</v>
      </c>
      <c r="AP2" s="53">
        <v>2053</v>
      </c>
      <c r="AQ2" s="53">
        <v>2054</v>
      </c>
      <c r="AR2" s="53">
        <v>2055</v>
      </c>
      <c r="AS2" s="53">
        <v>2056</v>
      </c>
      <c r="AT2" s="53">
        <v>2057</v>
      </c>
      <c r="AU2" s="53">
        <v>2058</v>
      </c>
      <c r="AV2" s="53">
        <v>2059</v>
      </c>
      <c r="AW2" s="53">
        <v>2060</v>
      </c>
      <c r="AX2" s="53">
        <v>2061</v>
      </c>
      <c r="AY2" s="53">
        <v>2062</v>
      </c>
      <c r="AZ2" s="53">
        <v>2063</v>
      </c>
      <c r="BA2" s="53">
        <v>2064</v>
      </c>
      <c r="BB2" s="53">
        <v>2065</v>
      </c>
      <c r="BC2" s="53">
        <v>2066</v>
      </c>
      <c r="BD2" s="53">
        <v>2067</v>
      </c>
      <c r="BE2" s="53">
        <v>2068</v>
      </c>
      <c r="BF2" s="53">
        <v>2069</v>
      </c>
      <c r="BG2" s="53">
        <v>2070</v>
      </c>
      <c r="BH2" s="53">
        <v>2071</v>
      </c>
      <c r="BI2" s="53">
        <v>2072</v>
      </c>
      <c r="BJ2" s="53">
        <v>2073</v>
      </c>
      <c r="BK2" s="53">
        <v>2074</v>
      </c>
      <c r="BL2" s="53">
        <v>2075</v>
      </c>
      <c r="BM2" s="53">
        <v>2076</v>
      </c>
      <c r="BN2" s="53">
        <v>2077</v>
      </c>
      <c r="BO2" s="53">
        <v>2078</v>
      </c>
      <c r="BP2" s="53">
        <v>2079</v>
      </c>
      <c r="BQ2" s="53">
        <v>2080</v>
      </c>
      <c r="BR2" s="53">
        <v>2081</v>
      </c>
      <c r="BS2" s="53">
        <v>2082</v>
      </c>
      <c r="BT2" s="53">
        <v>2083</v>
      </c>
      <c r="BU2" s="53">
        <v>2084</v>
      </c>
      <c r="BV2" s="53">
        <v>2085</v>
      </c>
      <c r="BW2" s="53">
        <v>2086</v>
      </c>
      <c r="BX2" s="53">
        <v>2087</v>
      </c>
      <c r="BY2" s="53">
        <v>2088</v>
      </c>
      <c r="BZ2" s="53">
        <v>2089</v>
      </c>
      <c r="CA2" s="53">
        <v>2090</v>
      </c>
      <c r="CB2" s="53">
        <v>2091</v>
      </c>
      <c r="CC2" s="53">
        <v>2092</v>
      </c>
      <c r="CD2" s="53">
        <v>2093</v>
      </c>
      <c r="CE2" s="53">
        <v>2094</v>
      </c>
      <c r="CF2" s="53">
        <v>2095</v>
      </c>
      <c r="CG2" s="53">
        <v>2096</v>
      </c>
      <c r="CH2" s="53">
        <v>2097</v>
      </c>
      <c r="CI2" s="53">
        <v>2098</v>
      </c>
      <c r="CJ2" s="53">
        <v>2099</v>
      </c>
      <c r="CK2" s="53">
        <v>2100</v>
      </c>
    </row>
    <row r="3" spans="3:89" ht="14.5">
      <c r="C3" t="s">
        <v>6</v>
      </c>
      <c r="D3" t="str">
        <f>_xlfn.TEXTJOIN(",",TRUE,Regions!$C$3,Regions!$D$3)</f>
        <v>IE,National</v>
      </c>
      <c r="E3" t="s">
        <v>7</v>
      </c>
      <c r="F3" s="34" t="s">
        <v>8</v>
      </c>
      <c r="G3" s="51">
        <f>VLOOKUP(E3,'BY-Demands'!$I$6:$J$42,2,FALSE)</f>
        <v>0</v>
      </c>
      <c r="H3" s="52">
        <f>+G3</f>
        <v>0</v>
      </c>
      <c r="I3" s="52">
        <f t="shared" si="0" ref="I3:BT3">+H3</f>
        <v>0</v>
      </c>
      <c r="J3" s="52">
        <f t="shared" si="0"/>
        <v>0</v>
      </c>
      <c r="K3" s="52">
        <f t="shared" si="0"/>
        <v>0</v>
      </c>
      <c r="L3" s="52">
        <f t="shared" si="0"/>
        <v>0</v>
      </c>
      <c r="M3" s="52">
        <f t="shared" si="0"/>
        <v>0</v>
      </c>
      <c r="N3" s="52">
        <f t="shared" si="0"/>
        <v>0</v>
      </c>
      <c r="O3" s="52">
        <f t="shared" si="0"/>
        <v>0</v>
      </c>
      <c r="P3" s="52">
        <f t="shared" si="0"/>
        <v>0</v>
      </c>
      <c r="Q3" s="52">
        <f t="shared" si="0"/>
        <v>0</v>
      </c>
      <c r="R3" s="52">
        <f t="shared" si="0"/>
        <v>0</v>
      </c>
      <c r="S3" s="52">
        <f t="shared" si="0"/>
        <v>0</v>
      </c>
      <c r="T3" s="52">
        <f t="shared" si="0"/>
        <v>0</v>
      </c>
      <c r="U3" s="52">
        <f t="shared" si="0"/>
        <v>0</v>
      </c>
      <c r="V3" s="52">
        <f t="shared" si="0"/>
        <v>0</v>
      </c>
      <c r="W3" s="52">
        <f t="shared" si="0"/>
        <v>0</v>
      </c>
      <c r="X3" s="52">
        <f t="shared" si="0"/>
        <v>0</v>
      </c>
      <c r="Y3" s="52">
        <f t="shared" si="0"/>
        <v>0</v>
      </c>
      <c r="Z3" s="52">
        <f t="shared" si="0"/>
        <v>0</v>
      </c>
      <c r="AA3" s="52">
        <f t="shared" si="0"/>
        <v>0</v>
      </c>
      <c r="AB3" s="52">
        <f t="shared" si="0"/>
        <v>0</v>
      </c>
      <c r="AC3" s="52">
        <f t="shared" si="0"/>
        <v>0</v>
      </c>
      <c r="AD3" s="52">
        <f t="shared" si="0"/>
        <v>0</v>
      </c>
      <c r="AE3" s="52">
        <f t="shared" si="0"/>
        <v>0</v>
      </c>
      <c r="AF3" s="52">
        <f t="shared" si="0"/>
        <v>0</v>
      </c>
      <c r="AG3" s="52">
        <f t="shared" si="0"/>
        <v>0</v>
      </c>
      <c r="AH3" s="52">
        <f t="shared" si="0"/>
        <v>0</v>
      </c>
      <c r="AI3" s="52">
        <f t="shared" si="0"/>
        <v>0</v>
      </c>
      <c r="AJ3" s="52">
        <f t="shared" si="0"/>
        <v>0</v>
      </c>
      <c r="AK3" s="52">
        <f t="shared" si="0"/>
        <v>0</v>
      </c>
      <c r="AL3" s="52">
        <f t="shared" si="0"/>
        <v>0</v>
      </c>
      <c r="AM3" s="52">
        <f t="shared" si="0"/>
        <v>0</v>
      </c>
      <c r="AN3" s="52">
        <f t="shared" si="0"/>
        <v>0</v>
      </c>
      <c r="AO3" s="52">
        <f t="shared" si="0"/>
        <v>0</v>
      </c>
      <c r="AP3" s="52">
        <f t="shared" si="0"/>
        <v>0</v>
      </c>
      <c r="AQ3" s="52">
        <f t="shared" si="0"/>
        <v>0</v>
      </c>
      <c r="AR3" s="52">
        <f t="shared" si="0"/>
        <v>0</v>
      </c>
      <c r="AS3" s="52">
        <f t="shared" si="0"/>
        <v>0</v>
      </c>
      <c r="AT3" s="52">
        <f t="shared" si="0"/>
        <v>0</v>
      </c>
      <c r="AU3" s="52">
        <f t="shared" si="0"/>
        <v>0</v>
      </c>
      <c r="AV3" s="52">
        <f t="shared" si="0"/>
        <v>0</v>
      </c>
      <c r="AW3" s="52">
        <f t="shared" si="0"/>
        <v>0</v>
      </c>
      <c r="AX3" s="52">
        <f t="shared" si="0"/>
        <v>0</v>
      </c>
      <c r="AY3" s="52">
        <f t="shared" si="0"/>
        <v>0</v>
      </c>
      <c r="AZ3" s="52">
        <f t="shared" si="0"/>
        <v>0</v>
      </c>
      <c r="BA3" s="52">
        <f t="shared" si="0"/>
        <v>0</v>
      </c>
      <c r="BB3" s="52">
        <f t="shared" si="0"/>
        <v>0</v>
      </c>
      <c r="BC3" s="52">
        <f t="shared" si="0"/>
        <v>0</v>
      </c>
      <c r="BD3" s="52">
        <f t="shared" si="0"/>
        <v>0</v>
      </c>
      <c r="BE3" s="52">
        <f t="shared" si="0"/>
        <v>0</v>
      </c>
      <c r="BF3" s="52">
        <f t="shared" si="0"/>
        <v>0</v>
      </c>
      <c r="BG3" s="52">
        <f t="shared" si="0"/>
        <v>0</v>
      </c>
      <c r="BH3" s="52">
        <f t="shared" si="0"/>
        <v>0</v>
      </c>
      <c r="BI3" s="52">
        <f t="shared" si="0"/>
        <v>0</v>
      </c>
      <c r="BJ3" s="52">
        <f t="shared" si="0"/>
        <v>0</v>
      </c>
      <c r="BK3" s="52">
        <f t="shared" si="0"/>
        <v>0</v>
      </c>
      <c r="BL3" s="52">
        <f t="shared" si="0"/>
        <v>0</v>
      </c>
      <c r="BM3" s="52">
        <f t="shared" si="0"/>
        <v>0</v>
      </c>
      <c r="BN3" s="52">
        <f t="shared" si="0"/>
        <v>0</v>
      </c>
      <c r="BO3" s="52">
        <f t="shared" si="0"/>
        <v>0</v>
      </c>
      <c r="BP3" s="52">
        <f t="shared" si="0"/>
        <v>0</v>
      </c>
      <c r="BQ3" s="52">
        <f t="shared" si="0"/>
        <v>0</v>
      </c>
      <c r="BR3" s="52">
        <f t="shared" si="0"/>
        <v>0</v>
      </c>
      <c r="BS3" s="52">
        <f t="shared" si="0"/>
        <v>0</v>
      </c>
      <c r="BT3" s="52">
        <f t="shared" si="0"/>
        <v>0</v>
      </c>
      <c r="BU3" s="52">
        <f t="shared" si="1" ref="BU3:CK3">+BT3</f>
        <v>0</v>
      </c>
      <c r="BV3" s="52">
        <f t="shared" si="1"/>
        <v>0</v>
      </c>
      <c r="BW3" s="52">
        <f t="shared" si="1"/>
        <v>0</v>
      </c>
      <c r="BX3" s="52">
        <f t="shared" si="1"/>
        <v>0</v>
      </c>
      <c r="BY3" s="52">
        <f t="shared" si="1"/>
        <v>0</v>
      </c>
      <c r="BZ3" s="52">
        <f t="shared" si="1"/>
        <v>0</v>
      </c>
      <c r="CA3" s="52">
        <f t="shared" si="1"/>
        <v>0</v>
      </c>
      <c r="CB3" s="52">
        <f t="shared" si="1"/>
        <v>0</v>
      </c>
      <c r="CC3" s="52">
        <f t="shared" si="1"/>
        <v>0</v>
      </c>
      <c r="CD3" s="52">
        <f t="shared" si="1"/>
        <v>0</v>
      </c>
      <c r="CE3" s="52">
        <f t="shared" si="1"/>
        <v>0</v>
      </c>
      <c r="CF3" s="52">
        <f t="shared" si="1"/>
        <v>0</v>
      </c>
      <c r="CG3" s="52">
        <f t="shared" si="1"/>
        <v>0</v>
      </c>
      <c r="CH3" s="52">
        <f t="shared" si="1"/>
        <v>0</v>
      </c>
      <c r="CI3" s="52">
        <f t="shared" si="1"/>
        <v>0</v>
      </c>
      <c r="CJ3" s="52">
        <f t="shared" si="1"/>
        <v>0</v>
      </c>
      <c r="CK3" s="52">
        <f t="shared" si="1"/>
        <v>0</v>
      </c>
    </row>
    <row r="4" spans="3:89" ht="14.5">
      <c r="C4" t="s">
        <v>6</v>
      </c>
      <c r="D4" t="str">
        <f>_xlfn.TEXTJOIN(",",TRUE,Regions!$C$3,Regions!$D$3)</f>
        <v>IE,National</v>
      </c>
      <c r="E4" t="s">
        <v>9</v>
      </c>
      <c r="F4" s="34" t="s">
        <v>10</v>
      </c>
      <c r="G4" s="51">
        <f>VLOOKUP(E4,'BY-Demands'!$I$6:$J$42,2,FALSE)</f>
        <v>0</v>
      </c>
      <c r="H4" s="52">
        <f>+G4</f>
        <v>0</v>
      </c>
      <c r="I4" s="52">
        <f t="shared" si="2" ref="I4:BT4">+H4</f>
        <v>0</v>
      </c>
      <c r="J4" s="52">
        <f t="shared" si="2"/>
        <v>0</v>
      </c>
      <c r="K4" s="52">
        <f t="shared" si="2"/>
        <v>0</v>
      </c>
      <c r="L4" s="52">
        <f t="shared" si="2"/>
        <v>0</v>
      </c>
      <c r="M4" s="52">
        <f t="shared" si="2"/>
        <v>0</v>
      </c>
      <c r="N4" s="52">
        <f t="shared" si="2"/>
        <v>0</v>
      </c>
      <c r="O4" s="52">
        <f t="shared" si="2"/>
        <v>0</v>
      </c>
      <c r="P4" s="52">
        <f t="shared" si="2"/>
        <v>0</v>
      </c>
      <c r="Q4" s="52">
        <f t="shared" si="2"/>
        <v>0</v>
      </c>
      <c r="R4" s="52">
        <f t="shared" si="2"/>
        <v>0</v>
      </c>
      <c r="S4" s="52">
        <f t="shared" si="2"/>
        <v>0</v>
      </c>
      <c r="T4" s="52">
        <f t="shared" si="2"/>
        <v>0</v>
      </c>
      <c r="U4" s="52">
        <f t="shared" si="2"/>
        <v>0</v>
      </c>
      <c r="V4" s="52">
        <f t="shared" si="2"/>
        <v>0</v>
      </c>
      <c r="W4" s="52">
        <f t="shared" si="2"/>
        <v>0</v>
      </c>
      <c r="X4" s="52">
        <f t="shared" si="2"/>
        <v>0</v>
      </c>
      <c r="Y4" s="52">
        <f t="shared" si="2"/>
        <v>0</v>
      </c>
      <c r="Z4" s="52">
        <f t="shared" si="2"/>
        <v>0</v>
      </c>
      <c r="AA4" s="52">
        <f t="shared" si="2"/>
        <v>0</v>
      </c>
      <c r="AB4" s="52">
        <f t="shared" si="2"/>
        <v>0</v>
      </c>
      <c r="AC4" s="52">
        <f t="shared" si="2"/>
        <v>0</v>
      </c>
      <c r="AD4" s="52">
        <f t="shared" si="2"/>
        <v>0</v>
      </c>
      <c r="AE4" s="52">
        <f t="shared" si="2"/>
        <v>0</v>
      </c>
      <c r="AF4" s="52">
        <f t="shared" si="2"/>
        <v>0</v>
      </c>
      <c r="AG4" s="52">
        <f t="shared" si="2"/>
        <v>0</v>
      </c>
      <c r="AH4" s="52">
        <f t="shared" si="2"/>
        <v>0</v>
      </c>
      <c r="AI4" s="52">
        <f t="shared" si="2"/>
        <v>0</v>
      </c>
      <c r="AJ4" s="52">
        <f t="shared" si="2"/>
        <v>0</v>
      </c>
      <c r="AK4" s="52">
        <f t="shared" si="2"/>
        <v>0</v>
      </c>
      <c r="AL4" s="52">
        <f t="shared" si="2"/>
        <v>0</v>
      </c>
      <c r="AM4" s="52">
        <f t="shared" si="2"/>
        <v>0</v>
      </c>
      <c r="AN4" s="52">
        <f t="shared" si="2"/>
        <v>0</v>
      </c>
      <c r="AO4" s="52">
        <f t="shared" si="2"/>
        <v>0</v>
      </c>
      <c r="AP4" s="52">
        <f t="shared" si="2"/>
        <v>0</v>
      </c>
      <c r="AQ4" s="52">
        <f t="shared" si="2"/>
        <v>0</v>
      </c>
      <c r="AR4" s="52">
        <f t="shared" si="2"/>
        <v>0</v>
      </c>
      <c r="AS4" s="52">
        <f t="shared" si="2"/>
        <v>0</v>
      </c>
      <c r="AT4" s="52">
        <f t="shared" si="2"/>
        <v>0</v>
      </c>
      <c r="AU4" s="52">
        <f t="shared" si="2"/>
        <v>0</v>
      </c>
      <c r="AV4" s="52">
        <f t="shared" si="2"/>
        <v>0</v>
      </c>
      <c r="AW4" s="52">
        <f t="shared" si="2"/>
        <v>0</v>
      </c>
      <c r="AX4" s="52">
        <f t="shared" si="2"/>
        <v>0</v>
      </c>
      <c r="AY4" s="52">
        <f t="shared" si="2"/>
        <v>0</v>
      </c>
      <c r="AZ4" s="52">
        <f t="shared" si="2"/>
        <v>0</v>
      </c>
      <c r="BA4" s="52">
        <f t="shared" si="2"/>
        <v>0</v>
      </c>
      <c r="BB4" s="52">
        <f t="shared" si="2"/>
        <v>0</v>
      </c>
      <c r="BC4" s="52">
        <f t="shared" si="2"/>
        <v>0</v>
      </c>
      <c r="BD4" s="52">
        <f t="shared" si="2"/>
        <v>0</v>
      </c>
      <c r="BE4" s="52">
        <f t="shared" si="2"/>
        <v>0</v>
      </c>
      <c r="BF4" s="52">
        <f t="shared" si="2"/>
        <v>0</v>
      </c>
      <c r="BG4" s="52">
        <f t="shared" si="2"/>
        <v>0</v>
      </c>
      <c r="BH4" s="52">
        <f t="shared" si="2"/>
        <v>0</v>
      </c>
      <c r="BI4" s="52">
        <f t="shared" si="2"/>
        <v>0</v>
      </c>
      <c r="BJ4" s="52">
        <f t="shared" si="2"/>
        <v>0</v>
      </c>
      <c r="BK4" s="52">
        <f t="shared" si="2"/>
        <v>0</v>
      </c>
      <c r="BL4" s="52">
        <f t="shared" si="2"/>
        <v>0</v>
      </c>
      <c r="BM4" s="52">
        <f t="shared" si="2"/>
        <v>0</v>
      </c>
      <c r="BN4" s="52">
        <f t="shared" si="2"/>
        <v>0</v>
      </c>
      <c r="BO4" s="52">
        <f t="shared" si="2"/>
        <v>0</v>
      </c>
      <c r="BP4" s="52">
        <f t="shared" si="2"/>
        <v>0</v>
      </c>
      <c r="BQ4" s="52">
        <f t="shared" si="2"/>
        <v>0</v>
      </c>
      <c r="BR4" s="52">
        <f t="shared" si="2"/>
        <v>0</v>
      </c>
      <c r="BS4" s="52">
        <f t="shared" si="2"/>
        <v>0</v>
      </c>
      <c r="BT4" s="52">
        <f t="shared" si="2"/>
        <v>0</v>
      </c>
      <c r="BU4" s="52">
        <f t="shared" si="3" ref="BU4:CK4">+BT4</f>
        <v>0</v>
      </c>
      <c r="BV4" s="52">
        <f t="shared" si="3"/>
        <v>0</v>
      </c>
      <c r="BW4" s="52">
        <f t="shared" si="3"/>
        <v>0</v>
      </c>
      <c r="BX4" s="52">
        <f t="shared" si="3"/>
        <v>0</v>
      </c>
      <c r="BY4" s="52">
        <f t="shared" si="3"/>
        <v>0</v>
      </c>
      <c r="BZ4" s="52">
        <f t="shared" si="3"/>
        <v>0</v>
      </c>
      <c r="CA4" s="52">
        <f t="shared" si="3"/>
        <v>0</v>
      </c>
      <c r="CB4" s="52">
        <f t="shared" si="3"/>
        <v>0</v>
      </c>
      <c r="CC4" s="52">
        <f t="shared" si="3"/>
        <v>0</v>
      </c>
      <c r="CD4" s="52">
        <f t="shared" si="3"/>
        <v>0</v>
      </c>
      <c r="CE4" s="52">
        <f t="shared" si="3"/>
        <v>0</v>
      </c>
      <c r="CF4" s="52">
        <f t="shared" si="3"/>
        <v>0</v>
      </c>
      <c r="CG4" s="52">
        <f t="shared" si="3"/>
        <v>0</v>
      </c>
      <c r="CH4" s="52">
        <f t="shared" si="3"/>
        <v>0</v>
      </c>
      <c r="CI4" s="52">
        <f t="shared" si="3"/>
        <v>0</v>
      </c>
      <c r="CJ4" s="52">
        <f t="shared" si="3"/>
        <v>0</v>
      </c>
      <c r="CK4" s="52">
        <f t="shared" si="3"/>
        <v>0</v>
      </c>
    </row>
    <row r="5" spans="3:89" ht="14.5">
      <c r="C5" t="s">
        <v>6</v>
      </c>
      <c r="D5" t="str">
        <f>_xlfn.TEXTJOIN(",",TRUE,Regions!$C$3,Regions!$D$3)</f>
        <v>IE,National</v>
      </c>
      <c r="E5" t="s">
        <v>11</v>
      </c>
      <c r="F5" s="34" t="s">
        <v>12</v>
      </c>
      <c r="G5" s="51">
        <f>VLOOKUP(E5,'BY-Demands'!$I$6:$J$42,2,FALSE)</f>
        <v>0</v>
      </c>
      <c r="H5" s="52">
        <f>+G5</f>
        <v>0</v>
      </c>
      <c r="I5" s="52">
        <f t="shared" si="4" ref="I5:BT5">+H5</f>
        <v>0</v>
      </c>
      <c r="J5" s="52">
        <f t="shared" si="4"/>
        <v>0</v>
      </c>
      <c r="K5" s="52">
        <f t="shared" si="4"/>
        <v>0</v>
      </c>
      <c r="L5" s="52">
        <f t="shared" si="4"/>
        <v>0</v>
      </c>
      <c r="M5" s="52">
        <f t="shared" si="4"/>
        <v>0</v>
      </c>
      <c r="N5" s="52">
        <f t="shared" si="4"/>
        <v>0</v>
      </c>
      <c r="O5" s="52">
        <f t="shared" si="4"/>
        <v>0</v>
      </c>
      <c r="P5" s="52">
        <f t="shared" si="4"/>
        <v>0</v>
      </c>
      <c r="Q5" s="52">
        <f t="shared" si="4"/>
        <v>0</v>
      </c>
      <c r="R5" s="52">
        <f t="shared" si="4"/>
        <v>0</v>
      </c>
      <c r="S5" s="52">
        <f t="shared" si="4"/>
        <v>0</v>
      </c>
      <c r="T5" s="52">
        <f t="shared" si="4"/>
        <v>0</v>
      </c>
      <c r="U5" s="52">
        <f t="shared" si="4"/>
        <v>0</v>
      </c>
      <c r="V5" s="52">
        <f t="shared" si="4"/>
        <v>0</v>
      </c>
      <c r="W5" s="52">
        <f t="shared" si="4"/>
        <v>0</v>
      </c>
      <c r="X5" s="52">
        <f t="shared" si="4"/>
        <v>0</v>
      </c>
      <c r="Y5" s="52">
        <f t="shared" si="4"/>
        <v>0</v>
      </c>
      <c r="Z5" s="52">
        <f t="shared" si="4"/>
        <v>0</v>
      </c>
      <c r="AA5" s="52">
        <f t="shared" si="4"/>
        <v>0</v>
      </c>
      <c r="AB5" s="52">
        <f t="shared" si="4"/>
        <v>0</v>
      </c>
      <c r="AC5" s="52">
        <f t="shared" si="4"/>
        <v>0</v>
      </c>
      <c r="AD5" s="52">
        <f t="shared" si="4"/>
        <v>0</v>
      </c>
      <c r="AE5" s="52">
        <f t="shared" si="4"/>
        <v>0</v>
      </c>
      <c r="AF5" s="52">
        <f t="shared" si="4"/>
        <v>0</v>
      </c>
      <c r="AG5" s="52">
        <f t="shared" si="4"/>
        <v>0</v>
      </c>
      <c r="AH5" s="52">
        <f t="shared" si="4"/>
        <v>0</v>
      </c>
      <c r="AI5" s="52">
        <f t="shared" si="4"/>
        <v>0</v>
      </c>
      <c r="AJ5" s="52">
        <f t="shared" si="4"/>
        <v>0</v>
      </c>
      <c r="AK5" s="52">
        <f t="shared" si="4"/>
        <v>0</v>
      </c>
      <c r="AL5" s="52">
        <f t="shared" si="4"/>
        <v>0</v>
      </c>
      <c r="AM5" s="52">
        <f t="shared" si="4"/>
        <v>0</v>
      </c>
      <c r="AN5" s="52">
        <f t="shared" si="4"/>
        <v>0</v>
      </c>
      <c r="AO5" s="52">
        <f t="shared" si="4"/>
        <v>0</v>
      </c>
      <c r="AP5" s="52">
        <f t="shared" si="4"/>
        <v>0</v>
      </c>
      <c r="AQ5" s="52">
        <f t="shared" si="4"/>
        <v>0</v>
      </c>
      <c r="AR5" s="52">
        <f t="shared" si="4"/>
        <v>0</v>
      </c>
      <c r="AS5" s="52">
        <f t="shared" si="4"/>
        <v>0</v>
      </c>
      <c r="AT5" s="52">
        <f t="shared" si="4"/>
        <v>0</v>
      </c>
      <c r="AU5" s="52">
        <f t="shared" si="4"/>
        <v>0</v>
      </c>
      <c r="AV5" s="52">
        <f t="shared" si="4"/>
        <v>0</v>
      </c>
      <c r="AW5" s="52">
        <f t="shared" si="4"/>
        <v>0</v>
      </c>
      <c r="AX5" s="52">
        <f t="shared" si="4"/>
        <v>0</v>
      </c>
      <c r="AY5" s="52">
        <f t="shared" si="4"/>
        <v>0</v>
      </c>
      <c r="AZ5" s="52">
        <f t="shared" si="4"/>
        <v>0</v>
      </c>
      <c r="BA5" s="52">
        <f t="shared" si="4"/>
        <v>0</v>
      </c>
      <c r="BB5" s="52">
        <f t="shared" si="4"/>
        <v>0</v>
      </c>
      <c r="BC5" s="52">
        <f t="shared" si="4"/>
        <v>0</v>
      </c>
      <c r="BD5" s="52">
        <f t="shared" si="4"/>
        <v>0</v>
      </c>
      <c r="BE5" s="52">
        <f t="shared" si="4"/>
        <v>0</v>
      </c>
      <c r="BF5" s="52">
        <f t="shared" si="4"/>
        <v>0</v>
      </c>
      <c r="BG5" s="52">
        <f t="shared" si="4"/>
        <v>0</v>
      </c>
      <c r="BH5" s="52">
        <f t="shared" si="4"/>
        <v>0</v>
      </c>
      <c r="BI5" s="52">
        <f t="shared" si="4"/>
        <v>0</v>
      </c>
      <c r="BJ5" s="52">
        <f t="shared" si="4"/>
        <v>0</v>
      </c>
      <c r="BK5" s="52">
        <f t="shared" si="4"/>
        <v>0</v>
      </c>
      <c r="BL5" s="52">
        <f t="shared" si="4"/>
        <v>0</v>
      </c>
      <c r="BM5" s="52">
        <f t="shared" si="4"/>
        <v>0</v>
      </c>
      <c r="BN5" s="52">
        <f t="shared" si="4"/>
        <v>0</v>
      </c>
      <c r="BO5" s="52">
        <f t="shared" si="4"/>
        <v>0</v>
      </c>
      <c r="BP5" s="52">
        <f t="shared" si="4"/>
        <v>0</v>
      </c>
      <c r="BQ5" s="52">
        <f t="shared" si="4"/>
        <v>0</v>
      </c>
      <c r="BR5" s="52">
        <f t="shared" si="4"/>
        <v>0</v>
      </c>
      <c r="BS5" s="52">
        <f t="shared" si="4"/>
        <v>0</v>
      </c>
      <c r="BT5" s="52">
        <f t="shared" si="4"/>
        <v>0</v>
      </c>
      <c r="BU5" s="52">
        <f t="shared" si="5" ref="BU5:CK5">+BT5</f>
        <v>0</v>
      </c>
      <c r="BV5" s="52">
        <f t="shared" si="5"/>
        <v>0</v>
      </c>
      <c r="BW5" s="52">
        <f t="shared" si="5"/>
        <v>0</v>
      </c>
      <c r="BX5" s="52">
        <f t="shared" si="5"/>
        <v>0</v>
      </c>
      <c r="BY5" s="52">
        <f t="shared" si="5"/>
        <v>0</v>
      </c>
      <c r="BZ5" s="52">
        <f t="shared" si="5"/>
        <v>0</v>
      </c>
      <c r="CA5" s="52">
        <f t="shared" si="5"/>
        <v>0</v>
      </c>
      <c r="CB5" s="52">
        <f t="shared" si="5"/>
        <v>0</v>
      </c>
      <c r="CC5" s="52">
        <f t="shared" si="5"/>
        <v>0</v>
      </c>
      <c r="CD5" s="52">
        <f t="shared" si="5"/>
        <v>0</v>
      </c>
      <c r="CE5" s="52">
        <f t="shared" si="5"/>
        <v>0</v>
      </c>
      <c r="CF5" s="52">
        <f t="shared" si="5"/>
        <v>0</v>
      </c>
      <c r="CG5" s="52">
        <f t="shared" si="5"/>
        <v>0</v>
      </c>
      <c r="CH5" s="52">
        <f t="shared" si="5"/>
        <v>0</v>
      </c>
      <c r="CI5" s="52">
        <f t="shared" si="5"/>
        <v>0</v>
      </c>
      <c r="CJ5" s="52">
        <f t="shared" si="5"/>
        <v>0</v>
      </c>
      <c r="CK5" s="52">
        <f t="shared" si="5"/>
        <v>0</v>
      </c>
    </row>
    <row r="6" spans="3:89" ht="14.5">
      <c r="C6" t="s">
        <v>6</v>
      </c>
      <c r="D6" t="str">
        <f>_xlfn.TEXTJOIN(",",TRUE,Regions!$C$3,Regions!$D$3)</f>
        <v>IE,National</v>
      </c>
      <c r="E6" t="s">
        <v>13</v>
      </c>
      <c r="F6" s="34" t="s">
        <v>14</v>
      </c>
      <c r="G6" s="51">
        <f>VLOOKUP(E6,'BY-Demands'!$I$6:$J$42,2,FALSE)</f>
        <v>5</v>
      </c>
      <c r="H6" s="52">
        <f>+G6</f>
        <v>5</v>
      </c>
      <c r="I6" s="52">
        <f t="shared" si="6" ref="I6:BT6">+H6</f>
        <v>5</v>
      </c>
      <c r="J6" s="52">
        <f t="shared" si="6"/>
        <v>5</v>
      </c>
      <c r="K6" s="52">
        <f t="shared" si="6"/>
        <v>5</v>
      </c>
      <c r="L6" s="52">
        <f t="shared" si="6"/>
        <v>5</v>
      </c>
      <c r="M6" s="52">
        <f t="shared" si="6"/>
        <v>5</v>
      </c>
      <c r="N6" s="52">
        <f t="shared" si="6"/>
        <v>5</v>
      </c>
      <c r="O6" s="52">
        <f t="shared" si="6"/>
        <v>5</v>
      </c>
      <c r="P6" s="52">
        <f t="shared" si="6"/>
        <v>5</v>
      </c>
      <c r="Q6" s="52">
        <f t="shared" si="6"/>
        <v>5</v>
      </c>
      <c r="R6" s="52">
        <f t="shared" si="6"/>
        <v>5</v>
      </c>
      <c r="S6" s="52">
        <f t="shared" si="6"/>
        <v>5</v>
      </c>
      <c r="T6" s="52">
        <f t="shared" si="6"/>
        <v>5</v>
      </c>
      <c r="U6" s="52">
        <f t="shared" si="6"/>
        <v>5</v>
      </c>
      <c r="V6" s="52">
        <f t="shared" si="6"/>
        <v>5</v>
      </c>
      <c r="W6" s="52">
        <f t="shared" si="6"/>
        <v>5</v>
      </c>
      <c r="X6" s="52">
        <f t="shared" si="6"/>
        <v>5</v>
      </c>
      <c r="Y6" s="52">
        <f t="shared" si="6"/>
        <v>5</v>
      </c>
      <c r="Z6" s="52">
        <f t="shared" si="6"/>
        <v>5</v>
      </c>
      <c r="AA6" s="52">
        <f t="shared" si="6"/>
        <v>5</v>
      </c>
      <c r="AB6" s="52">
        <f t="shared" si="6"/>
        <v>5</v>
      </c>
      <c r="AC6" s="52">
        <f t="shared" si="6"/>
        <v>5</v>
      </c>
      <c r="AD6" s="52">
        <f t="shared" si="6"/>
        <v>5</v>
      </c>
      <c r="AE6" s="52">
        <f t="shared" si="6"/>
        <v>5</v>
      </c>
      <c r="AF6" s="52">
        <f t="shared" si="6"/>
        <v>5</v>
      </c>
      <c r="AG6" s="52">
        <f t="shared" si="6"/>
        <v>5</v>
      </c>
      <c r="AH6" s="52">
        <f t="shared" si="6"/>
        <v>5</v>
      </c>
      <c r="AI6" s="52">
        <f t="shared" si="6"/>
        <v>5</v>
      </c>
      <c r="AJ6" s="52">
        <f t="shared" si="6"/>
        <v>5</v>
      </c>
      <c r="AK6" s="52">
        <f t="shared" si="6"/>
        <v>5</v>
      </c>
      <c r="AL6" s="52">
        <f t="shared" si="6"/>
        <v>5</v>
      </c>
      <c r="AM6" s="52">
        <f t="shared" si="6"/>
        <v>5</v>
      </c>
      <c r="AN6" s="52">
        <f t="shared" si="6"/>
        <v>5</v>
      </c>
      <c r="AO6" s="52">
        <f t="shared" si="6"/>
        <v>5</v>
      </c>
      <c r="AP6" s="52">
        <f t="shared" si="6"/>
        <v>5</v>
      </c>
      <c r="AQ6" s="52">
        <f t="shared" si="6"/>
        <v>5</v>
      </c>
      <c r="AR6" s="52">
        <f t="shared" si="6"/>
        <v>5</v>
      </c>
      <c r="AS6" s="52">
        <f t="shared" si="6"/>
        <v>5</v>
      </c>
      <c r="AT6" s="52">
        <f t="shared" si="6"/>
        <v>5</v>
      </c>
      <c r="AU6" s="52">
        <f t="shared" si="6"/>
        <v>5</v>
      </c>
      <c r="AV6" s="52">
        <f t="shared" si="6"/>
        <v>5</v>
      </c>
      <c r="AW6" s="52">
        <f t="shared" si="6"/>
        <v>5</v>
      </c>
      <c r="AX6" s="52">
        <f t="shared" si="6"/>
        <v>5</v>
      </c>
      <c r="AY6" s="52">
        <f t="shared" si="6"/>
        <v>5</v>
      </c>
      <c r="AZ6" s="52">
        <f t="shared" si="6"/>
        <v>5</v>
      </c>
      <c r="BA6" s="52">
        <f t="shared" si="6"/>
        <v>5</v>
      </c>
      <c r="BB6" s="52">
        <f t="shared" si="6"/>
        <v>5</v>
      </c>
      <c r="BC6" s="52">
        <f t="shared" si="6"/>
        <v>5</v>
      </c>
      <c r="BD6" s="52">
        <f t="shared" si="6"/>
        <v>5</v>
      </c>
      <c r="BE6" s="52">
        <f t="shared" si="6"/>
        <v>5</v>
      </c>
      <c r="BF6" s="52">
        <f t="shared" si="6"/>
        <v>5</v>
      </c>
      <c r="BG6" s="52">
        <f t="shared" si="6"/>
        <v>5</v>
      </c>
      <c r="BH6" s="52">
        <f t="shared" si="6"/>
        <v>5</v>
      </c>
      <c r="BI6" s="52">
        <f t="shared" si="6"/>
        <v>5</v>
      </c>
      <c r="BJ6" s="52">
        <f t="shared" si="6"/>
        <v>5</v>
      </c>
      <c r="BK6" s="52">
        <f t="shared" si="6"/>
        <v>5</v>
      </c>
      <c r="BL6" s="52">
        <f t="shared" si="6"/>
        <v>5</v>
      </c>
      <c r="BM6" s="52">
        <f t="shared" si="6"/>
        <v>5</v>
      </c>
      <c r="BN6" s="52">
        <f t="shared" si="6"/>
        <v>5</v>
      </c>
      <c r="BO6" s="52">
        <f t="shared" si="6"/>
        <v>5</v>
      </c>
      <c r="BP6" s="52">
        <f t="shared" si="6"/>
        <v>5</v>
      </c>
      <c r="BQ6" s="52">
        <f t="shared" si="6"/>
        <v>5</v>
      </c>
      <c r="BR6" s="52">
        <f t="shared" si="6"/>
        <v>5</v>
      </c>
      <c r="BS6" s="52">
        <f t="shared" si="6"/>
        <v>5</v>
      </c>
      <c r="BT6" s="52">
        <f t="shared" si="6"/>
        <v>5</v>
      </c>
      <c r="BU6" s="52">
        <f t="shared" si="7" ref="BU6:CK6">+BT6</f>
        <v>5</v>
      </c>
      <c r="BV6" s="52">
        <f t="shared" si="7"/>
        <v>5</v>
      </c>
      <c r="BW6" s="52">
        <f t="shared" si="7"/>
        <v>5</v>
      </c>
      <c r="BX6" s="52">
        <f t="shared" si="7"/>
        <v>5</v>
      </c>
      <c r="BY6" s="52">
        <f t="shared" si="7"/>
        <v>5</v>
      </c>
      <c r="BZ6" s="52">
        <f t="shared" si="7"/>
        <v>5</v>
      </c>
      <c r="CA6" s="52">
        <f t="shared" si="7"/>
        <v>5</v>
      </c>
      <c r="CB6" s="52">
        <f t="shared" si="7"/>
        <v>5</v>
      </c>
      <c r="CC6" s="52">
        <f t="shared" si="7"/>
        <v>5</v>
      </c>
      <c r="CD6" s="52">
        <f t="shared" si="7"/>
        <v>5</v>
      </c>
      <c r="CE6" s="52">
        <f t="shared" si="7"/>
        <v>5</v>
      </c>
      <c r="CF6" s="52">
        <f t="shared" si="7"/>
        <v>5</v>
      </c>
      <c r="CG6" s="52">
        <f t="shared" si="7"/>
        <v>5</v>
      </c>
      <c r="CH6" s="52">
        <f t="shared" si="7"/>
        <v>5</v>
      </c>
      <c r="CI6" s="52">
        <f t="shared" si="7"/>
        <v>5</v>
      </c>
      <c r="CJ6" s="52">
        <f t="shared" si="7"/>
        <v>5</v>
      </c>
      <c r="CK6" s="52">
        <f t="shared" si="7"/>
        <v>5</v>
      </c>
    </row>
    <row r="7" spans="3:89" ht="14.5">
      <c r="C7" t="s">
        <v>6</v>
      </c>
      <c r="D7" t="str">
        <f>_xlfn.TEXTJOIN(",",TRUE,Regions!$C$3,Regions!$D$3)</f>
        <v>IE,National</v>
      </c>
      <c r="E7" t="s">
        <v>15</v>
      </c>
      <c r="F7" s="34" t="s">
        <v>16</v>
      </c>
      <c r="G7" s="51">
        <f>VLOOKUP(E7,'BY-Demands'!$I$6:$J$42,2,FALSE)</f>
        <v>0</v>
      </c>
      <c r="H7" s="52">
        <f>+G7</f>
        <v>0</v>
      </c>
      <c r="I7" s="52">
        <f t="shared" si="8" ref="I7:BT7">+H7</f>
        <v>0</v>
      </c>
      <c r="J7" s="52">
        <f t="shared" si="8"/>
        <v>0</v>
      </c>
      <c r="K7" s="52">
        <f t="shared" si="8"/>
        <v>0</v>
      </c>
      <c r="L7" s="52">
        <f t="shared" si="8"/>
        <v>0</v>
      </c>
      <c r="M7" s="52">
        <f t="shared" si="8"/>
        <v>0</v>
      </c>
      <c r="N7" s="52">
        <f t="shared" si="8"/>
        <v>0</v>
      </c>
      <c r="O7" s="52">
        <f t="shared" si="8"/>
        <v>0</v>
      </c>
      <c r="P7" s="52">
        <f t="shared" si="8"/>
        <v>0</v>
      </c>
      <c r="Q7" s="52">
        <f t="shared" si="8"/>
        <v>0</v>
      </c>
      <c r="R7" s="52">
        <f t="shared" si="8"/>
        <v>0</v>
      </c>
      <c r="S7" s="52">
        <f t="shared" si="8"/>
        <v>0</v>
      </c>
      <c r="T7" s="52">
        <f t="shared" si="8"/>
        <v>0</v>
      </c>
      <c r="U7" s="52">
        <f t="shared" si="8"/>
        <v>0</v>
      </c>
      <c r="V7" s="52">
        <f t="shared" si="8"/>
        <v>0</v>
      </c>
      <c r="W7" s="52">
        <f t="shared" si="8"/>
        <v>0</v>
      </c>
      <c r="X7" s="52">
        <f t="shared" si="8"/>
        <v>0</v>
      </c>
      <c r="Y7" s="52">
        <f t="shared" si="8"/>
        <v>0</v>
      </c>
      <c r="Z7" s="52">
        <f t="shared" si="8"/>
        <v>0</v>
      </c>
      <c r="AA7" s="52">
        <f t="shared" si="8"/>
        <v>0</v>
      </c>
      <c r="AB7" s="52">
        <f t="shared" si="8"/>
        <v>0</v>
      </c>
      <c r="AC7" s="52">
        <f t="shared" si="8"/>
        <v>0</v>
      </c>
      <c r="AD7" s="52">
        <f t="shared" si="8"/>
        <v>0</v>
      </c>
      <c r="AE7" s="52">
        <f t="shared" si="8"/>
        <v>0</v>
      </c>
      <c r="AF7" s="52">
        <f t="shared" si="8"/>
        <v>0</v>
      </c>
      <c r="AG7" s="52">
        <f t="shared" si="8"/>
        <v>0</v>
      </c>
      <c r="AH7" s="52">
        <f t="shared" si="8"/>
        <v>0</v>
      </c>
      <c r="AI7" s="52">
        <f t="shared" si="8"/>
        <v>0</v>
      </c>
      <c r="AJ7" s="52">
        <f t="shared" si="8"/>
        <v>0</v>
      </c>
      <c r="AK7" s="52">
        <f t="shared" si="8"/>
        <v>0</v>
      </c>
      <c r="AL7" s="52">
        <f t="shared" si="8"/>
        <v>0</v>
      </c>
      <c r="AM7" s="52">
        <f t="shared" si="8"/>
        <v>0</v>
      </c>
      <c r="AN7" s="52">
        <f t="shared" si="8"/>
        <v>0</v>
      </c>
      <c r="AO7" s="52">
        <f t="shared" si="8"/>
        <v>0</v>
      </c>
      <c r="AP7" s="52">
        <f t="shared" si="8"/>
        <v>0</v>
      </c>
      <c r="AQ7" s="52">
        <f t="shared" si="8"/>
        <v>0</v>
      </c>
      <c r="AR7" s="52">
        <f t="shared" si="8"/>
        <v>0</v>
      </c>
      <c r="AS7" s="52">
        <f t="shared" si="8"/>
        <v>0</v>
      </c>
      <c r="AT7" s="52">
        <f t="shared" si="8"/>
        <v>0</v>
      </c>
      <c r="AU7" s="52">
        <f t="shared" si="8"/>
        <v>0</v>
      </c>
      <c r="AV7" s="52">
        <f t="shared" si="8"/>
        <v>0</v>
      </c>
      <c r="AW7" s="52">
        <f t="shared" si="8"/>
        <v>0</v>
      </c>
      <c r="AX7" s="52">
        <f t="shared" si="8"/>
        <v>0</v>
      </c>
      <c r="AY7" s="52">
        <f t="shared" si="8"/>
        <v>0</v>
      </c>
      <c r="AZ7" s="52">
        <f t="shared" si="8"/>
        <v>0</v>
      </c>
      <c r="BA7" s="52">
        <f t="shared" si="8"/>
        <v>0</v>
      </c>
      <c r="BB7" s="52">
        <f t="shared" si="8"/>
        <v>0</v>
      </c>
      <c r="BC7" s="52">
        <f t="shared" si="8"/>
        <v>0</v>
      </c>
      <c r="BD7" s="52">
        <f t="shared" si="8"/>
        <v>0</v>
      </c>
      <c r="BE7" s="52">
        <f t="shared" si="8"/>
        <v>0</v>
      </c>
      <c r="BF7" s="52">
        <f t="shared" si="8"/>
        <v>0</v>
      </c>
      <c r="BG7" s="52">
        <f t="shared" si="8"/>
        <v>0</v>
      </c>
      <c r="BH7" s="52">
        <f t="shared" si="8"/>
        <v>0</v>
      </c>
      <c r="BI7" s="52">
        <f t="shared" si="8"/>
        <v>0</v>
      </c>
      <c r="BJ7" s="52">
        <f t="shared" si="8"/>
        <v>0</v>
      </c>
      <c r="BK7" s="52">
        <f t="shared" si="8"/>
        <v>0</v>
      </c>
      <c r="BL7" s="52">
        <f t="shared" si="8"/>
        <v>0</v>
      </c>
      <c r="BM7" s="52">
        <f t="shared" si="8"/>
        <v>0</v>
      </c>
      <c r="BN7" s="52">
        <f t="shared" si="8"/>
        <v>0</v>
      </c>
      <c r="BO7" s="52">
        <f t="shared" si="8"/>
        <v>0</v>
      </c>
      <c r="BP7" s="52">
        <f t="shared" si="8"/>
        <v>0</v>
      </c>
      <c r="BQ7" s="52">
        <f t="shared" si="8"/>
        <v>0</v>
      </c>
      <c r="BR7" s="52">
        <f t="shared" si="8"/>
        <v>0</v>
      </c>
      <c r="BS7" s="52">
        <f t="shared" si="8"/>
        <v>0</v>
      </c>
      <c r="BT7" s="52">
        <f t="shared" si="8"/>
        <v>0</v>
      </c>
      <c r="BU7" s="52">
        <f t="shared" si="9" ref="BU7:CK7">+BT7</f>
        <v>0</v>
      </c>
      <c r="BV7" s="52">
        <f t="shared" si="9"/>
        <v>0</v>
      </c>
      <c r="BW7" s="52">
        <f t="shared" si="9"/>
        <v>0</v>
      </c>
      <c r="BX7" s="52">
        <f t="shared" si="9"/>
        <v>0</v>
      </c>
      <c r="BY7" s="52">
        <f t="shared" si="9"/>
        <v>0</v>
      </c>
      <c r="BZ7" s="52">
        <f t="shared" si="9"/>
        <v>0</v>
      </c>
      <c r="CA7" s="52">
        <f t="shared" si="9"/>
        <v>0</v>
      </c>
      <c r="CB7" s="52">
        <f t="shared" si="9"/>
        <v>0</v>
      </c>
      <c r="CC7" s="52">
        <f t="shared" si="9"/>
        <v>0</v>
      </c>
      <c r="CD7" s="52">
        <f t="shared" si="9"/>
        <v>0</v>
      </c>
      <c r="CE7" s="52">
        <f t="shared" si="9"/>
        <v>0</v>
      </c>
      <c r="CF7" s="52">
        <f t="shared" si="9"/>
        <v>0</v>
      </c>
      <c r="CG7" s="52">
        <f t="shared" si="9"/>
        <v>0</v>
      </c>
      <c r="CH7" s="52">
        <f t="shared" si="9"/>
        <v>0</v>
      </c>
      <c r="CI7" s="52">
        <f t="shared" si="9"/>
        <v>0</v>
      </c>
      <c r="CJ7" s="52">
        <f t="shared" si="9"/>
        <v>0</v>
      </c>
      <c r="CK7" s="52">
        <f t="shared" si="9"/>
        <v>0</v>
      </c>
    </row>
    <row r="8" spans="3:89" ht="14.5">
      <c r="C8" t="s">
        <v>6</v>
      </c>
      <c r="D8" t="str">
        <f>_xlfn.TEXTJOIN(",",TRUE,Regions!$C$3,Regions!$D$3)</f>
        <v>IE,National</v>
      </c>
      <c r="E8" t="s">
        <v>17</v>
      </c>
      <c r="F8" s="34" t="s">
        <v>18</v>
      </c>
      <c r="G8" s="51">
        <f>VLOOKUP(E8,'BY-Demands'!$I$6:$J$42,2,FALSE)</f>
        <v>5.7000000000000002</v>
      </c>
      <c r="H8" s="52">
        <f>+G8</f>
        <v>5.7000000000000002</v>
      </c>
      <c r="I8" s="52">
        <f t="shared" si="10" ref="I8:BT8">+H8</f>
        <v>5.7000000000000002</v>
      </c>
      <c r="J8" s="52">
        <f t="shared" si="10"/>
        <v>5.7000000000000002</v>
      </c>
      <c r="K8" s="52">
        <f t="shared" si="10"/>
        <v>5.7000000000000002</v>
      </c>
      <c r="L8" s="52">
        <f t="shared" si="10"/>
        <v>5.7000000000000002</v>
      </c>
      <c r="M8" s="52">
        <f t="shared" si="10"/>
        <v>5.7000000000000002</v>
      </c>
      <c r="N8" s="52">
        <f t="shared" si="10"/>
        <v>5.7000000000000002</v>
      </c>
      <c r="O8" s="52">
        <f t="shared" si="10"/>
        <v>5.7000000000000002</v>
      </c>
      <c r="P8" s="52">
        <f t="shared" si="10"/>
        <v>5.7000000000000002</v>
      </c>
      <c r="Q8" s="52">
        <f t="shared" si="10"/>
        <v>5.7000000000000002</v>
      </c>
      <c r="R8" s="52">
        <f t="shared" si="10"/>
        <v>5.7000000000000002</v>
      </c>
      <c r="S8" s="52">
        <f t="shared" si="10"/>
        <v>5.7000000000000002</v>
      </c>
      <c r="T8" s="52">
        <f t="shared" si="10"/>
        <v>5.7000000000000002</v>
      </c>
      <c r="U8" s="52">
        <f t="shared" si="10"/>
        <v>5.7000000000000002</v>
      </c>
      <c r="V8" s="52">
        <f t="shared" si="10"/>
        <v>5.7000000000000002</v>
      </c>
      <c r="W8" s="52">
        <f t="shared" si="10"/>
        <v>5.7000000000000002</v>
      </c>
      <c r="X8" s="52">
        <f t="shared" si="10"/>
        <v>5.7000000000000002</v>
      </c>
      <c r="Y8" s="52">
        <f t="shared" si="10"/>
        <v>5.7000000000000002</v>
      </c>
      <c r="Z8" s="52">
        <f t="shared" si="10"/>
        <v>5.7000000000000002</v>
      </c>
      <c r="AA8" s="52">
        <f t="shared" si="10"/>
        <v>5.7000000000000002</v>
      </c>
      <c r="AB8" s="52">
        <f t="shared" si="10"/>
        <v>5.7000000000000002</v>
      </c>
      <c r="AC8" s="52">
        <f t="shared" si="10"/>
        <v>5.7000000000000002</v>
      </c>
      <c r="AD8" s="52">
        <f t="shared" si="10"/>
        <v>5.7000000000000002</v>
      </c>
      <c r="AE8" s="52">
        <f t="shared" si="10"/>
        <v>5.7000000000000002</v>
      </c>
      <c r="AF8" s="52">
        <f t="shared" si="10"/>
        <v>5.7000000000000002</v>
      </c>
      <c r="AG8" s="52">
        <f t="shared" si="10"/>
        <v>5.7000000000000002</v>
      </c>
      <c r="AH8" s="52">
        <f t="shared" si="10"/>
        <v>5.7000000000000002</v>
      </c>
      <c r="AI8" s="52">
        <f t="shared" si="10"/>
        <v>5.7000000000000002</v>
      </c>
      <c r="AJ8" s="52">
        <f t="shared" si="10"/>
        <v>5.7000000000000002</v>
      </c>
      <c r="AK8" s="52">
        <f t="shared" si="10"/>
        <v>5.7000000000000002</v>
      </c>
      <c r="AL8" s="52">
        <f t="shared" si="10"/>
        <v>5.7000000000000002</v>
      </c>
      <c r="AM8" s="52">
        <f t="shared" si="10"/>
        <v>5.7000000000000002</v>
      </c>
      <c r="AN8" s="52">
        <f t="shared" si="10"/>
        <v>5.7000000000000002</v>
      </c>
      <c r="AO8" s="52">
        <f t="shared" si="10"/>
        <v>5.7000000000000002</v>
      </c>
      <c r="AP8" s="52">
        <f t="shared" si="10"/>
        <v>5.7000000000000002</v>
      </c>
      <c r="AQ8" s="52">
        <f t="shared" si="10"/>
        <v>5.7000000000000002</v>
      </c>
      <c r="AR8" s="52">
        <f t="shared" si="10"/>
        <v>5.7000000000000002</v>
      </c>
      <c r="AS8" s="52">
        <f t="shared" si="10"/>
        <v>5.7000000000000002</v>
      </c>
      <c r="AT8" s="52">
        <f t="shared" si="10"/>
        <v>5.7000000000000002</v>
      </c>
      <c r="AU8" s="52">
        <f t="shared" si="10"/>
        <v>5.7000000000000002</v>
      </c>
      <c r="AV8" s="52">
        <f t="shared" si="10"/>
        <v>5.7000000000000002</v>
      </c>
      <c r="AW8" s="52">
        <f t="shared" si="10"/>
        <v>5.7000000000000002</v>
      </c>
      <c r="AX8" s="52">
        <f t="shared" si="10"/>
        <v>5.7000000000000002</v>
      </c>
      <c r="AY8" s="52">
        <f t="shared" si="10"/>
        <v>5.7000000000000002</v>
      </c>
      <c r="AZ8" s="52">
        <f t="shared" si="10"/>
        <v>5.7000000000000002</v>
      </c>
      <c r="BA8" s="52">
        <f t="shared" si="10"/>
        <v>5.7000000000000002</v>
      </c>
      <c r="BB8" s="52">
        <f t="shared" si="10"/>
        <v>5.7000000000000002</v>
      </c>
      <c r="BC8" s="52">
        <f t="shared" si="10"/>
        <v>5.7000000000000002</v>
      </c>
      <c r="BD8" s="52">
        <f t="shared" si="10"/>
        <v>5.7000000000000002</v>
      </c>
      <c r="BE8" s="52">
        <f t="shared" si="10"/>
        <v>5.7000000000000002</v>
      </c>
      <c r="BF8" s="52">
        <f t="shared" si="10"/>
        <v>5.7000000000000002</v>
      </c>
      <c r="BG8" s="52">
        <f t="shared" si="10"/>
        <v>5.7000000000000002</v>
      </c>
      <c r="BH8" s="52">
        <f t="shared" si="10"/>
        <v>5.7000000000000002</v>
      </c>
      <c r="BI8" s="52">
        <f t="shared" si="10"/>
        <v>5.7000000000000002</v>
      </c>
      <c r="BJ8" s="52">
        <f t="shared" si="10"/>
        <v>5.7000000000000002</v>
      </c>
      <c r="BK8" s="52">
        <f t="shared" si="10"/>
        <v>5.7000000000000002</v>
      </c>
      <c r="BL8" s="52">
        <f t="shared" si="10"/>
        <v>5.7000000000000002</v>
      </c>
      <c r="BM8" s="52">
        <f t="shared" si="10"/>
        <v>5.7000000000000002</v>
      </c>
      <c r="BN8" s="52">
        <f t="shared" si="10"/>
        <v>5.7000000000000002</v>
      </c>
      <c r="BO8" s="52">
        <f t="shared" si="10"/>
        <v>5.7000000000000002</v>
      </c>
      <c r="BP8" s="52">
        <f t="shared" si="10"/>
        <v>5.7000000000000002</v>
      </c>
      <c r="BQ8" s="52">
        <f t="shared" si="10"/>
        <v>5.7000000000000002</v>
      </c>
      <c r="BR8" s="52">
        <f t="shared" si="10"/>
        <v>5.7000000000000002</v>
      </c>
      <c r="BS8" s="52">
        <f t="shared" si="10"/>
        <v>5.7000000000000002</v>
      </c>
      <c r="BT8" s="52">
        <f t="shared" si="10"/>
        <v>5.7000000000000002</v>
      </c>
      <c r="BU8" s="52">
        <f t="shared" si="11" ref="BU8:CK8">+BT8</f>
        <v>5.7000000000000002</v>
      </c>
      <c r="BV8" s="52">
        <f t="shared" si="11"/>
        <v>5.7000000000000002</v>
      </c>
      <c r="BW8" s="52">
        <f t="shared" si="11"/>
        <v>5.7000000000000002</v>
      </c>
      <c r="BX8" s="52">
        <f t="shared" si="11"/>
        <v>5.7000000000000002</v>
      </c>
      <c r="BY8" s="52">
        <f t="shared" si="11"/>
        <v>5.7000000000000002</v>
      </c>
      <c r="BZ8" s="52">
        <f t="shared" si="11"/>
        <v>5.7000000000000002</v>
      </c>
      <c r="CA8" s="52">
        <f t="shared" si="11"/>
        <v>5.7000000000000002</v>
      </c>
      <c r="CB8" s="52">
        <f t="shared" si="11"/>
        <v>5.7000000000000002</v>
      </c>
      <c r="CC8" s="52">
        <f t="shared" si="11"/>
        <v>5.7000000000000002</v>
      </c>
      <c r="CD8" s="52">
        <f t="shared" si="11"/>
        <v>5.7000000000000002</v>
      </c>
      <c r="CE8" s="52">
        <f t="shared" si="11"/>
        <v>5.7000000000000002</v>
      </c>
      <c r="CF8" s="52">
        <f t="shared" si="11"/>
        <v>5.7000000000000002</v>
      </c>
      <c r="CG8" s="52">
        <f t="shared" si="11"/>
        <v>5.7000000000000002</v>
      </c>
      <c r="CH8" s="52">
        <f t="shared" si="11"/>
        <v>5.7000000000000002</v>
      </c>
      <c r="CI8" s="52">
        <f t="shared" si="11"/>
        <v>5.7000000000000002</v>
      </c>
      <c r="CJ8" s="52">
        <f t="shared" si="11"/>
        <v>5.7000000000000002</v>
      </c>
      <c r="CK8" s="52">
        <f t="shared" si="11"/>
        <v>5.7000000000000002</v>
      </c>
    </row>
    <row r="9" spans="3:89" ht="14.5">
      <c r="C9" t="s">
        <v>6</v>
      </c>
      <c r="D9" t="str">
        <f>_xlfn.TEXTJOIN(",",TRUE,Regions!$C$3,Regions!$D$3)</f>
        <v>IE,National</v>
      </c>
      <c r="E9" t="s">
        <v>19</v>
      </c>
      <c r="F9" s="34" t="s">
        <v>20</v>
      </c>
      <c r="G9" s="51">
        <f>VLOOKUP(E9,'BY-Demands'!$I$6:$J$42,2,FALSE)</f>
        <v>0</v>
      </c>
      <c r="H9" s="52">
        <f>+G9</f>
        <v>0</v>
      </c>
      <c r="I9" s="52">
        <f t="shared" si="12" ref="I9:BT9">+H9</f>
        <v>0</v>
      </c>
      <c r="J9" s="52">
        <f t="shared" si="12"/>
        <v>0</v>
      </c>
      <c r="K9" s="52">
        <f t="shared" si="12"/>
        <v>0</v>
      </c>
      <c r="L9" s="52">
        <f t="shared" si="12"/>
        <v>0</v>
      </c>
      <c r="M9" s="52">
        <f t="shared" si="12"/>
        <v>0</v>
      </c>
      <c r="N9" s="52">
        <f t="shared" si="12"/>
        <v>0</v>
      </c>
      <c r="O9" s="52">
        <f t="shared" si="12"/>
        <v>0</v>
      </c>
      <c r="P9" s="52">
        <f t="shared" si="12"/>
        <v>0</v>
      </c>
      <c r="Q9" s="52">
        <f t="shared" si="12"/>
        <v>0</v>
      </c>
      <c r="R9" s="52">
        <f t="shared" si="12"/>
        <v>0</v>
      </c>
      <c r="S9" s="52">
        <f t="shared" si="12"/>
        <v>0</v>
      </c>
      <c r="T9" s="52">
        <f t="shared" si="12"/>
        <v>0</v>
      </c>
      <c r="U9" s="52">
        <f t="shared" si="12"/>
        <v>0</v>
      </c>
      <c r="V9" s="52">
        <f t="shared" si="12"/>
        <v>0</v>
      </c>
      <c r="W9" s="52">
        <f t="shared" si="12"/>
        <v>0</v>
      </c>
      <c r="X9" s="52">
        <f t="shared" si="12"/>
        <v>0</v>
      </c>
      <c r="Y9" s="52">
        <f t="shared" si="12"/>
        <v>0</v>
      </c>
      <c r="Z9" s="52">
        <f t="shared" si="12"/>
        <v>0</v>
      </c>
      <c r="AA9" s="52">
        <f t="shared" si="12"/>
        <v>0</v>
      </c>
      <c r="AB9" s="52">
        <f t="shared" si="12"/>
        <v>0</v>
      </c>
      <c r="AC9" s="52">
        <f t="shared" si="12"/>
        <v>0</v>
      </c>
      <c r="AD9" s="52">
        <f t="shared" si="12"/>
        <v>0</v>
      </c>
      <c r="AE9" s="52">
        <f t="shared" si="12"/>
        <v>0</v>
      </c>
      <c r="AF9" s="52">
        <f t="shared" si="12"/>
        <v>0</v>
      </c>
      <c r="AG9" s="52">
        <f t="shared" si="12"/>
        <v>0</v>
      </c>
      <c r="AH9" s="52">
        <f t="shared" si="12"/>
        <v>0</v>
      </c>
      <c r="AI9" s="52">
        <f t="shared" si="12"/>
        <v>0</v>
      </c>
      <c r="AJ9" s="52">
        <f t="shared" si="12"/>
        <v>0</v>
      </c>
      <c r="AK9" s="52">
        <f t="shared" si="12"/>
        <v>0</v>
      </c>
      <c r="AL9" s="52">
        <f t="shared" si="12"/>
        <v>0</v>
      </c>
      <c r="AM9" s="52">
        <f t="shared" si="12"/>
        <v>0</v>
      </c>
      <c r="AN9" s="52">
        <f t="shared" si="12"/>
        <v>0</v>
      </c>
      <c r="AO9" s="52">
        <f t="shared" si="12"/>
        <v>0</v>
      </c>
      <c r="AP9" s="52">
        <f t="shared" si="12"/>
        <v>0</v>
      </c>
      <c r="AQ9" s="52">
        <f t="shared" si="12"/>
        <v>0</v>
      </c>
      <c r="AR9" s="52">
        <f t="shared" si="12"/>
        <v>0</v>
      </c>
      <c r="AS9" s="52">
        <f t="shared" si="12"/>
        <v>0</v>
      </c>
      <c r="AT9" s="52">
        <f t="shared" si="12"/>
        <v>0</v>
      </c>
      <c r="AU9" s="52">
        <f t="shared" si="12"/>
        <v>0</v>
      </c>
      <c r="AV9" s="52">
        <f t="shared" si="12"/>
        <v>0</v>
      </c>
      <c r="AW9" s="52">
        <f t="shared" si="12"/>
        <v>0</v>
      </c>
      <c r="AX9" s="52">
        <f t="shared" si="12"/>
        <v>0</v>
      </c>
      <c r="AY9" s="52">
        <f t="shared" si="12"/>
        <v>0</v>
      </c>
      <c r="AZ9" s="52">
        <f t="shared" si="12"/>
        <v>0</v>
      </c>
      <c r="BA9" s="52">
        <f t="shared" si="12"/>
        <v>0</v>
      </c>
      <c r="BB9" s="52">
        <f t="shared" si="12"/>
        <v>0</v>
      </c>
      <c r="BC9" s="52">
        <f t="shared" si="12"/>
        <v>0</v>
      </c>
      <c r="BD9" s="52">
        <f t="shared" si="12"/>
        <v>0</v>
      </c>
      <c r="BE9" s="52">
        <f t="shared" si="12"/>
        <v>0</v>
      </c>
      <c r="BF9" s="52">
        <f t="shared" si="12"/>
        <v>0</v>
      </c>
      <c r="BG9" s="52">
        <f t="shared" si="12"/>
        <v>0</v>
      </c>
      <c r="BH9" s="52">
        <f t="shared" si="12"/>
        <v>0</v>
      </c>
      <c r="BI9" s="52">
        <f t="shared" si="12"/>
        <v>0</v>
      </c>
      <c r="BJ9" s="52">
        <f t="shared" si="12"/>
        <v>0</v>
      </c>
      <c r="BK9" s="52">
        <f t="shared" si="12"/>
        <v>0</v>
      </c>
      <c r="BL9" s="52">
        <f t="shared" si="12"/>
        <v>0</v>
      </c>
      <c r="BM9" s="52">
        <f t="shared" si="12"/>
        <v>0</v>
      </c>
      <c r="BN9" s="52">
        <f t="shared" si="12"/>
        <v>0</v>
      </c>
      <c r="BO9" s="52">
        <f t="shared" si="12"/>
        <v>0</v>
      </c>
      <c r="BP9" s="52">
        <f t="shared" si="12"/>
        <v>0</v>
      </c>
      <c r="BQ9" s="52">
        <f t="shared" si="12"/>
        <v>0</v>
      </c>
      <c r="BR9" s="52">
        <f t="shared" si="12"/>
        <v>0</v>
      </c>
      <c r="BS9" s="52">
        <f t="shared" si="12"/>
        <v>0</v>
      </c>
      <c r="BT9" s="52">
        <f t="shared" si="12"/>
        <v>0</v>
      </c>
      <c r="BU9" s="52">
        <f t="shared" si="13" ref="BU9:CK9">+BT9</f>
        <v>0</v>
      </c>
      <c r="BV9" s="52">
        <f t="shared" si="13"/>
        <v>0</v>
      </c>
      <c r="BW9" s="52">
        <f t="shared" si="13"/>
        <v>0</v>
      </c>
      <c r="BX9" s="52">
        <f t="shared" si="13"/>
        <v>0</v>
      </c>
      <c r="BY9" s="52">
        <f t="shared" si="13"/>
        <v>0</v>
      </c>
      <c r="BZ9" s="52">
        <f t="shared" si="13"/>
        <v>0</v>
      </c>
      <c r="CA9" s="52">
        <f t="shared" si="13"/>
        <v>0</v>
      </c>
      <c r="CB9" s="52">
        <f t="shared" si="13"/>
        <v>0</v>
      </c>
      <c r="CC9" s="52">
        <f t="shared" si="13"/>
        <v>0</v>
      </c>
      <c r="CD9" s="52">
        <f t="shared" si="13"/>
        <v>0</v>
      </c>
      <c r="CE9" s="52">
        <f t="shared" si="13"/>
        <v>0</v>
      </c>
      <c r="CF9" s="52">
        <f t="shared" si="13"/>
        <v>0</v>
      </c>
      <c r="CG9" s="52">
        <f t="shared" si="13"/>
        <v>0</v>
      </c>
      <c r="CH9" s="52">
        <f t="shared" si="13"/>
        <v>0</v>
      </c>
      <c r="CI9" s="52">
        <f t="shared" si="13"/>
        <v>0</v>
      </c>
      <c r="CJ9" s="52">
        <f t="shared" si="13"/>
        <v>0</v>
      </c>
      <c r="CK9" s="52">
        <f t="shared" si="13"/>
        <v>0</v>
      </c>
    </row>
    <row r="10" spans="3:89" ht="14.5">
      <c r="C10" t="s">
        <v>6</v>
      </c>
      <c r="D10" t="str">
        <f>_xlfn.TEXTJOIN(",",TRUE,Regions!$C$3,Regions!$D$3)</f>
        <v>IE,National</v>
      </c>
      <c r="E10" t="s">
        <v>21</v>
      </c>
      <c r="F10" s="34" t="s">
        <v>22</v>
      </c>
      <c r="G10" s="51">
        <f>VLOOKUP(E10,'BY-Demands'!$I$6:$J$42,2,FALSE)</f>
        <v>2.3999999999999999</v>
      </c>
      <c r="H10" s="52">
        <f>+G10</f>
        <v>2.3999999999999999</v>
      </c>
      <c r="I10" s="52">
        <f t="shared" si="14" ref="I10:BT10">+H10</f>
        <v>2.3999999999999999</v>
      </c>
      <c r="J10" s="52">
        <f t="shared" si="14"/>
        <v>2.3999999999999999</v>
      </c>
      <c r="K10" s="52">
        <f t="shared" si="14"/>
        <v>2.3999999999999999</v>
      </c>
      <c r="L10" s="52">
        <f t="shared" si="14"/>
        <v>2.3999999999999999</v>
      </c>
      <c r="M10" s="52">
        <f t="shared" si="14"/>
        <v>2.3999999999999999</v>
      </c>
      <c r="N10" s="52">
        <f t="shared" si="14"/>
        <v>2.3999999999999999</v>
      </c>
      <c r="O10" s="52">
        <f t="shared" si="14"/>
        <v>2.3999999999999999</v>
      </c>
      <c r="P10" s="52">
        <f t="shared" si="14"/>
        <v>2.3999999999999999</v>
      </c>
      <c r="Q10" s="52">
        <f t="shared" si="14"/>
        <v>2.3999999999999999</v>
      </c>
      <c r="R10" s="52">
        <f t="shared" si="14"/>
        <v>2.3999999999999999</v>
      </c>
      <c r="S10" s="52">
        <f t="shared" si="14"/>
        <v>2.3999999999999999</v>
      </c>
      <c r="T10" s="52">
        <f t="shared" si="14"/>
        <v>2.3999999999999999</v>
      </c>
      <c r="U10" s="52">
        <f t="shared" si="14"/>
        <v>2.3999999999999999</v>
      </c>
      <c r="V10" s="52">
        <f t="shared" si="14"/>
        <v>2.3999999999999999</v>
      </c>
      <c r="W10" s="52">
        <f t="shared" si="14"/>
        <v>2.3999999999999999</v>
      </c>
      <c r="X10" s="52">
        <f t="shared" si="14"/>
        <v>2.3999999999999999</v>
      </c>
      <c r="Y10" s="52">
        <f t="shared" si="14"/>
        <v>2.3999999999999999</v>
      </c>
      <c r="Z10" s="52">
        <f t="shared" si="14"/>
        <v>2.3999999999999999</v>
      </c>
      <c r="AA10" s="52">
        <f t="shared" si="14"/>
        <v>2.3999999999999999</v>
      </c>
      <c r="AB10" s="52">
        <f t="shared" si="14"/>
        <v>2.3999999999999999</v>
      </c>
      <c r="AC10" s="52">
        <f t="shared" si="14"/>
        <v>2.3999999999999999</v>
      </c>
      <c r="AD10" s="52">
        <f t="shared" si="14"/>
        <v>2.3999999999999999</v>
      </c>
      <c r="AE10" s="52">
        <f t="shared" si="14"/>
        <v>2.3999999999999999</v>
      </c>
      <c r="AF10" s="52">
        <f t="shared" si="14"/>
        <v>2.3999999999999999</v>
      </c>
      <c r="AG10" s="52">
        <f t="shared" si="14"/>
        <v>2.3999999999999999</v>
      </c>
      <c r="AH10" s="52">
        <f t="shared" si="14"/>
        <v>2.3999999999999999</v>
      </c>
      <c r="AI10" s="52">
        <f t="shared" si="14"/>
        <v>2.3999999999999999</v>
      </c>
      <c r="AJ10" s="52">
        <f t="shared" si="14"/>
        <v>2.3999999999999999</v>
      </c>
      <c r="AK10" s="52">
        <f t="shared" si="14"/>
        <v>2.3999999999999999</v>
      </c>
      <c r="AL10" s="52">
        <f t="shared" si="14"/>
        <v>2.3999999999999999</v>
      </c>
      <c r="AM10" s="52">
        <f t="shared" si="14"/>
        <v>2.3999999999999999</v>
      </c>
      <c r="AN10" s="52">
        <f t="shared" si="14"/>
        <v>2.3999999999999999</v>
      </c>
      <c r="AO10" s="52">
        <f t="shared" si="14"/>
        <v>2.3999999999999999</v>
      </c>
      <c r="AP10" s="52">
        <f t="shared" si="14"/>
        <v>2.3999999999999999</v>
      </c>
      <c r="AQ10" s="52">
        <f t="shared" si="14"/>
        <v>2.3999999999999999</v>
      </c>
      <c r="AR10" s="52">
        <f t="shared" si="14"/>
        <v>2.3999999999999999</v>
      </c>
      <c r="AS10" s="52">
        <f t="shared" si="14"/>
        <v>2.3999999999999999</v>
      </c>
      <c r="AT10" s="52">
        <f t="shared" si="14"/>
        <v>2.3999999999999999</v>
      </c>
      <c r="AU10" s="52">
        <f t="shared" si="14"/>
        <v>2.3999999999999999</v>
      </c>
      <c r="AV10" s="52">
        <f t="shared" si="14"/>
        <v>2.3999999999999999</v>
      </c>
      <c r="AW10" s="52">
        <f t="shared" si="14"/>
        <v>2.3999999999999999</v>
      </c>
      <c r="AX10" s="52">
        <f t="shared" si="14"/>
        <v>2.3999999999999999</v>
      </c>
      <c r="AY10" s="52">
        <f t="shared" si="14"/>
        <v>2.3999999999999999</v>
      </c>
      <c r="AZ10" s="52">
        <f t="shared" si="14"/>
        <v>2.3999999999999999</v>
      </c>
      <c r="BA10" s="52">
        <f t="shared" si="14"/>
        <v>2.3999999999999999</v>
      </c>
      <c r="BB10" s="52">
        <f t="shared" si="14"/>
        <v>2.3999999999999999</v>
      </c>
      <c r="BC10" s="52">
        <f t="shared" si="14"/>
        <v>2.3999999999999999</v>
      </c>
      <c r="BD10" s="52">
        <f t="shared" si="14"/>
        <v>2.3999999999999999</v>
      </c>
      <c r="BE10" s="52">
        <f t="shared" si="14"/>
        <v>2.3999999999999999</v>
      </c>
      <c r="BF10" s="52">
        <f t="shared" si="14"/>
        <v>2.3999999999999999</v>
      </c>
      <c r="BG10" s="52">
        <f t="shared" si="14"/>
        <v>2.3999999999999999</v>
      </c>
      <c r="BH10" s="52">
        <f t="shared" si="14"/>
        <v>2.3999999999999999</v>
      </c>
      <c r="BI10" s="52">
        <f t="shared" si="14"/>
        <v>2.3999999999999999</v>
      </c>
      <c r="BJ10" s="52">
        <f t="shared" si="14"/>
        <v>2.3999999999999999</v>
      </c>
      <c r="BK10" s="52">
        <f t="shared" si="14"/>
        <v>2.3999999999999999</v>
      </c>
      <c r="BL10" s="52">
        <f t="shared" si="14"/>
        <v>2.3999999999999999</v>
      </c>
      <c r="BM10" s="52">
        <f t="shared" si="14"/>
        <v>2.3999999999999999</v>
      </c>
      <c r="BN10" s="52">
        <f t="shared" si="14"/>
        <v>2.3999999999999999</v>
      </c>
      <c r="BO10" s="52">
        <f t="shared" si="14"/>
        <v>2.3999999999999999</v>
      </c>
      <c r="BP10" s="52">
        <f t="shared" si="14"/>
        <v>2.3999999999999999</v>
      </c>
      <c r="BQ10" s="52">
        <f t="shared" si="14"/>
        <v>2.3999999999999999</v>
      </c>
      <c r="BR10" s="52">
        <f t="shared" si="14"/>
        <v>2.3999999999999999</v>
      </c>
      <c r="BS10" s="52">
        <f t="shared" si="14"/>
        <v>2.3999999999999999</v>
      </c>
      <c r="BT10" s="52">
        <f t="shared" si="14"/>
        <v>2.3999999999999999</v>
      </c>
      <c r="BU10" s="52">
        <f t="shared" si="15" ref="BU10:CK10">+BT10</f>
        <v>2.3999999999999999</v>
      </c>
      <c r="BV10" s="52">
        <f t="shared" si="15"/>
        <v>2.3999999999999999</v>
      </c>
      <c r="BW10" s="52">
        <f t="shared" si="15"/>
        <v>2.3999999999999999</v>
      </c>
      <c r="BX10" s="52">
        <f t="shared" si="15"/>
        <v>2.3999999999999999</v>
      </c>
      <c r="BY10" s="52">
        <f t="shared" si="15"/>
        <v>2.3999999999999999</v>
      </c>
      <c r="BZ10" s="52">
        <f t="shared" si="15"/>
        <v>2.3999999999999999</v>
      </c>
      <c r="CA10" s="52">
        <f t="shared" si="15"/>
        <v>2.3999999999999999</v>
      </c>
      <c r="CB10" s="52">
        <f t="shared" si="15"/>
        <v>2.3999999999999999</v>
      </c>
      <c r="CC10" s="52">
        <f t="shared" si="15"/>
        <v>2.3999999999999999</v>
      </c>
      <c r="CD10" s="52">
        <f t="shared" si="15"/>
        <v>2.3999999999999999</v>
      </c>
      <c r="CE10" s="52">
        <f t="shared" si="15"/>
        <v>2.3999999999999999</v>
      </c>
      <c r="CF10" s="52">
        <f t="shared" si="15"/>
        <v>2.3999999999999999</v>
      </c>
      <c r="CG10" s="52">
        <f t="shared" si="15"/>
        <v>2.3999999999999999</v>
      </c>
      <c r="CH10" s="52">
        <f t="shared" si="15"/>
        <v>2.3999999999999999</v>
      </c>
      <c r="CI10" s="52">
        <f t="shared" si="15"/>
        <v>2.3999999999999999</v>
      </c>
      <c r="CJ10" s="52">
        <f t="shared" si="15"/>
        <v>2.3999999999999999</v>
      </c>
      <c r="CK10" s="52">
        <f t="shared" si="15"/>
        <v>2.3999999999999999</v>
      </c>
    </row>
    <row r="11" spans="3:89" ht="14.5">
      <c r="C11" t="s">
        <v>6</v>
      </c>
      <c r="D11" t="str">
        <f>_xlfn.TEXTJOIN(",",TRUE,Regions!$C$3,Regions!$D$3)</f>
        <v>IE,National</v>
      </c>
      <c r="E11" t="s">
        <v>23</v>
      </c>
      <c r="F11" s="34" t="s">
        <v>24</v>
      </c>
      <c r="G11" s="51">
        <f>VLOOKUP(E11,'BY-Demands'!$I$6:$J$42,2,FALSE)</f>
        <v>16.5</v>
      </c>
      <c r="H11" s="52">
        <f>+G11</f>
        <v>16.5</v>
      </c>
      <c r="I11" s="52">
        <f t="shared" si="16" ref="I11:BT11">+H11</f>
        <v>16.5</v>
      </c>
      <c r="J11" s="52">
        <f t="shared" si="16"/>
        <v>16.5</v>
      </c>
      <c r="K11" s="52">
        <f t="shared" si="16"/>
        <v>16.5</v>
      </c>
      <c r="L11" s="52">
        <f t="shared" si="16"/>
        <v>16.5</v>
      </c>
      <c r="M11" s="52">
        <f t="shared" si="16"/>
        <v>16.5</v>
      </c>
      <c r="N11" s="52">
        <f t="shared" si="16"/>
        <v>16.5</v>
      </c>
      <c r="O11" s="52">
        <f t="shared" si="16"/>
        <v>16.5</v>
      </c>
      <c r="P11" s="52">
        <f t="shared" si="16"/>
        <v>16.5</v>
      </c>
      <c r="Q11" s="52">
        <f t="shared" si="16"/>
        <v>16.5</v>
      </c>
      <c r="R11" s="52">
        <f t="shared" si="16"/>
        <v>16.5</v>
      </c>
      <c r="S11" s="52">
        <f t="shared" si="16"/>
        <v>16.5</v>
      </c>
      <c r="T11" s="52">
        <f t="shared" si="16"/>
        <v>16.5</v>
      </c>
      <c r="U11" s="52">
        <f t="shared" si="16"/>
        <v>16.5</v>
      </c>
      <c r="V11" s="52">
        <f t="shared" si="16"/>
        <v>16.5</v>
      </c>
      <c r="W11" s="52">
        <f t="shared" si="16"/>
        <v>16.5</v>
      </c>
      <c r="X11" s="52">
        <f t="shared" si="16"/>
        <v>16.5</v>
      </c>
      <c r="Y11" s="52">
        <f t="shared" si="16"/>
        <v>16.5</v>
      </c>
      <c r="Z11" s="52">
        <f t="shared" si="16"/>
        <v>16.5</v>
      </c>
      <c r="AA11" s="52">
        <f t="shared" si="16"/>
        <v>16.5</v>
      </c>
      <c r="AB11" s="52">
        <f t="shared" si="16"/>
        <v>16.5</v>
      </c>
      <c r="AC11" s="52">
        <f t="shared" si="16"/>
        <v>16.5</v>
      </c>
      <c r="AD11" s="52">
        <f t="shared" si="16"/>
        <v>16.5</v>
      </c>
      <c r="AE11" s="52">
        <f t="shared" si="16"/>
        <v>16.5</v>
      </c>
      <c r="AF11" s="52">
        <f t="shared" si="16"/>
        <v>16.5</v>
      </c>
      <c r="AG11" s="52">
        <f t="shared" si="16"/>
        <v>16.5</v>
      </c>
      <c r="AH11" s="52">
        <f t="shared" si="16"/>
        <v>16.5</v>
      </c>
      <c r="AI11" s="52">
        <f t="shared" si="16"/>
        <v>16.5</v>
      </c>
      <c r="AJ11" s="52">
        <f t="shared" si="16"/>
        <v>16.5</v>
      </c>
      <c r="AK11" s="52">
        <f t="shared" si="16"/>
        <v>16.5</v>
      </c>
      <c r="AL11" s="52">
        <f t="shared" si="16"/>
        <v>16.5</v>
      </c>
      <c r="AM11" s="52">
        <f t="shared" si="16"/>
        <v>16.5</v>
      </c>
      <c r="AN11" s="52">
        <f t="shared" si="16"/>
        <v>16.5</v>
      </c>
      <c r="AO11" s="52">
        <f t="shared" si="16"/>
        <v>16.5</v>
      </c>
      <c r="AP11" s="52">
        <f t="shared" si="16"/>
        <v>16.5</v>
      </c>
      <c r="AQ11" s="52">
        <f t="shared" si="16"/>
        <v>16.5</v>
      </c>
      <c r="AR11" s="52">
        <f t="shared" si="16"/>
        <v>16.5</v>
      </c>
      <c r="AS11" s="52">
        <f t="shared" si="16"/>
        <v>16.5</v>
      </c>
      <c r="AT11" s="52">
        <f t="shared" si="16"/>
        <v>16.5</v>
      </c>
      <c r="AU11" s="52">
        <f t="shared" si="16"/>
        <v>16.5</v>
      </c>
      <c r="AV11" s="52">
        <f t="shared" si="16"/>
        <v>16.5</v>
      </c>
      <c r="AW11" s="52">
        <f t="shared" si="16"/>
        <v>16.5</v>
      </c>
      <c r="AX11" s="52">
        <f t="shared" si="16"/>
        <v>16.5</v>
      </c>
      <c r="AY11" s="52">
        <f t="shared" si="16"/>
        <v>16.5</v>
      </c>
      <c r="AZ11" s="52">
        <f t="shared" si="16"/>
        <v>16.5</v>
      </c>
      <c r="BA11" s="52">
        <f t="shared" si="16"/>
        <v>16.5</v>
      </c>
      <c r="BB11" s="52">
        <f t="shared" si="16"/>
        <v>16.5</v>
      </c>
      <c r="BC11" s="52">
        <f t="shared" si="16"/>
        <v>16.5</v>
      </c>
      <c r="BD11" s="52">
        <f t="shared" si="16"/>
        <v>16.5</v>
      </c>
      <c r="BE11" s="52">
        <f t="shared" si="16"/>
        <v>16.5</v>
      </c>
      <c r="BF11" s="52">
        <f t="shared" si="16"/>
        <v>16.5</v>
      </c>
      <c r="BG11" s="52">
        <f t="shared" si="16"/>
        <v>16.5</v>
      </c>
      <c r="BH11" s="52">
        <f t="shared" si="16"/>
        <v>16.5</v>
      </c>
      <c r="BI11" s="52">
        <f t="shared" si="16"/>
        <v>16.5</v>
      </c>
      <c r="BJ11" s="52">
        <f t="shared" si="16"/>
        <v>16.5</v>
      </c>
      <c r="BK11" s="52">
        <f t="shared" si="16"/>
        <v>16.5</v>
      </c>
      <c r="BL11" s="52">
        <f t="shared" si="16"/>
        <v>16.5</v>
      </c>
      <c r="BM11" s="52">
        <f t="shared" si="16"/>
        <v>16.5</v>
      </c>
      <c r="BN11" s="52">
        <f t="shared" si="16"/>
        <v>16.5</v>
      </c>
      <c r="BO11" s="52">
        <f t="shared" si="16"/>
        <v>16.5</v>
      </c>
      <c r="BP11" s="52">
        <f t="shared" si="16"/>
        <v>16.5</v>
      </c>
      <c r="BQ11" s="52">
        <f t="shared" si="16"/>
        <v>16.5</v>
      </c>
      <c r="BR11" s="52">
        <f t="shared" si="16"/>
        <v>16.5</v>
      </c>
      <c r="BS11" s="52">
        <f t="shared" si="16"/>
        <v>16.5</v>
      </c>
      <c r="BT11" s="52">
        <f t="shared" si="16"/>
        <v>16.5</v>
      </c>
      <c r="BU11" s="52">
        <f t="shared" si="17" ref="BU11:CK11">+BT11</f>
        <v>16.5</v>
      </c>
      <c r="BV11" s="52">
        <f t="shared" si="17"/>
        <v>16.5</v>
      </c>
      <c r="BW11" s="52">
        <f t="shared" si="17"/>
        <v>16.5</v>
      </c>
      <c r="BX11" s="52">
        <f t="shared" si="17"/>
        <v>16.5</v>
      </c>
      <c r="BY11" s="52">
        <f t="shared" si="17"/>
        <v>16.5</v>
      </c>
      <c r="BZ11" s="52">
        <f t="shared" si="17"/>
        <v>16.5</v>
      </c>
      <c r="CA11" s="52">
        <f t="shared" si="17"/>
        <v>16.5</v>
      </c>
      <c r="CB11" s="52">
        <f t="shared" si="17"/>
        <v>16.5</v>
      </c>
      <c r="CC11" s="52">
        <f t="shared" si="17"/>
        <v>16.5</v>
      </c>
      <c r="CD11" s="52">
        <f t="shared" si="17"/>
        <v>16.5</v>
      </c>
      <c r="CE11" s="52">
        <f t="shared" si="17"/>
        <v>16.5</v>
      </c>
      <c r="CF11" s="52">
        <f t="shared" si="17"/>
        <v>16.5</v>
      </c>
      <c r="CG11" s="52">
        <f t="shared" si="17"/>
        <v>16.5</v>
      </c>
      <c r="CH11" s="52">
        <f t="shared" si="17"/>
        <v>16.5</v>
      </c>
      <c r="CI11" s="52">
        <f t="shared" si="17"/>
        <v>16.5</v>
      </c>
      <c r="CJ11" s="52">
        <f t="shared" si="17"/>
        <v>16.5</v>
      </c>
      <c r="CK11" s="52">
        <f t="shared" si="17"/>
        <v>16.5</v>
      </c>
    </row>
    <row r="12" spans="3:89" ht="14.5">
      <c r="C12" t="s">
        <v>6</v>
      </c>
      <c r="D12" t="str">
        <f>_xlfn.TEXTJOIN(",",TRUE,Regions!$C$3,Regions!$D$3)</f>
        <v>IE,National</v>
      </c>
      <c r="E12" t="s">
        <v>25</v>
      </c>
      <c r="F12" s="34" t="s">
        <v>26</v>
      </c>
      <c r="G12" s="51">
        <f>VLOOKUP(E12,'BY-Demands'!$I$6:$J$42,2,FALSE)</f>
        <v>0</v>
      </c>
      <c r="H12" s="52">
        <f>+G12</f>
        <v>0</v>
      </c>
      <c r="I12" s="52">
        <f t="shared" si="18" ref="I12:BT12">+H12</f>
        <v>0</v>
      </c>
      <c r="J12" s="52">
        <f t="shared" si="18"/>
        <v>0</v>
      </c>
      <c r="K12" s="52">
        <f t="shared" si="18"/>
        <v>0</v>
      </c>
      <c r="L12" s="52">
        <f t="shared" si="18"/>
        <v>0</v>
      </c>
      <c r="M12" s="52">
        <f t="shared" si="18"/>
        <v>0</v>
      </c>
      <c r="N12" s="52">
        <f t="shared" si="18"/>
        <v>0</v>
      </c>
      <c r="O12" s="52">
        <f t="shared" si="18"/>
        <v>0</v>
      </c>
      <c r="P12" s="52">
        <f t="shared" si="18"/>
        <v>0</v>
      </c>
      <c r="Q12" s="52">
        <f t="shared" si="18"/>
        <v>0</v>
      </c>
      <c r="R12" s="52">
        <f t="shared" si="18"/>
        <v>0</v>
      </c>
      <c r="S12" s="52">
        <f t="shared" si="18"/>
        <v>0</v>
      </c>
      <c r="T12" s="52">
        <f t="shared" si="18"/>
        <v>0</v>
      </c>
      <c r="U12" s="52">
        <f t="shared" si="18"/>
        <v>0</v>
      </c>
      <c r="V12" s="52">
        <f t="shared" si="18"/>
        <v>0</v>
      </c>
      <c r="W12" s="52">
        <f t="shared" si="18"/>
        <v>0</v>
      </c>
      <c r="X12" s="52">
        <f t="shared" si="18"/>
        <v>0</v>
      </c>
      <c r="Y12" s="52">
        <f t="shared" si="18"/>
        <v>0</v>
      </c>
      <c r="Z12" s="52">
        <f t="shared" si="18"/>
        <v>0</v>
      </c>
      <c r="AA12" s="52">
        <f t="shared" si="18"/>
        <v>0</v>
      </c>
      <c r="AB12" s="52">
        <f t="shared" si="18"/>
        <v>0</v>
      </c>
      <c r="AC12" s="52">
        <f t="shared" si="18"/>
        <v>0</v>
      </c>
      <c r="AD12" s="52">
        <f t="shared" si="18"/>
        <v>0</v>
      </c>
      <c r="AE12" s="52">
        <f t="shared" si="18"/>
        <v>0</v>
      </c>
      <c r="AF12" s="52">
        <f t="shared" si="18"/>
        <v>0</v>
      </c>
      <c r="AG12" s="52">
        <f t="shared" si="18"/>
        <v>0</v>
      </c>
      <c r="AH12" s="52">
        <f t="shared" si="18"/>
        <v>0</v>
      </c>
      <c r="AI12" s="52">
        <f t="shared" si="18"/>
        <v>0</v>
      </c>
      <c r="AJ12" s="52">
        <f t="shared" si="18"/>
        <v>0</v>
      </c>
      <c r="AK12" s="52">
        <f t="shared" si="18"/>
        <v>0</v>
      </c>
      <c r="AL12" s="52">
        <f t="shared" si="18"/>
        <v>0</v>
      </c>
      <c r="AM12" s="52">
        <f t="shared" si="18"/>
        <v>0</v>
      </c>
      <c r="AN12" s="52">
        <f t="shared" si="18"/>
        <v>0</v>
      </c>
      <c r="AO12" s="52">
        <f t="shared" si="18"/>
        <v>0</v>
      </c>
      <c r="AP12" s="52">
        <f t="shared" si="18"/>
        <v>0</v>
      </c>
      <c r="AQ12" s="52">
        <f t="shared" si="18"/>
        <v>0</v>
      </c>
      <c r="AR12" s="52">
        <f t="shared" si="18"/>
        <v>0</v>
      </c>
      <c r="AS12" s="52">
        <f t="shared" si="18"/>
        <v>0</v>
      </c>
      <c r="AT12" s="52">
        <f t="shared" si="18"/>
        <v>0</v>
      </c>
      <c r="AU12" s="52">
        <f t="shared" si="18"/>
        <v>0</v>
      </c>
      <c r="AV12" s="52">
        <f t="shared" si="18"/>
        <v>0</v>
      </c>
      <c r="AW12" s="52">
        <f t="shared" si="18"/>
        <v>0</v>
      </c>
      <c r="AX12" s="52">
        <f t="shared" si="18"/>
        <v>0</v>
      </c>
      <c r="AY12" s="52">
        <f t="shared" si="18"/>
        <v>0</v>
      </c>
      <c r="AZ12" s="52">
        <f t="shared" si="18"/>
        <v>0</v>
      </c>
      <c r="BA12" s="52">
        <f t="shared" si="18"/>
        <v>0</v>
      </c>
      <c r="BB12" s="52">
        <f t="shared" si="18"/>
        <v>0</v>
      </c>
      <c r="BC12" s="52">
        <f t="shared" si="18"/>
        <v>0</v>
      </c>
      <c r="BD12" s="52">
        <f t="shared" si="18"/>
        <v>0</v>
      </c>
      <c r="BE12" s="52">
        <f t="shared" si="18"/>
        <v>0</v>
      </c>
      <c r="BF12" s="52">
        <f t="shared" si="18"/>
        <v>0</v>
      </c>
      <c r="BG12" s="52">
        <f t="shared" si="18"/>
        <v>0</v>
      </c>
      <c r="BH12" s="52">
        <f t="shared" si="18"/>
        <v>0</v>
      </c>
      <c r="BI12" s="52">
        <f t="shared" si="18"/>
        <v>0</v>
      </c>
      <c r="BJ12" s="52">
        <f t="shared" si="18"/>
        <v>0</v>
      </c>
      <c r="BK12" s="52">
        <f t="shared" si="18"/>
        <v>0</v>
      </c>
      <c r="BL12" s="52">
        <f t="shared" si="18"/>
        <v>0</v>
      </c>
      <c r="BM12" s="52">
        <f t="shared" si="18"/>
        <v>0</v>
      </c>
      <c r="BN12" s="52">
        <f t="shared" si="18"/>
        <v>0</v>
      </c>
      <c r="BO12" s="52">
        <f t="shared" si="18"/>
        <v>0</v>
      </c>
      <c r="BP12" s="52">
        <f t="shared" si="18"/>
        <v>0</v>
      </c>
      <c r="BQ12" s="52">
        <f t="shared" si="18"/>
        <v>0</v>
      </c>
      <c r="BR12" s="52">
        <f t="shared" si="18"/>
        <v>0</v>
      </c>
      <c r="BS12" s="52">
        <f t="shared" si="18"/>
        <v>0</v>
      </c>
      <c r="BT12" s="52">
        <f t="shared" si="18"/>
        <v>0</v>
      </c>
      <c r="BU12" s="52">
        <f t="shared" si="19" ref="BU12:CK12">+BT12</f>
        <v>0</v>
      </c>
      <c r="BV12" s="52">
        <f t="shared" si="19"/>
        <v>0</v>
      </c>
      <c r="BW12" s="52">
        <f t="shared" si="19"/>
        <v>0</v>
      </c>
      <c r="BX12" s="52">
        <f t="shared" si="19"/>
        <v>0</v>
      </c>
      <c r="BY12" s="52">
        <f t="shared" si="19"/>
        <v>0</v>
      </c>
      <c r="BZ12" s="52">
        <f t="shared" si="19"/>
        <v>0</v>
      </c>
      <c r="CA12" s="52">
        <f t="shared" si="19"/>
        <v>0</v>
      </c>
      <c r="CB12" s="52">
        <f t="shared" si="19"/>
        <v>0</v>
      </c>
      <c r="CC12" s="52">
        <f t="shared" si="19"/>
        <v>0</v>
      </c>
      <c r="CD12" s="52">
        <f t="shared" si="19"/>
        <v>0</v>
      </c>
      <c r="CE12" s="52">
        <f t="shared" si="19"/>
        <v>0</v>
      </c>
      <c r="CF12" s="52">
        <f t="shared" si="19"/>
        <v>0</v>
      </c>
      <c r="CG12" s="52">
        <f t="shared" si="19"/>
        <v>0</v>
      </c>
      <c r="CH12" s="52">
        <f t="shared" si="19"/>
        <v>0</v>
      </c>
      <c r="CI12" s="52">
        <f t="shared" si="19"/>
        <v>0</v>
      </c>
      <c r="CJ12" s="52">
        <f t="shared" si="19"/>
        <v>0</v>
      </c>
      <c r="CK12" s="52">
        <f t="shared" si="19"/>
        <v>0</v>
      </c>
    </row>
    <row r="13" spans="3:89" ht="14.5">
      <c r="C13" t="s">
        <v>6</v>
      </c>
      <c r="D13" t="str">
        <f>_xlfn.TEXTJOIN(",",TRUE,Regions!$C$3,Regions!$D$3)</f>
        <v>IE,National</v>
      </c>
      <c r="E13" t="s">
        <v>27</v>
      </c>
      <c r="F13" s="34" t="s">
        <v>28</v>
      </c>
      <c r="G13" s="51">
        <f>VLOOKUP(E13,'BY-Demands'!$I$6:$J$42,2,FALSE)</f>
        <v>0</v>
      </c>
      <c r="H13" s="52">
        <f>+G13</f>
        <v>0</v>
      </c>
      <c r="I13" s="52">
        <f t="shared" si="20" ref="I13:BT13">+H13</f>
        <v>0</v>
      </c>
      <c r="J13" s="52">
        <f t="shared" si="20"/>
        <v>0</v>
      </c>
      <c r="K13" s="52">
        <f t="shared" si="20"/>
        <v>0</v>
      </c>
      <c r="L13" s="52">
        <f t="shared" si="20"/>
        <v>0</v>
      </c>
      <c r="M13" s="52">
        <f t="shared" si="20"/>
        <v>0</v>
      </c>
      <c r="N13" s="52">
        <f t="shared" si="20"/>
        <v>0</v>
      </c>
      <c r="O13" s="52">
        <f t="shared" si="20"/>
        <v>0</v>
      </c>
      <c r="P13" s="52">
        <f t="shared" si="20"/>
        <v>0</v>
      </c>
      <c r="Q13" s="52">
        <f t="shared" si="20"/>
        <v>0</v>
      </c>
      <c r="R13" s="52">
        <f t="shared" si="20"/>
        <v>0</v>
      </c>
      <c r="S13" s="52">
        <f t="shared" si="20"/>
        <v>0</v>
      </c>
      <c r="T13" s="52">
        <f t="shared" si="20"/>
        <v>0</v>
      </c>
      <c r="U13" s="52">
        <f t="shared" si="20"/>
        <v>0</v>
      </c>
      <c r="V13" s="52">
        <f t="shared" si="20"/>
        <v>0</v>
      </c>
      <c r="W13" s="52">
        <f t="shared" si="20"/>
        <v>0</v>
      </c>
      <c r="X13" s="52">
        <f t="shared" si="20"/>
        <v>0</v>
      </c>
      <c r="Y13" s="52">
        <f t="shared" si="20"/>
        <v>0</v>
      </c>
      <c r="Z13" s="52">
        <f t="shared" si="20"/>
        <v>0</v>
      </c>
      <c r="AA13" s="52">
        <f t="shared" si="20"/>
        <v>0</v>
      </c>
      <c r="AB13" s="52">
        <f t="shared" si="20"/>
        <v>0</v>
      </c>
      <c r="AC13" s="52">
        <f t="shared" si="20"/>
        <v>0</v>
      </c>
      <c r="AD13" s="52">
        <f t="shared" si="20"/>
        <v>0</v>
      </c>
      <c r="AE13" s="52">
        <f t="shared" si="20"/>
        <v>0</v>
      </c>
      <c r="AF13" s="52">
        <f t="shared" si="20"/>
        <v>0</v>
      </c>
      <c r="AG13" s="52">
        <f t="shared" si="20"/>
        <v>0</v>
      </c>
      <c r="AH13" s="52">
        <f t="shared" si="20"/>
        <v>0</v>
      </c>
      <c r="AI13" s="52">
        <f t="shared" si="20"/>
        <v>0</v>
      </c>
      <c r="AJ13" s="52">
        <f t="shared" si="20"/>
        <v>0</v>
      </c>
      <c r="AK13" s="52">
        <f t="shared" si="20"/>
        <v>0</v>
      </c>
      <c r="AL13" s="52">
        <f t="shared" si="20"/>
        <v>0</v>
      </c>
      <c r="AM13" s="52">
        <f t="shared" si="20"/>
        <v>0</v>
      </c>
      <c r="AN13" s="52">
        <f t="shared" si="20"/>
        <v>0</v>
      </c>
      <c r="AO13" s="52">
        <f t="shared" si="20"/>
        <v>0</v>
      </c>
      <c r="AP13" s="52">
        <f t="shared" si="20"/>
        <v>0</v>
      </c>
      <c r="AQ13" s="52">
        <f t="shared" si="20"/>
        <v>0</v>
      </c>
      <c r="AR13" s="52">
        <f t="shared" si="20"/>
        <v>0</v>
      </c>
      <c r="AS13" s="52">
        <f t="shared" si="20"/>
        <v>0</v>
      </c>
      <c r="AT13" s="52">
        <f t="shared" si="20"/>
        <v>0</v>
      </c>
      <c r="AU13" s="52">
        <f t="shared" si="20"/>
        <v>0</v>
      </c>
      <c r="AV13" s="52">
        <f t="shared" si="20"/>
        <v>0</v>
      </c>
      <c r="AW13" s="52">
        <f t="shared" si="20"/>
        <v>0</v>
      </c>
      <c r="AX13" s="52">
        <f t="shared" si="20"/>
        <v>0</v>
      </c>
      <c r="AY13" s="52">
        <f t="shared" si="20"/>
        <v>0</v>
      </c>
      <c r="AZ13" s="52">
        <f t="shared" si="20"/>
        <v>0</v>
      </c>
      <c r="BA13" s="52">
        <f t="shared" si="20"/>
        <v>0</v>
      </c>
      <c r="BB13" s="52">
        <f t="shared" si="20"/>
        <v>0</v>
      </c>
      <c r="BC13" s="52">
        <f t="shared" si="20"/>
        <v>0</v>
      </c>
      <c r="BD13" s="52">
        <f t="shared" si="20"/>
        <v>0</v>
      </c>
      <c r="BE13" s="52">
        <f t="shared" si="20"/>
        <v>0</v>
      </c>
      <c r="BF13" s="52">
        <f t="shared" si="20"/>
        <v>0</v>
      </c>
      <c r="BG13" s="52">
        <f t="shared" si="20"/>
        <v>0</v>
      </c>
      <c r="BH13" s="52">
        <f t="shared" si="20"/>
        <v>0</v>
      </c>
      <c r="BI13" s="52">
        <f t="shared" si="20"/>
        <v>0</v>
      </c>
      <c r="BJ13" s="52">
        <f t="shared" si="20"/>
        <v>0</v>
      </c>
      <c r="BK13" s="52">
        <f t="shared" si="20"/>
        <v>0</v>
      </c>
      <c r="BL13" s="52">
        <f t="shared" si="20"/>
        <v>0</v>
      </c>
      <c r="BM13" s="52">
        <f t="shared" si="20"/>
        <v>0</v>
      </c>
      <c r="BN13" s="52">
        <f t="shared" si="20"/>
        <v>0</v>
      </c>
      <c r="BO13" s="52">
        <f t="shared" si="20"/>
        <v>0</v>
      </c>
      <c r="BP13" s="52">
        <f t="shared" si="20"/>
        <v>0</v>
      </c>
      <c r="BQ13" s="52">
        <f t="shared" si="20"/>
        <v>0</v>
      </c>
      <c r="BR13" s="52">
        <f t="shared" si="20"/>
        <v>0</v>
      </c>
      <c r="BS13" s="52">
        <f t="shared" si="20"/>
        <v>0</v>
      </c>
      <c r="BT13" s="52">
        <f t="shared" si="20"/>
        <v>0</v>
      </c>
      <c r="BU13" s="52">
        <f t="shared" si="21" ref="BU13:CK13">+BT13</f>
        <v>0</v>
      </c>
      <c r="BV13" s="52">
        <f t="shared" si="21"/>
        <v>0</v>
      </c>
      <c r="BW13" s="52">
        <f t="shared" si="21"/>
        <v>0</v>
      </c>
      <c r="BX13" s="52">
        <f t="shared" si="21"/>
        <v>0</v>
      </c>
      <c r="BY13" s="52">
        <f t="shared" si="21"/>
        <v>0</v>
      </c>
      <c r="BZ13" s="52">
        <f t="shared" si="21"/>
        <v>0</v>
      </c>
      <c r="CA13" s="52">
        <f t="shared" si="21"/>
        <v>0</v>
      </c>
      <c r="CB13" s="52">
        <f t="shared" si="21"/>
        <v>0</v>
      </c>
      <c r="CC13" s="52">
        <f t="shared" si="21"/>
        <v>0</v>
      </c>
      <c r="CD13" s="52">
        <f t="shared" si="21"/>
        <v>0</v>
      </c>
      <c r="CE13" s="52">
        <f t="shared" si="21"/>
        <v>0</v>
      </c>
      <c r="CF13" s="52">
        <f t="shared" si="21"/>
        <v>0</v>
      </c>
      <c r="CG13" s="52">
        <f t="shared" si="21"/>
        <v>0</v>
      </c>
      <c r="CH13" s="52">
        <f t="shared" si="21"/>
        <v>0</v>
      </c>
      <c r="CI13" s="52">
        <f t="shared" si="21"/>
        <v>0</v>
      </c>
      <c r="CJ13" s="52">
        <f t="shared" si="21"/>
        <v>0</v>
      </c>
      <c r="CK13" s="52">
        <f t="shared" si="21"/>
        <v>0</v>
      </c>
    </row>
    <row r="14" spans="3:89" ht="14.5">
      <c r="C14" t="s">
        <v>6</v>
      </c>
      <c r="D14" t="str">
        <f>_xlfn.TEXTJOIN(",",TRUE,Regions!$C$3,Regions!$D$3)</f>
        <v>IE,National</v>
      </c>
      <c r="E14" t="s">
        <v>29</v>
      </c>
      <c r="F14" s="34" t="s">
        <v>30</v>
      </c>
      <c r="G14" s="51">
        <f>VLOOKUP(E14,'BY-Demands'!$I$6:$J$42,2,FALSE)</f>
        <v>0</v>
      </c>
      <c r="H14" s="52">
        <f>+G14</f>
        <v>0</v>
      </c>
      <c r="I14" s="52">
        <f t="shared" si="22" ref="I14:BT14">+H14</f>
        <v>0</v>
      </c>
      <c r="J14" s="52">
        <f t="shared" si="22"/>
        <v>0</v>
      </c>
      <c r="K14" s="52">
        <f t="shared" si="22"/>
        <v>0</v>
      </c>
      <c r="L14" s="52">
        <f t="shared" si="22"/>
        <v>0</v>
      </c>
      <c r="M14" s="52">
        <f t="shared" si="22"/>
        <v>0</v>
      </c>
      <c r="N14" s="52">
        <f t="shared" si="22"/>
        <v>0</v>
      </c>
      <c r="O14" s="52">
        <f t="shared" si="22"/>
        <v>0</v>
      </c>
      <c r="P14" s="52">
        <f t="shared" si="22"/>
        <v>0</v>
      </c>
      <c r="Q14" s="52">
        <f t="shared" si="22"/>
        <v>0</v>
      </c>
      <c r="R14" s="52">
        <f t="shared" si="22"/>
        <v>0</v>
      </c>
      <c r="S14" s="52">
        <f t="shared" si="22"/>
        <v>0</v>
      </c>
      <c r="T14" s="52">
        <f t="shared" si="22"/>
        <v>0</v>
      </c>
      <c r="U14" s="52">
        <f t="shared" si="22"/>
        <v>0</v>
      </c>
      <c r="V14" s="52">
        <f t="shared" si="22"/>
        <v>0</v>
      </c>
      <c r="W14" s="52">
        <f t="shared" si="22"/>
        <v>0</v>
      </c>
      <c r="X14" s="52">
        <f t="shared" si="22"/>
        <v>0</v>
      </c>
      <c r="Y14" s="52">
        <f t="shared" si="22"/>
        <v>0</v>
      </c>
      <c r="Z14" s="52">
        <f t="shared" si="22"/>
        <v>0</v>
      </c>
      <c r="AA14" s="52">
        <f t="shared" si="22"/>
        <v>0</v>
      </c>
      <c r="AB14" s="52">
        <f t="shared" si="22"/>
        <v>0</v>
      </c>
      <c r="AC14" s="52">
        <f t="shared" si="22"/>
        <v>0</v>
      </c>
      <c r="AD14" s="52">
        <f t="shared" si="22"/>
        <v>0</v>
      </c>
      <c r="AE14" s="52">
        <f t="shared" si="22"/>
        <v>0</v>
      </c>
      <c r="AF14" s="52">
        <f t="shared" si="22"/>
        <v>0</v>
      </c>
      <c r="AG14" s="52">
        <f t="shared" si="22"/>
        <v>0</v>
      </c>
      <c r="AH14" s="52">
        <f t="shared" si="22"/>
        <v>0</v>
      </c>
      <c r="AI14" s="52">
        <f t="shared" si="22"/>
        <v>0</v>
      </c>
      <c r="AJ14" s="52">
        <f t="shared" si="22"/>
        <v>0</v>
      </c>
      <c r="AK14" s="52">
        <f t="shared" si="22"/>
        <v>0</v>
      </c>
      <c r="AL14" s="52">
        <f t="shared" si="22"/>
        <v>0</v>
      </c>
      <c r="AM14" s="52">
        <f t="shared" si="22"/>
        <v>0</v>
      </c>
      <c r="AN14" s="52">
        <f t="shared" si="22"/>
        <v>0</v>
      </c>
      <c r="AO14" s="52">
        <f t="shared" si="22"/>
        <v>0</v>
      </c>
      <c r="AP14" s="52">
        <f t="shared" si="22"/>
        <v>0</v>
      </c>
      <c r="AQ14" s="52">
        <f t="shared" si="22"/>
        <v>0</v>
      </c>
      <c r="AR14" s="52">
        <f t="shared" si="22"/>
        <v>0</v>
      </c>
      <c r="AS14" s="52">
        <f t="shared" si="22"/>
        <v>0</v>
      </c>
      <c r="AT14" s="52">
        <f t="shared" si="22"/>
        <v>0</v>
      </c>
      <c r="AU14" s="52">
        <f t="shared" si="22"/>
        <v>0</v>
      </c>
      <c r="AV14" s="52">
        <f t="shared" si="22"/>
        <v>0</v>
      </c>
      <c r="AW14" s="52">
        <f t="shared" si="22"/>
        <v>0</v>
      </c>
      <c r="AX14" s="52">
        <f t="shared" si="22"/>
        <v>0</v>
      </c>
      <c r="AY14" s="52">
        <f t="shared" si="22"/>
        <v>0</v>
      </c>
      <c r="AZ14" s="52">
        <f t="shared" si="22"/>
        <v>0</v>
      </c>
      <c r="BA14" s="52">
        <f t="shared" si="22"/>
        <v>0</v>
      </c>
      <c r="BB14" s="52">
        <f t="shared" si="22"/>
        <v>0</v>
      </c>
      <c r="BC14" s="52">
        <f t="shared" si="22"/>
        <v>0</v>
      </c>
      <c r="BD14" s="52">
        <f t="shared" si="22"/>
        <v>0</v>
      </c>
      <c r="BE14" s="52">
        <f t="shared" si="22"/>
        <v>0</v>
      </c>
      <c r="BF14" s="52">
        <f t="shared" si="22"/>
        <v>0</v>
      </c>
      <c r="BG14" s="52">
        <f t="shared" si="22"/>
        <v>0</v>
      </c>
      <c r="BH14" s="52">
        <f t="shared" si="22"/>
        <v>0</v>
      </c>
      <c r="BI14" s="52">
        <f t="shared" si="22"/>
        <v>0</v>
      </c>
      <c r="BJ14" s="52">
        <f t="shared" si="22"/>
        <v>0</v>
      </c>
      <c r="BK14" s="52">
        <f t="shared" si="22"/>
        <v>0</v>
      </c>
      <c r="BL14" s="52">
        <f t="shared" si="22"/>
        <v>0</v>
      </c>
      <c r="BM14" s="52">
        <f t="shared" si="22"/>
        <v>0</v>
      </c>
      <c r="BN14" s="52">
        <f t="shared" si="22"/>
        <v>0</v>
      </c>
      <c r="BO14" s="52">
        <f t="shared" si="22"/>
        <v>0</v>
      </c>
      <c r="BP14" s="52">
        <f t="shared" si="22"/>
        <v>0</v>
      </c>
      <c r="BQ14" s="52">
        <f t="shared" si="22"/>
        <v>0</v>
      </c>
      <c r="BR14" s="52">
        <f t="shared" si="22"/>
        <v>0</v>
      </c>
      <c r="BS14" s="52">
        <f t="shared" si="22"/>
        <v>0</v>
      </c>
      <c r="BT14" s="52">
        <f t="shared" si="22"/>
        <v>0</v>
      </c>
      <c r="BU14" s="52">
        <f t="shared" si="23" ref="BU14:CK14">+BT14</f>
        <v>0</v>
      </c>
      <c r="BV14" s="52">
        <f t="shared" si="23"/>
        <v>0</v>
      </c>
      <c r="BW14" s="52">
        <f t="shared" si="23"/>
        <v>0</v>
      </c>
      <c r="BX14" s="52">
        <f t="shared" si="23"/>
        <v>0</v>
      </c>
      <c r="BY14" s="52">
        <f t="shared" si="23"/>
        <v>0</v>
      </c>
      <c r="BZ14" s="52">
        <f t="shared" si="23"/>
        <v>0</v>
      </c>
      <c r="CA14" s="52">
        <f t="shared" si="23"/>
        <v>0</v>
      </c>
      <c r="CB14" s="52">
        <f t="shared" si="23"/>
        <v>0</v>
      </c>
      <c r="CC14" s="52">
        <f t="shared" si="23"/>
        <v>0</v>
      </c>
      <c r="CD14" s="52">
        <f t="shared" si="23"/>
        <v>0</v>
      </c>
      <c r="CE14" s="52">
        <f t="shared" si="23"/>
        <v>0</v>
      </c>
      <c r="CF14" s="52">
        <f t="shared" si="23"/>
        <v>0</v>
      </c>
      <c r="CG14" s="52">
        <f t="shared" si="23"/>
        <v>0</v>
      </c>
      <c r="CH14" s="52">
        <f t="shared" si="23"/>
        <v>0</v>
      </c>
      <c r="CI14" s="52">
        <f t="shared" si="23"/>
        <v>0</v>
      </c>
      <c r="CJ14" s="52">
        <f t="shared" si="23"/>
        <v>0</v>
      </c>
      <c r="CK14" s="52">
        <f t="shared" si="23"/>
        <v>0</v>
      </c>
    </row>
    <row r="15" spans="3:89" ht="14.5">
      <c r="C15" t="s">
        <v>6</v>
      </c>
      <c r="D15" t="str">
        <f>_xlfn.TEXTJOIN(",",TRUE,Regions!$C$3,Regions!$D$3)</f>
        <v>IE,National</v>
      </c>
      <c r="E15" t="s">
        <v>31</v>
      </c>
      <c r="F15" s="34" t="s">
        <v>32</v>
      </c>
      <c r="G15" s="51">
        <f>VLOOKUP(E15,'BY-Demands'!$I$6:$J$42,2,FALSE)</f>
        <v>3.7999999999999998</v>
      </c>
      <c r="H15" s="52">
        <f>+G15</f>
        <v>3.7999999999999998</v>
      </c>
      <c r="I15" s="52">
        <f t="shared" si="24" ref="I15:BT15">+H15</f>
        <v>3.7999999999999998</v>
      </c>
      <c r="J15" s="52">
        <f t="shared" si="24"/>
        <v>3.7999999999999998</v>
      </c>
      <c r="K15" s="52">
        <f t="shared" si="24"/>
        <v>3.7999999999999998</v>
      </c>
      <c r="L15" s="52">
        <f t="shared" si="24"/>
        <v>3.7999999999999998</v>
      </c>
      <c r="M15" s="52">
        <f t="shared" si="24"/>
        <v>3.7999999999999998</v>
      </c>
      <c r="N15" s="52">
        <f t="shared" si="24"/>
        <v>3.7999999999999998</v>
      </c>
      <c r="O15" s="52">
        <f t="shared" si="24"/>
        <v>3.7999999999999998</v>
      </c>
      <c r="P15" s="52">
        <f t="shared" si="24"/>
        <v>3.7999999999999998</v>
      </c>
      <c r="Q15" s="52">
        <f t="shared" si="24"/>
        <v>3.7999999999999998</v>
      </c>
      <c r="R15" s="52">
        <f t="shared" si="24"/>
        <v>3.7999999999999998</v>
      </c>
      <c r="S15" s="52">
        <f t="shared" si="24"/>
        <v>3.7999999999999998</v>
      </c>
      <c r="T15" s="52">
        <f t="shared" si="24"/>
        <v>3.7999999999999998</v>
      </c>
      <c r="U15" s="52">
        <f t="shared" si="24"/>
        <v>3.7999999999999998</v>
      </c>
      <c r="V15" s="52">
        <f t="shared" si="24"/>
        <v>3.7999999999999998</v>
      </c>
      <c r="W15" s="52">
        <f t="shared" si="24"/>
        <v>3.7999999999999998</v>
      </c>
      <c r="X15" s="52">
        <f t="shared" si="24"/>
        <v>3.7999999999999998</v>
      </c>
      <c r="Y15" s="52">
        <f t="shared" si="24"/>
        <v>3.7999999999999998</v>
      </c>
      <c r="Z15" s="52">
        <f t="shared" si="24"/>
        <v>3.7999999999999998</v>
      </c>
      <c r="AA15" s="52">
        <f t="shared" si="24"/>
        <v>3.7999999999999998</v>
      </c>
      <c r="AB15" s="52">
        <f t="shared" si="24"/>
        <v>3.7999999999999998</v>
      </c>
      <c r="AC15" s="52">
        <f t="shared" si="24"/>
        <v>3.7999999999999998</v>
      </c>
      <c r="AD15" s="52">
        <f t="shared" si="24"/>
        <v>3.7999999999999998</v>
      </c>
      <c r="AE15" s="52">
        <f t="shared" si="24"/>
        <v>3.7999999999999998</v>
      </c>
      <c r="AF15" s="52">
        <f t="shared" si="24"/>
        <v>3.7999999999999998</v>
      </c>
      <c r="AG15" s="52">
        <f t="shared" si="24"/>
        <v>3.7999999999999998</v>
      </c>
      <c r="AH15" s="52">
        <f t="shared" si="24"/>
        <v>3.7999999999999998</v>
      </c>
      <c r="AI15" s="52">
        <f t="shared" si="24"/>
        <v>3.7999999999999998</v>
      </c>
      <c r="AJ15" s="52">
        <f t="shared" si="24"/>
        <v>3.7999999999999998</v>
      </c>
      <c r="AK15" s="52">
        <f t="shared" si="24"/>
        <v>3.7999999999999998</v>
      </c>
      <c r="AL15" s="52">
        <f t="shared" si="24"/>
        <v>3.7999999999999998</v>
      </c>
      <c r="AM15" s="52">
        <f t="shared" si="24"/>
        <v>3.7999999999999998</v>
      </c>
      <c r="AN15" s="52">
        <f t="shared" si="24"/>
        <v>3.7999999999999998</v>
      </c>
      <c r="AO15" s="52">
        <f t="shared" si="24"/>
        <v>3.7999999999999998</v>
      </c>
      <c r="AP15" s="52">
        <f t="shared" si="24"/>
        <v>3.7999999999999998</v>
      </c>
      <c r="AQ15" s="52">
        <f t="shared" si="24"/>
        <v>3.7999999999999998</v>
      </c>
      <c r="AR15" s="52">
        <f t="shared" si="24"/>
        <v>3.7999999999999998</v>
      </c>
      <c r="AS15" s="52">
        <f t="shared" si="24"/>
        <v>3.7999999999999998</v>
      </c>
      <c r="AT15" s="52">
        <f t="shared" si="24"/>
        <v>3.7999999999999998</v>
      </c>
      <c r="AU15" s="52">
        <f t="shared" si="24"/>
        <v>3.7999999999999998</v>
      </c>
      <c r="AV15" s="52">
        <f t="shared" si="24"/>
        <v>3.7999999999999998</v>
      </c>
      <c r="AW15" s="52">
        <f t="shared" si="24"/>
        <v>3.7999999999999998</v>
      </c>
      <c r="AX15" s="52">
        <f t="shared" si="24"/>
        <v>3.7999999999999998</v>
      </c>
      <c r="AY15" s="52">
        <f t="shared" si="24"/>
        <v>3.7999999999999998</v>
      </c>
      <c r="AZ15" s="52">
        <f t="shared" si="24"/>
        <v>3.7999999999999998</v>
      </c>
      <c r="BA15" s="52">
        <f t="shared" si="24"/>
        <v>3.7999999999999998</v>
      </c>
      <c r="BB15" s="52">
        <f t="shared" si="24"/>
        <v>3.7999999999999998</v>
      </c>
      <c r="BC15" s="52">
        <f t="shared" si="24"/>
        <v>3.7999999999999998</v>
      </c>
      <c r="BD15" s="52">
        <f t="shared" si="24"/>
        <v>3.7999999999999998</v>
      </c>
      <c r="BE15" s="52">
        <f t="shared" si="24"/>
        <v>3.7999999999999998</v>
      </c>
      <c r="BF15" s="52">
        <f t="shared" si="24"/>
        <v>3.7999999999999998</v>
      </c>
      <c r="BG15" s="52">
        <f t="shared" si="24"/>
        <v>3.7999999999999998</v>
      </c>
      <c r="BH15" s="52">
        <f t="shared" si="24"/>
        <v>3.7999999999999998</v>
      </c>
      <c r="BI15" s="52">
        <f t="shared" si="24"/>
        <v>3.7999999999999998</v>
      </c>
      <c r="BJ15" s="52">
        <f t="shared" si="24"/>
        <v>3.7999999999999998</v>
      </c>
      <c r="BK15" s="52">
        <f t="shared" si="24"/>
        <v>3.7999999999999998</v>
      </c>
      <c r="BL15" s="52">
        <f t="shared" si="24"/>
        <v>3.7999999999999998</v>
      </c>
      <c r="BM15" s="52">
        <f t="shared" si="24"/>
        <v>3.7999999999999998</v>
      </c>
      <c r="BN15" s="52">
        <f t="shared" si="24"/>
        <v>3.7999999999999998</v>
      </c>
      <c r="BO15" s="52">
        <f t="shared" si="24"/>
        <v>3.7999999999999998</v>
      </c>
      <c r="BP15" s="52">
        <f t="shared" si="24"/>
        <v>3.7999999999999998</v>
      </c>
      <c r="BQ15" s="52">
        <f t="shared" si="24"/>
        <v>3.7999999999999998</v>
      </c>
      <c r="BR15" s="52">
        <f t="shared" si="24"/>
        <v>3.7999999999999998</v>
      </c>
      <c r="BS15" s="52">
        <f t="shared" si="24"/>
        <v>3.7999999999999998</v>
      </c>
      <c r="BT15" s="52">
        <f t="shared" si="24"/>
        <v>3.7999999999999998</v>
      </c>
      <c r="BU15" s="52">
        <f t="shared" si="25" ref="BU15:CK15">+BT15</f>
        <v>3.7999999999999998</v>
      </c>
      <c r="BV15" s="52">
        <f t="shared" si="25"/>
        <v>3.7999999999999998</v>
      </c>
      <c r="BW15" s="52">
        <f t="shared" si="25"/>
        <v>3.7999999999999998</v>
      </c>
      <c r="BX15" s="52">
        <f t="shared" si="25"/>
        <v>3.7999999999999998</v>
      </c>
      <c r="BY15" s="52">
        <f t="shared" si="25"/>
        <v>3.7999999999999998</v>
      </c>
      <c r="BZ15" s="52">
        <f t="shared" si="25"/>
        <v>3.7999999999999998</v>
      </c>
      <c r="CA15" s="52">
        <f t="shared" si="25"/>
        <v>3.7999999999999998</v>
      </c>
      <c r="CB15" s="52">
        <f t="shared" si="25"/>
        <v>3.7999999999999998</v>
      </c>
      <c r="CC15" s="52">
        <f t="shared" si="25"/>
        <v>3.7999999999999998</v>
      </c>
      <c r="CD15" s="52">
        <f t="shared" si="25"/>
        <v>3.7999999999999998</v>
      </c>
      <c r="CE15" s="52">
        <f t="shared" si="25"/>
        <v>3.7999999999999998</v>
      </c>
      <c r="CF15" s="52">
        <f t="shared" si="25"/>
        <v>3.7999999999999998</v>
      </c>
      <c r="CG15" s="52">
        <f t="shared" si="25"/>
        <v>3.7999999999999998</v>
      </c>
      <c r="CH15" s="52">
        <f t="shared" si="25"/>
        <v>3.7999999999999998</v>
      </c>
      <c r="CI15" s="52">
        <f t="shared" si="25"/>
        <v>3.7999999999999998</v>
      </c>
      <c r="CJ15" s="52">
        <f t="shared" si="25"/>
        <v>3.7999999999999998</v>
      </c>
      <c r="CK15" s="52">
        <f t="shared" si="25"/>
        <v>3.7999999999999998</v>
      </c>
    </row>
    <row r="16" spans="3:89" ht="14.5">
      <c r="C16" t="s">
        <v>6</v>
      </c>
      <c r="D16" t="str">
        <f>_xlfn.TEXTJOIN(",",TRUE,Regions!$C$3,Regions!$D$3)</f>
        <v>IE,National</v>
      </c>
      <c r="E16" t="s">
        <v>33</v>
      </c>
      <c r="F16" s="34" t="s">
        <v>34</v>
      </c>
      <c r="G16" s="51">
        <f>VLOOKUP(E16,'BY-Demands'!$I$6:$J$42,2,FALSE)</f>
        <v>0</v>
      </c>
      <c r="H16" s="52">
        <f>+G16</f>
        <v>0</v>
      </c>
      <c r="I16" s="52">
        <f t="shared" si="26" ref="I16:BT16">+H16</f>
        <v>0</v>
      </c>
      <c r="J16" s="52">
        <f t="shared" si="26"/>
        <v>0</v>
      </c>
      <c r="K16" s="52">
        <f t="shared" si="26"/>
        <v>0</v>
      </c>
      <c r="L16" s="52">
        <f t="shared" si="26"/>
        <v>0</v>
      </c>
      <c r="M16" s="52">
        <f t="shared" si="26"/>
        <v>0</v>
      </c>
      <c r="N16" s="52">
        <f t="shared" si="26"/>
        <v>0</v>
      </c>
      <c r="O16" s="52">
        <f t="shared" si="26"/>
        <v>0</v>
      </c>
      <c r="P16" s="52">
        <f t="shared" si="26"/>
        <v>0</v>
      </c>
      <c r="Q16" s="52">
        <f t="shared" si="26"/>
        <v>0</v>
      </c>
      <c r="R16" s="52">
        <f t="shared" si="26"/>
        <v>0</v>
      </c>
      <c r="S16" s="52">
        <f t="shared" si="26"/>
        <v>0</v>
      </c>
      <c r="T16" s="52">
        <f t="shared" si="26"/>
        <v>0</v>
      </c>
      <c r="U16" s="52">
        <f t="shared" si="26"/>
        <v>0</v>
      </c>
      <c r="V16" s="52">
        <f t="shared" si="26"/>
        <v>0</v>
      </c>
      <c r="W16" s="52">
        <f t="shared" si="26"/>
        <v>0</v>
      </c>
      <c r="X16" s="52">
        <f t="shared" si="26"/>
        <v>0</v>
      </c>
      <c r="Y16" s="52">
        <f t="shared" si="26"/>
        <v>0</v>
      </c>
      <c r="Z16" s="52">
        <f t="shared" si="26"/>
        <v>0</v>
      </c>
      <c r="AA16" s="52">
        <f t="shared" si="26"/>
        <v>0</v>
      </c>
      <c r="AB16" s="52">
        <f t="shared" si="26"/>
        <v>0</v>
      </c>
      <c r="AC16" s="52">
        <f t="shared" si="26"/>
        <v>0</v>
      </c>
      <c r="AD16" s="52">
        <f t="shared" si="26"/>
        <v>0</v>
      </c>
      <c r="AE16" s="52">
        <f t="shared" si="26"/>
        <v>0</v>
      </c>
      <c r="AF16" s="52">
        <f t="shared" si="26"/>
        <v>0</v>
      </c>
      <c r="AG16" s="52">
        <f t="shared" si="26"/>
        <v>0</v>
      </c>
      <c r="AH16" s="52">
        <f t="shared" si="26"/>
        <v>0</v>
      </c>
      <c r="AI16" s="52">
        <f t="shared" si="26"/>
        <v>0</v>
      </c>
      <c r="AJ16" s="52">
        <f t="shared" si="26"/>
        <v>0</v>
      </c>
      <c r="AK16" s="52">
        <f t="shared" si="26"/>
        <v>0</v>
      </c>
      <c r="AL16" s="52">
        <f t="shared" si="26"/>
        <v>0</v>
      </c>
      <c r="AM16" s="52">
        <f t="shared" si="26"/>
        <v>0</v>
      </c>
      <c r="AN16" s="52">
        <f t="shared" si="26"/>
        <v>0</v>
      </c>
      <c r="AO16" s="52">
        <f t="shared" si="26"/>
        <v>0</v>
      </c>
      <c r="AP16" s="52">
        <f t="shared" si="26"/>
        <v>0</v>
      </c>
      <c r="AQ16" s="52">
        <f t="shared" si="26"/>
        <v>0</v>
      </c>
      <c r="AR16" s="52">
        <f t="shared" si="26"/>
        <v>0</v>
      </c>
      <c r="AS16" s="52">
        <f t="shared" si="26"/>
        <v>0</v>
      </c>
      <c r="AT16" s="52">
        <f t="shared" si="26"/>
        <v>0</v>
      </c>
      <c r="AU16" s="52">
        <f t="shared" si="26"/>
        <v>0</v>
      </c>
      <c r="AV16" s="52">
        <f t="shared" si="26"/>
        <v>0</v>
      </c>
      <c r="AW16" s="52">
        <f t="shared" si="26"/>
        <v>0</v>
      </c>
      <c r="AX16" s="52">
        <f t="shared" si="26"/>
        <v>0</v>
      </c>
      <c r="AY16" s="52">
        <f t="shared" si="26"/>
        <v>0</v>
      </c>
      <c r="AZ16" s="52">
        <f t="shared" si="26"/>
        <v>0</v>
      </c>
      <c r="BA16" s="52">
        <f t="shared" si="26"/>
        <v>0</v>
      </c>
      <c r="BB16" s="52">
        <f t="shared" si="26"/>
        <v>0</v>
      </c>
      <c r="BC16" s="52">
        <f t="shared" si="26"/>
        <v>0</v>
      </c>
      <c r="BD16" s="52">
        <f t="shared" si="26"/>
        <v>0</v>
      </c>
      <c r="BE16" s="52">
        <f t="shared" si="26"/>
        <v>0</v>
      </c>
      <c r="BF16" s="52">
        <f t="shared" si="26"/>
        <v>0</v>
      </c>
      <c r="BG16" s="52">
        <f t="shared" si="26"/>
        <v>0</v>
      </c>
      <c r="BH16" s="52">
        <f t="shared" si="26"/>
        <v>0</v>
      </c>
      <c r="BI16" s="52">
        <f t="shared" si="26"/>
        <v>0</v>
      </c>
      <c r="BJ16" s="52">
        <f t="shared" si="26"/>
        <v>0</v>
      </c>
      <c r="BK16" s="52">
        <f t="shared" si="26"/>
        <v>0</v>
      </c>
      <c r="BL16" s="52">
        <f t="shared" si="26"/>
        <v>0</v>
      </c>
      <c r="BM16" s="52">
        <f t="shared" si="26"/>
        <v>0</v>
      </c>
      <c r="BN16" s="52">
        <f t="shared" si="26"/>
        <v>0</v>
      </c>
      <c r="BO16" s="52">
        <f t="shared" si="26"/>
        <v>0</v>
      </c>
      <c r="BP16" s="52">
        <f t="shared" si="26"/>
        <v>0</v>
      </c>
      <c r="BQ16" s="52">
        <f t="shared" si="26"/>
        <v>0</v>
      </c>
      <c r="BR16" s="52">
        <f t="shared" si="26"/>
        <v>0</v>
      </c>
      <c r="BS16" s="52">
        <f t="shared" si="26"/>
        <v>0</v>
      </c>
      <c r="BT16" s="52">
        <f t="shared" si="26"/>
        <v>0</v>
      </c>
      <c r="BU16" s="52">
        <f t="shared" si="27" ref="BU16:CK16">+BT16</f>
        <v>0</v>
      </c>
      <c r="BV16" s="52">
        <f t="shared" si="27"/>
        <v>0</v>
      </c>
      <c r="BW16" s="52">
        <f t="shared" si="27"/>
        <v>0</v>
      </c>
      <c r="BX16" s="52">
        <f t="shared" si="27"/>
        <v>0</v>
      </c>
      <c r="BY16" s="52">
        <f t="shared" si="27"/>
        <v>0</v>
      </c>
      <c r="BZ16" s="52">
        <f t="shared" si="27"/>
        <v>0</v>
      </c>
      <c r="CA16" s="52">
        <f t="shared" si="27"/>
        <v>0</v>
      </c>
      <c r="CB16" s="52">
        <f t="shared" si="27"/>
        <v>0</v>
      </c>
      <c r="CC16" s="52">
        <f t="shared" si="27"/>
        <v>0</v>
      </c>
      <c r="CD16" s="52">
        <f t="shared" si="27"/>
        <v>0</v>
      </c>
      <c r="CE16" s="52">
        <f t="shared" si="27"/>
        <v>0</v>
      </c>
      <c r="CF16" s="52">
        <f t="shared" si="27"/>
        <v>0</v>
      </c>
      <c r="CG16" s="52">
        <f t="shared" si="27"/>
        <v>0</v>
      </c>
      <c r="CH16" s="52">
        <f t="shared" si="27"/>
        <v>0</v>
      </c>
      <c r="CI16" s="52">
        <f t="shared" si="27"/>
        <v>0</v>
      </c>
      <c r="CJ16" s="52">
        <f t="shared" si="27"/>
        <v>0</v>
      </c>
      <c r="CK16" s="52">
        <f t="shared" si="27"/>
        <v>0</v>
      </c>
    </row>
    <row r="17" spans="3:89" ht="14.5">
      <c r="C17" t="s">
        <v>6</v>
      </c>
      <c r="D17" t="str">
        <f>_xlfn.TEXTJOIN(",",TRUE,Regions!$C$3)</f>
        <v>IE</v>
      </c>
      <c r="E17" t="s">
        <v>35</v>
      </c>
      <c r="F17" s="34" t="s">
        <v>36</v>
      </c>
      <c r="G17" s="51">
        <f>VLOOKUP(E17,'BY-Demands'!$I$6:$J$42,2,FALSE)</f>
        <v>14.5565610923972</v>
      </c>
      <c r="H17" s="52">
        <v>14.87639834</v>
      </c>
      <c r="I17" s="52">
        <v>10.76129175</v>
      </c>
      <c r="J17" s="51">
        <f>G17*'TRA-2021'!$C$13</f>
        <v>13.57251588540027</v>
      </c>
      <c r="K17" s="51">
        <f>G17*'TRA-2021'!$C$15</f>
        <v>14.05673907080137</v>
      </c>
      <c r="L17" s="51">
        <f>K17*'TRA-2021'!$C$8/'TRA-2021'!$C$7</f>
        <v>14.107943011361705</v>
      </c>
      <c r="M17" s="51">
        <f>L17*1.0125</f>
        <v>14.284292299003726</v>
      </c>
      <c r="N17" s="51">
        <f t="shared" si="28" ref="N17:X17">M17*1.0125</f>
        <v>14.462845952741272</v>
      </c>
      <c r="O17" s="51">
        <f t="shared" si="28"/>
        <v>14.643631527150538</v>
      </c>
      <c r="P17" s="51">
        <f t="shared" si="28"/>
        <v>14.826676921239919</v>
      </c>
      <c r="Q17" s="51">
        <f t="shared" si="28"/>
        <v>15.012010382755417</v>
      </c>
      <c r="R17" s="51">
        <f t="shared" si="28"/>
        <v>15.199660512539859</v>
      </c>
      <c r="S17" s="51">
        <f t="shared" si="28"/>
        <v>15.389656268946606</v>
      </c>
      <c r="T17" s="51">
        <f t="shared" si="28"/>
        <v>15.582026972308437</v>
      </c>
      <c r="U17" s="51">
        <f t="shared" si="28"/>
        <v>15.776802309462292</v>
      </c>
      <c r="V17" s="51">
        <f t="shared" si="28"/>
        <v>15.974012338330571</v>
      </c>
      <c r="W17" s="51">
        <f t="shared" si="28"/>
        <v>16.173687492559701</v>
      </c>
      <c r="X17" s="51">
        <f t="shared" si="28"/>
        <v>16.375858586216697</v>
      </c>
      <c r="Y17" s="51">
        <f t="shared" si="29" ref="Y17:AM17">X17*1.0125</f>
        <v>16.580556818544405</v>
      </c>
      <c r="Z17" s="51">
        <f t="shared" si="29"/>
        <v>16.787813778776208</v>
      </c>
      <c r="AA17" s="51">
        <f t="shared" si="29"/>
        <v>16.997661451010909</v>
      </c>
      <c r="AB17" s="51">
        <f t="shared" si="29"/>
        <v>17.210132219148544</v>
      </c>
      <c r="AC17" s="51">
        <f t="shared" si="29"/>
        <v>17.425258871887902</v>
      </c>
      <c r="AD17" s="51">
        <f t="shared" si="29"/>
        <v>17.643074607786499</v>
      </c>
      <c r="AE17" s="51">
        <f t="shared" si="29"/>
        <v>17.863613040383829</v>
      </c>
      <c r="AF17" s="51">
        <f t="shared" si="29"/>
        <v>18.086908203388624</v>
      </c>
      <c r="AG17" s="51">
        <f t="shared" si="29"/>
        <v>18.312994555930981</v>
      </c>
      <c r="AH17" s="51">
        <f t="shared" si="29"/>
        <v>18.541906987880118</v>
      </c>
      <c r="AI17" s="51">
        <f t="shared" si="29"/>
        <v>18.77368082522862</v>
      </c>
      <c r="AJ17" s="51">
        <f t="shared" si="29"/>
        <v>19.008351835543976</v>
      </c>
      <c r="AK17" s="51">
        <f t="shared" si="29"/>
        <v>19.245956233488275</v>
      </c>
      <c r="AL17" s="51">
        <f t="shared" si="29"/>
        <v>19.486530686406876</v>
      </c>
      <c r="AM17" s="51">
        <f t="shared" si="29"/>
        <v>19.730112319986961</v>
      </c>
      <c r="AN17" s="52"/>
      <c r="AO17" s="52"/>
      <c r="AP17" s="52"/>
      <c r="AQ17" s="52"/>
      <c r="AR17" s="52">
        <v>21.708902826056999</v>
      </c>
      <c r="AS17" s="52"/>
      <c r="AT17" s="52"/>
      <c r="AU17" s="52"/>
      <c r="AV17" s="52"/>
      <c r="AW17" s="52">
        <v>22.294296983465198</v>
      </c>
      <c r="AX17" s="52"/>
      <c r="AY17" s="52"/>
      <c r="AZ17" s="52"/>
      <c r="BA17" s="52"/>
      <c r="BB17" s="52">
        <v>22.633963522387901</v>
      </c>
      <c r="BC17" s="52"/>
      <c r="BD17" s="52"/>
      <c r="BE17" s="52"/>
      <c r="BF17" s="52"/>
      <c r="BG17" s="52">
        <v>22.998525615910701</v>
      </c>
      <c r="BH17" s="52"/>
      <c r="BI17" s="52"/>
      <c r="BJ17" s="52"/>
      <c r="BK17" s="52"/>
      <c r="BL17" s="52">
        <v>23.420163469983802</v>
      </c>
      <c r="BM17" s="52"/>
      <c r="BN17" s="52"/>
      <c r="BO17" s="52"/>
      <c r="BP17" s="52"/>
      <c r="BQ17" s="52">
        <v>23.915804444215802</v>
      </c>
      <c r="BR17" s="52"/>
      <c r="BS17" s="52"/>
      <c r="BT17" s="52"/>
      <c r="BU17" s="52"/>
      <c r="BV17" s="52">
        <v>24.479480525906901</v>
      </c>
      <c r="BW17" s="52"/>
      <c r="BX17" s="52"/>
      <c r="BY17" s="52"/>
      <c r="BZ17" s="52"/>
      <c r="CA17" s="52">
        <v>25.0796251155347</v>
      </c>
      <c r="CB17" s="52"/>
      <c r="CC17" s="52"/>
      <c r="CD17" s="52"/>
      <c r="CE17" s="52"/>
      <c r="CF17" s="52">
        <v>25.6801225927071</v>
      </c>
      <c r="CG17" s="52"/>
      <c r="CH17" s="52"/>
      <c r="CI17" s="52"/>
      <c r="CJ17" s="52"/>
      <c r="CK17" s="52">
        <v>26.281462653597</v>
      </c>
    </row>
    <row r="18" spans="3:89" ht="14.5">
      <c r="C18" t="s">
        <v>6</v>
      </c>
      <c r="D18" t="str">
        <f>_xlfn.TEXTJOIN(",",TRUE,Regions!$C$3)</f>
        <v>IE</v>
      </c>
      <c r="E18" t="s">
        <v>37</v>
      </c>
      <c r="F18" s="34" t="s">
        <v>38</v>
      </c>
      <c r="G18" s="51">
        <f>VLOOKUP(E18,'BY-Demands'!$I$6:$J$42,2,FALSE)</f>
        <v>31.276118540281001</v>
      </c>
      <c r="H18" s="52">
        <f>31.98425643</f>
        <v>31.984256429999999</v>
      </c>
      <c r="I18" s="52">
        <f>23.13677727</f>
        <v>23.13677727</v>
      </c>
      <c r="J18" s="51">
        <f>0.95*G18*'TRA-2021'!$C$13</f>
        <v>27.703716034013713</v>
      </c>
      <c r="K18" s="51">
        <f>G18*'TRA-2021'!$C$15</f>
        <v>30.202204674413409</v>
      </c>
      <c r="L18" s="51">
        <f>K18*'TRA-2021'!$C$8/'TRA-2021'!$C$7</f>
        <v>30.312221079011263</v>
      </c>
      <c r="M18" s="51">
        <f>L18*1.015</f>
        <v>30.766904395196427</v>
      </c>
      <c r="N18" s="51">
        <f t="shared" si="30" ref="N18:X18">M18*1.015</f>
        <v>31.228407961124372</v>
      </c>
      <c r="O18" s="51">
        <f t="shared" si="30"/>
        <v>31.696834080541233</v>
      </c>
      <c r="P18" s="51">
        <f t="shared" si="30"/>
        <v>32.172286591749348</v>
      </c>
      <c r="Q18" s="51">
        <f t="shared" si="30"/>
        <v>32.654870890625588</v>
      </c>
      <c r="R18" s="51">
        <f t="shared" si="30"/>
        <v>33.144693953984969</v>
      </c>
      <c r="S18" s="51">
        <f t="shared" si="30"/>
        <v>33.641864363294744</v>
      </c>
      <c r="T18" s="51">
        <f t="shared" si="30"/>
        <v>34.146492328744159</v>
      </c>
      <c r="U18" s="51">
        <f t="shared" si="30"/>
        <v>34.658689713675315</v>
      </c>
      <c r="V18" s="51">
        <f t="shared" si="30"/>
        <v>35.178570059380441</v>
      </c>
      <c r="W18" s="51">
        <f t="shared" si="30"/>
        <v>35.706248610271146</v>
      </c>
      <c r="X18" s="51">
        <f t="shared" si="30"/>
        <v>36.241842339425212</v>
      </c>
      <c r="Y18" s="51">
        <f t="shared" si="31" ref="Y18:AM18">X18*1.015</f>
        <v>36.785469974516587</v>
      </c>
      <c r="Z18" s="51">
        <f t="shared" si="31"/>
        <v>37.33725202413433</v>
      </c>
      <c r="AA18" s="51">
        <f t="shared" si="31"/>
        <v>37.897310804496342</v>
      </c>
      <c r="AB18" s="51">
        <f t="shared" si="31"/>
        <v>38.465770466563782</v>
      </c>
      <c r="AC18" s="51">
        <f t="shared" si="31"/>
        <v>39.042757023562238</v>
      </c>
      <c r="AD18" s="51">
        <f t="shared" si="31"/>
        <v>39.628398378915669</v>
      </c>
      <c r="AE18" s="51">
        <f t="shared" si="31"/>
        <v>40.222824354599403</v>
      </c>
      <c r="AF18" s="51">
        <f t="shared" si="31"/>
        <v>40.82616671991839</v>
      </c>
      <c r="AG18" s="51">
        <f t="shared" si="31"/>
        <v>41.43855922071716</v>
      </c>
      <c r="AH18" s="51">
        <f t="shared" si="31"/>
        <v>42.060137609027912</v>
      </c>
      <c r="AI18" s="51">
        <f t="shared" si="31"/>
        <v>42.691039673163324</v>
      </c>
      <c r="AJ18" s="51">
        <f t="shared" si="31"/>
        <v>43.331405268260767</v>
      </c>
      <c r="AK18" s="51">
        <f t="shared" si="31"/>
        <v>43.981376347284673</v>
      </c>
      <c r="AL18" s="51">
        <f t="shared" si="31"/>
        <v>44.641096992493942</v>
      </c>
      <c r="AM18" s="51">
        <f t="shared" si="31"/>
        <v>45.310713447381346</v>
      </c>
      <c r="AN18" s="52"/>
      <c r="AO18" s="52"/>
      <c r="AP18" s="52"/>
      <c r="AQ18" s="52"/>
      <c r="AR18" s="52">
        <v>46.674141076022501</v>
      </c>
      <c r="AS18" s="52"/>
      <c r="AT18" s="52"/>
      <c r="AU18" s="52"/>
      <c r="AV18" s="52"/>
      <c r="AW18" s="52">
        <v>47.932738514450101</v>
      </c>
      <c r="AX18" s="52"/>
      <c r="AY18" s="52"/>
      <c r="AZ18" s="52"/>
      <c r="BA18" s="52"/>
      <c r="BB18" s="52">
        <v>48.663021573133904</v>
      </c>
      <c r="BC18" s="52"/>
      <c r="BD18" s="52"/>
      <c r="BE18" s="52"/>
      <c r="BF18" s="52"/>
      <c r="BG18" s="52">
        <v>49.446830074208002</v>
      </c>
      <c r="BH18" s="52"/>
      <c r="BI18" s="52"/>
      <c r="BJ18" s="52"/>
      <c r="BK18" s="52"/>
      <c r="BL18" s="52">
        <v>50.353351460465198</v>
      </c>
      <c r="BM18" s="52"/>
      <c r="BN18" s="52"/>
      <c r="BO18" s="52"/>
      <c r="BP18" s="52"/>
      <c r="BQ18" s="52">
        <v>51.418979555063999</v>
      </c>
      <c r="BR18" s="52"/>
      <c r="BS18" s="52"/>
      <c r="BT18" s="52"/>
      <c r="BU18" s="52"/>
      <c r="BV18" s="52">
        <v>52.6308831306999</v>
      </c>
      <c r="BW18" s="52"/>
      <c r="BX18" s="52"/>
      <c r="BY18" s="52"/>
      <c r="BZ18" s="52"/>
      <c r="CA18" s="52">
        <v>53.921193998399701</v>
      </c>
      <c r="CB18" s="52"/>
      <c r="CC18" s="52"/>
      <c r="CD18" s="52"/>
      <c r="CE18" s="52"/>
      <c r="CF18" s="52">
        <v>55.212263574320303</v>
      </c>
      <c r="CG18" s="52"/>
      <c r="CH18" s="52"/>
      <c r="CI18" s="52"/>
      <c r="CJ18" s="52"/>
      <c r="CK18" s="52">
        <v>56.505144705233697</v>
      </c>
    </row>
    <row r="19" spans="3:89" ht="14.5">
      <c r="C19" t="s">
        <v>6</v>
      </c>
      <c r="D19" t="str">
        <f>_xlfn.TEXTJOIN(",",TRUE,Regions!$C$3)</f>
        <v>IE</v>
      </c>
      <c r="E19" t="s">
        <v>39</v>
      </c>
      <c r="F19" s="34" t="s">
        <v>40</v>
      </c>
      <c r="G19" s="51">
        <f>VLOOKUP(E19,'BY-Demands'!$I$6:$J$42,2,FALSE)</f>
        <v>27.131577542973599</v>
      </c>
      <c r="H19" s="51">
        <f>0.9*27.52133693</f>
        <v>24.769203236999999</v>
      </c>
      <c r="I19" s="51">
        <f>0.9*19.90838974</f>
        <v>17.917550766000002</v>
      </c>
      <c r="J19" s="51">
        <f>I19*'TRA-2021'!$C$14</f>
        <v>18.200537756613475</v>
      </c>
      <c r="K19" s="51">
        <f>J19*'TRA-2021'!$C$17</f>
        <v>18.849873697196202</v>
      </c>
      <c r="L19" s="51">
        <f>K19*'TRA-2021'!$C$8/'TRA-2021'!$C$7</f>
        <v>18.918537404155515</v>
      </c>
      <c r="M19" s="51">
        <f>L19*1.025</f>
        <v>19.3915008392594</v>
      </c>
      <c r="N19" s="51">
        <f t="shared" si="32" ref="N19:X19">M19*1.025</f>
        <v>19.876288360240885</v>
      </c>
      <c r="O19" s="51">
        <f t="shared" si="32"/>
        <v>20.373195569246906</v>
      </c>
      <c r="P19" s="51">
        <f t="shared" si="32"/>
        <v>20.882525458478078</v>
      </c>
      <c r="Q19" s="51">
        <f t="shared" si="32"/>
        <v>21.404588594940027</v>
      </c>
      <c r="R19" s="51">
        <f t="shared" si="32"/>
        <v>21.939703309813524</v>
      </c>
      <c r="S19" s="51">
        <f t="shared" si="32"/>
        <v>22.48819589255886</v>
      </c>
      <c r="T19" s="51">
        <f t="shared" si="32"/>
        <v>23.050400789872828</v>
      </c>
      <c r="U19" s="51">
        <f t="shared" si="32"/>
        <v>23.626660809619647</v>
      </c>
      <c r="V19" s="51">
        <f t="shared" si="32"/>
        <v>24.217327329860137</v>
      </c>
      <c r="W19" s="51">
        <f t="shared" si="32"/>
        <v>24.822760513106637</v>
      </c>
      <c r="X19" s="51">
        <f t="shared" si="32"/>
        <v>25.443329525934299</v>
      </c>
      <c r="Y19" s="51">
        <f t="shared" si="33" ref="Y19:AM19">X19*1.025</f>
        <v>26.079412764082655</v>
      </c>
      <c r="Z19" s="51">
        <f t="shared" si="33"/>
        <v>26.731398083184718</v>
      </c>
      <c r="AA19" s="51">
        <f t="shared" si="33"/>
        <v>27.399683035264335</v>
      </c>
      <c r="AB19" s="51">
        <f t="shared" si="33"/>
        <v>28.084675111145941</v>
      </c>
      <c r="AC19" s="51">
        <f t="shared" si="33"/>
        <v>28.786791988924588</v>
      </c>
      <c r="AD19" s="51">
        <f t="shared" si="33"/>
        <v>29.506461788647698</v>
      </c>
      <c r="AE19" s="51">
        <f t="shared" si="33"/>
        <v>30.244123333363888</v>
      </c>
      <c r="AF19" s="51">
        <f t="shared" si="33"/>
        <v>31.000226416697981</v>
      </c>
      <c r="AG19" s="51">
        <f t="shared" si="33"/>
        <v>31.775232077115426</v>
      </c>
      <c r="AH19" s="51">
        <f t="shared" si="33"/>
        <v>32.569612879043312</v>
      </c>
      <c r="AI19" s="51">
        <f t="shared" si="33"/>
        <v>33.383853201019392</v>
      </c>
      <c r="AJ19" s="51">
        <f t="shared" si="33"/>
        <v>34.218449531044875</v>
      </c>
      <c r="AK19" s="51">
        <f t="shared" si="33"/>
        <v>35.073910769320996</v>
      </c>
      <c r="AL19" s="51">
        <f t="shared" si="33"/>
        <v>35.95075853855402</v>
      </c>
      <c r="AM19" s="51">
        <f t="shared" si="33"/>
        <v>36.849527502017864</v>
      </c>
      <c r="AN19" s="52"/>
      <c r="AO19" s="52"/>
      <c r="AP19" s="52"/>
      <c r="AQ19" s="52"/>
      <c r="AR19" s="52">
        <v>40.161470228205403</v>
      </c>
      <c r="AS19" s="52"/>
      <c r="AT19" s="52"/>
      <c r="AU19" s="52"/>
      <c r="AV19" s="52"/>
      <c r="AW19" s="52">
        <v>41.2444494194106</v>
      </c>
      <c r="AX19" s="52"/>
      <c r="AY19" s="52"/>
      <c r="AZ19" s="52"/>
      <c r="BA19" s="52"/>
      <c r="BB19" s="52">
        <v>41.872832516417603</v>
      </c>
      <c r="BC19" s="52"/>
      <c r="BD19" s="52"/>
      <c r="BE19" s="52"/>
      <c r="BF19" s="52"/>
      <c r="BG19" s="52">
        <v>42.547272389434802</v>
      </c>
      <c r="BH19" s="52"/>
      <c r="BI19" s="52"/>
      <c r="BJ19" s="52"/>
      <c r="BK19" s="52"/>
      <c r="BL19" s="52">
        <v>43.327302419470001</v>
      </c>
      <c r="BM19" s="52"/>
      <c r="BN19" s="52"/>
      <c r="BO19" s="52"/>
      <c r="BP19" s="52"/>
      <c r="BQ19" s="52">
        <v>44.244238221799201</v>
      </c>
      <c r="BR19" s="52"/>
      <c r="BS19" s="52"/>
      <c r="BT19" s="52"/>
      <c r="BU19" s="52"/>
      <c r="BV19" s="52">
        <v>45.287038972927803</v>
      </c>
      <c r="BW19" s="52"/>
      <c r="BX19" s="52"/>
      <c r="BY19" s="52"/>
      <c r="BZ19" s="52"/>
      <c r="CA19" s="52">
        <v>46.397306463739199</v>
      </c>
      <c r="CB19" s="52"/>
      <c r="CC19" s="52"/>
      <c r="CD19" s="52"/>
      <c r="CE19" s="52"/>
      <c r="CF19" s="52">
        <v>47.508226796508197</v>
      </c>
      <c r="CG19" s="52"/>
      <c r="CH19" s="52"/>
      <c r="CI19" s="52"/>
      <c r="CJ19" s="52"/>
      <c r="CK19" s="52">
        <v>48.620705909154502</v>
      </c>
    </row>
    <row r="20" spans="3:89" ht="14.5">
      <c r="C20" t="s">
        <v>6</v>
      </c>
      <c r="D20" t="str">
        <f>_xlfn.TEXTJOIN(",",TRUE,Regions!$C$3)</f>
        <v>IE</v>
      </c>
      <c r="E20" t="s">
        <v>41</v>
      </c>
      <c r="F20" s="34" t="s">
        <v>42</v>
      </c>
      <c r="G20" s="51">
        <f>VLOOKUP(E20,'BY-Demands'!$I$6:$J$42,2,FALSE)</f>
        <v>10.702591</v>
      </c>
      <c r="H20" s="51">
        <f>0.85*(12444+72)/1000</f>
        <v>10.6386</v>
      </c>
      <c r="I20" s="51">
        <f>0.9*(11424+74)/1000</f>
        <v>10.3482</v>
      </c>
      <c r="J20" s="51">
        <f>0.85*(12493+70)/1000</f>
        <v>10.67855</v>
      </c>
      <c r="K20" s="51">
        <f>J20*'TRA-2021'!C16</f>
        <v>10.878188502532995</v>
      </c>
      <c r="L20" s="51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2">
        <v>25.716344611316728</v>
      </c>
      <c r="AO20" s="52">
        <v>26.307820537377012</v>
      </c>
      <c r="AP20" s="52">
        <v>26.912900409736679</v>
      </c>
      <c r="AQ20" s="52">
        <v>27.531897119160618</v>
      </c>
      <c r="AR20" s="52">
        <v>28.165130752901309</v>
      </c>
      <c r="AS20" s="52">
        <v>28.812928760218039</v>
      </c>
      <c r="AT20" s="52">
        <v>29.475626121703051</v>
      </c>
      <c r="AU20" s="52">
        <v>30.15356552250222</v>
      </c>
      <c r="AV20" s="52">
        <v>30.847097529519768</v>
      </c>
      <c r="AW20" s="52">
        <v>31.55658077269872</v>
      </c>
      <c r="AX20" s="52">
        <v>32.282382130470786</v>
      </c>
      <c r="AY20" s="52">
        <v>33.024876919471609</v>
      </c>
      <c r="AZ20" s="52">
        <v>33.784449088619454</v>
      </c>
      <c r="BA20" s="52">
        <v>34.561491417657699</v>
      </c>
      <c r="BB20" s="52">
        <v>35.356405720263822</v>
      </c>
      <c r="BC20" s="52">
        <v>36.169603051829888</v>
      </c>
      <c r="BD20" s="52">
        <v>37.001503922021968</v>
      </c>
      <c r="BE20" s="52">
        <v>37.85253851222847</v>
      </c>
      <c r="BF20" s="52">
        <v>38.723146898009716</v>
      </c>
      <c r="BG20" s="52">
        <v>39.613779276663941</v>
      </c>
      <c r="BH20" s="52">
        <v>40.524896200027207</v>
      </c>
      <c r="BI20" s="52">
        <v>41.456968812627828</v>
      </c>
      <c r="BJ20" s="52">
        <v>42.410479095318259</v>
      </c>
      <c r="BK20" s="52">
        <v>43.385920114510576</v>
      </c>
      <c r="BL20" s="52">
        <v>44.383796277144313</v>
      </c>
      <c r="BM20" s="52">
        <v>45.404623591518629</v>
      </c>
      <c r="BN20" s="52">
        <v>46.448929934123555</v>
      </c>
      <c r="BO20" s="52">
        <v>47.517255322608392</v>
      </c>
      <c r="BP20" s="52">
        <v>48.610152195028377</v>
      </c>
      <c r="BQ20" s="52">
        <v>49.728185695514021</v>
      </c>
      <c r="BR20" s="52">
        <v>50.871933966510845</v>
      </c>
      <c r="BS20" s="52">
        <v>52.041988447740586</v>
      </c>
      <c r="BT20" s="52">
        <v>53.238954182038611</v>
      </c>
      <c r="BU20" s="52">
        <v>54.463450128225503</v>
      </c>
      <c r="BV20" s="52">
        <v>55.716109481174684</v>
      </c>
      <c r="BW20" s="52">
        <v>56.997579999241694</v>
      </c>
      <c r="BX20" s="52">
        <v>58.308524339224249</v>
      </c>
      <c r="BY20" s="52">
        <v>59.649620399026404</v>
      </c>
      <c r="BZ20" s="52">
        <v>61.021561668204008</v>
      </c>
      <c r="CA20" s="52">
        <v>62.425057586572692</v>
      </c>
      <c r="CB20" s="52">
        <v>63.860833911063864</v>
      </c>
      <c r="CC20" s="52">
        <v>65.329633091018323</v>
      </c>
      <c r="CD20" s="52">
        <v>66.832214652111745</v>
      </c>
      <c r="CE20" s="52">
        <v>68.369355589110299</v>
      </c>
      <c r="CF20" s="52">
        <v>69.941850767659844</v>
      </c>
      <c r="CG20" s="52">
        <v>71.550513335316012</v>
      </c>
      <c r="CH20" s="52">
        <v>73.196175142028267</v>
      </c>
      <c r="CI20" s="52">
        <v>74.879687170294915</v>
      </c>
      <c r="CJ20" s="52">
        <v>76.601919975211686</v>
      </c>
      <c r="CK20" s="52">
        <v>78.363764134641542</v>
      </c>
    </row>
    <row r="21" spans="3:89" ht="14.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1">
        <f>VLOOKUP(E21,'BY-Demands'!$I$6:$J$42,2,FALSE)</f>
        <v>7.7105748259750104</v>
      </c>
      <c r="H21" s="52">
        <v>10.277153740875089</v>
      </c>
      <c r="I21" s="52">
        <v>3.3705919303064187</v>
      </c>
      <c r="J21" s="52">
        <v>8.6157094085103783</v>
      </c>
      <c r="K21" s="52">
        <v>7.6814227047944605</v>
      </c>
      <c r="L21" s="52">
        <f t="shared" si="34" ref="L21:R21">K21-($H$21/11)</f>
        <v>6.7471360010785428</v>
      </c>
      <c r="M21" s="52">
        <f t="shared" si="34"/>
        <v>5.8128492973626251</v>
      </c>
      <c r="N21" s="52">
        <f t="shared" si="34"/>
        <v>4.8785625936467074</v>
      </c>
      <c r="O21" s="52">
        <f t="shared" si="34"/>
        <v>3.9442758899307901</v>
      </c>
      <c r="P21" s="52">
        <f t="shared" si="34"/>
        <v>3.0099891862148729</v>
      </c>
      <c r="Q21" s="52">
        <f t="shared" si="34"/>
        <v>2.0757024824989556</v>
      </c>
      <c r="R21" s="52">
        <f t="shared" si="34"/>
        <v>1.1414157787830383</v>
      </c>
      <c r="S21" s="52">
        <v>0</v>
      </c>
      <c r="T21" s="52"/>
      <c r="U21" s="52"/>
      <c r="V21" s="52"/>
      <c r="W21" s="52"/>
      <c r="X21" s="52">
        <v>0</v>
      </c>
      <c r="Y21" s="52"/>
      <c r="Z21" s="52"/>
      <c r="AA21" s="52"/>
      <c r="AB21" s="52"/>
      <c r="AC21" s="52">
        <v>0</v>
      </c>
      <c r="AD21" s="52"/>
      <c r="AE21" s="52"/>
      <c r="AF21" s="52"/>
      <c r="AG21" s="52"/>
      <c r="AH21" s="52">
        <v>0</v>
      </c>
      <c r="AI21" s="52"/>
      <c r="AJ21" s="52"/>
      <c r="AK21" s="52"/>
      <c r="AL21" s="52"/>
      <c r="AM21" s="52">
        <v>0</v>
      </c>
      <c r="AN21" s="52"/>
      <c r="AO21" s="52"/>
      <c r="AP21" s="52"/>
      <c r="AQ21" s="52"/>
      <c r="AR21" s="52">
        <v>0</v>
      </c>
      <c r="AS21" s="52"/>
      <c r="AT21" s="52"/>
      <c r="AU21" s="52"/>
      <c r="AV21" s="52"/>
      <c r="AW21" s="52">
        <v>0</v>
      </c>
      <c r="AX21" s="52"/>
      <c r="AY21" s="52"/>
      <c r="AZ21" s="52"/>
      <c r="BA21" s="52"/>
      <c r="BB21" s="52">
        <v>0</v>
      </c>
      <c r="BC21" s="52"/>
      <c r="BD21" s="52"/>
      <c r="BE21" s="52"/>
      <c r="BF21" s="52"/>
      <c r="BG21" s="52">
        <v>0</v>
      </c>
      <c r="BH21" s="52"/>
      <c r="BI21" s="52"/>
      <c r="BJ21" s="52"/>
      <c r="BK21" s="52"/>
      <c r="BL21" s="52">
        <v>0</v>
      </c>
      <c r="BM21" s="52"/>
      <c r="BN21" s="52"/>
      <c r="BO21" s="52"/>
      <c r="BP21" s="52"/>
      <c r="BQ21" s="52">
        <v>0</v>
      </c>
      <c r="BR21" s="52"/>
      <c r="BS21" s="52"/>
      <c r="BT21" s="52"/>
      <c r="BU21" s="52"/>
      <c r="BV21" s="52">
        <v>0</v>
      </c>
      <c r="BW21" s="52"/>
      <c r="BX21" s="52"/>
      <c r="BY21" s="52"/>
      <c r="BZ21" s="52"/>
      <c r="CA21" s="52">
        <v>0</v>
      </c>
      <c r="CB21" s="52"/>
      <c r="CC21" s="52"/>
      <c r="CD21" s="52"/>
      <c r="CE21" s="52"/>
      <c r="CF21" s="52">
        <v>0</v>
      </c>
      <c r="CG21" s="52"/>
      <c r="CH21" s="52"/>
      <c r="CI21" s="52"/>
      <c r="CJ21" s="52"/>
      <c r="CK21" s="52">
        <v>0</v>
      </c>
    </row>
    <row r="22" spans="3:89" ht="14.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1">
        <f>VLOOKUP(E22,'BY-Demands'!$I$6:$J$42,2,FALSE)</f>
        <v>3.5132998087277101</v>
      </c>
      <c r="H22" s="52">
        <v>3.7418117054559139</v>
      </c>
      <c r="I22" s="52">
        <v>4.5759806863218264</v>
      </c>
      <c r="J22" s="52">
        <v>5.0500849492972852</v>
      </c>
      <c r="K22" s="52">
        <v>4.6611834502685596</v>
      </c>
      <c r="L22" s="52">
        <v>4.8042664418927696</v>
      </c>
      <c r="M22" s="52">
        <v>4.9555896582088499</v>
      </c>
      <c r="N22" s="52">
        <v>5.1129502074838999</v>
      </c>
      <c r="O22" s="52">
        <v>5.2752039056523996</v>
      </c>
      <c r="P22" s="52">
        <v>5.4414060135777298</v>
      </c>
      <c r="Q22" s="52">
        <v>5.6117259844700902</v>
      </c>
      <c r="R22" s="52">
        <v>5.7862882839617802</v>
      </c>
      <c r="S22" s="52">
        <v>5.9645530611175701</v>
      </c>
      <c r="T22" s="52">
        <v>6.1457480291828999</v>
      </c>
      <c r="U22" s="52">
        <v>6.3299271732513001</v>
      </c>
      <c r="V22" s="52">
        <v>6.5164111808959202</v>
      </c>
      <c r="W22" s="52">
        <v>6.7046092152599002</v>
      </c>
      <c r="X22" s="52">
        <v>6.8941328835870399</v>
      </c>
      <c r="Y22" s="52">
        <v>7.0848817136199704</v>
      </c>
      <c r="Z22" s="52">
        <v>7.2761374036976303</v>
      </c>
      <c r="AA22" s="52">
        <v>7.4682763498887699</v>
      </c>
      <c r="AB22" s="52">
        <v>7.6618204080974204</v>
      </c>
      <c r="AC22" s="52">
        <v>7.8573484184930402</v>
      </c>
      <c r="AD22" s="52">
        <v>8.0554527175184294</v>
      </c>
      <c r="AE22" s="52">
        <v>8.2566896515540797</v>
      </c>
      <c r="AF22" s="52">
        <v>8.4615630814728604</v>
      </c>
      <c r="AG22" s="52">
        <v>8.6705693702179794</v>
      </c>
      <c r="AH22" s="52">
        <v>8.8842603654121408</v>
      </c>
      <c r="AI22" s="52">
        <v>9.1033168790680801</v>
      </c>
      <c r="AJ22" s="52">
        <v>9.3273565167733494</v>
      </c>
      <c r="AK22" s="52">
        <v>9.5573045230475095</v>
      </c>
      <c r="AL22" s="52">
        <v>9.7942615939640305</v>
      </c>
      <c r="AM22" s="52">
        <v>10.039412402408599</v>
      </c>
      <c r="AN22" s="52">
        <v>10.293860643626401</v>
      </c>
      <c r="AO22" s="52">
        <v>10.5584100956768</v>
      </c>
      <c r="AP22" s="52">
        <v>10.833663592103999</v>
      </c>
      <c r="AQ22" s="52">
        <v>11.1201369904683</v>
      </c>
      <c r="AR22" s="52">
        <v>11.4183281532989</v>
      </c>
      <c r="AS22" s="52">
        <v>11.7286584642425</v>
      </c>
      <c r="AT22" s="52">
        <v>12.051195404665901</v>
      </c>
      <c r="AU22" s="52">
        <v>12.3857005404062</v>
      </c>
      <c r="AV22" s="52">
        <v>12.7317569865743</v>
      </c>
      <c r="AW22" s="52">
        <v>13.088970352070501</v>
      </c>
      <c r="AX22" s="52">
        <v>12.461582160250099</v>
      </c>
      <c r="AY22" s="52">
        <v>12.666563648039499</v>
      </c>
      <c r="AZ22" s="52">
        <v>12.871545135828899</v>
      </c>
      <c r="BA22" s="52">
        <v>13.0765266236182</v>
      </c>
      <c r="BB22" s="52">
        <v>13.281508111407501</v>
      </c>
      <c r="BC22" s="52">
        <v>13.486489599196901</v>
      </c>
      <c r="BD22" s="52">
        <v>13.6914710869862</v>
      </c>
      <c r="BE22" s="52">
        <v>13.8964525747756</v>
      </c>
      <c r="BF22" s="52">
        <v>14.101434062565</v>
      </c>
      <c r="BG22" s="52">
        <v>14.3064155503543</v>
      </c>
      <c r="BH22" s="52">
        <v>14.511397038143601</v>
      </c>
      <c r="BI22" s="52">
        <v>14.716378525933001</v>
      </c>
      <c r="BJ22" s="52">
        <v>14.921360013722399</v>
      </c>
      <c r="BK22" s="52">
        <v>15.1263415015117</v>
      </c>
      <c r="BL22" s="52">
        <v>15.3313229893011</v>
      </c>
      <c r="BM22" s="52">
        <v>15.5363044770905</v>
      </c>
      <c r="BN22" s="52">
        <v>15.7412859648798</v>
      </c>
      <c r="BO22" s="52">
        <v>15.946267452669099</v>
      </c>
      <c r="BP22" s="52">
        <v>16.151248940458501</v>
      </c>
      <c r="BQ22" s="52">
        <v>16.356230428247802</v>
      </c>
      <c r="BR22" s="52">
        <v>16.561211916037202</v>
      </c>
      <c r="BS22" s="52">
        <v>16.766193403826598</v>
      </c>
      <c r="BT22" s="52">
        <v>16.971174891615899</v>
      </c>
      <c r="BU22" s="52">
        <v>17.176156379405199</v>
      </c>
      <c r="BV22" s="52">
        <v>17.3811378671946</v>
      </c>
      <c r="BW22" s="52">
        <v>17.586119354984</v>
      </c>
      <c r="BX22" s="52">
        <v>17.7911008427733</v>
      </c>
      <c r="BY22" s="52">
        <v>17.9960823305627</v>
      </c>
      <c r="BZ22" s="52">
        <v>18.201063818352001</v>
      </c>
      <c r="CA22" s="52">
        <v>18.406045306141401</v>
      </c>
      <c r="CB22" s="52">
        <v>18.611026793930701</v>
      </c>
      <c r="CC22" s="52">
        <v>18.816008281720102</v>
      </c>
      <c r="CD22" s="52">
        <v>19.020989769509399</v>
      </c>
      <c r="CE22" s="52">
        <v>19.225971257298799</v>
      </c>
      <c r="CF22" s="52">
        <v>19.430952745088199</v>
      </c>
      <c r="CG22" s="52">
        <v>19.635934232877499</v>
      </c>
      <c r="CH22" s="52">
        <v>19.8409157206668</v>
      </c>
      <c r="CI22" s="52">
        <v>20.0458972084562</v>
      </c>
      <c r="CJ22" s="52">
        <v>20.2508786962456</v>
      </c>
      <c r="CK22" s="52">
        <v>20.455860184034901</v>
      </c>
    </row>
    <row r="23" spans="3:89" ht="14.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1">
        <f>VLOOKUP(E23,'BY-Demands'!$I$6:$J$42,2,FALSE)</f>
        <v>20.831454920682301</v>
      </c>
      <c r="H23" s="52">
        <v>16.657128777768676</v>
      </c>
      <c r="I23" s="52">
        <v>22.750457116443403</v>
      </c>
      <c r="J23" s="52">
        <v>15.130660002348661</v>
      </c>
      <c r="K23" s="52">
        <v>13.161374650000001</v>
      </c>
      <c r="L23" s="52">
        <v>12.48596777</v>
      </c>
      <c r="M23" s="52">
        <v>11.082962500000001</v>
      </c>
      <c r="N23" s="52">
        <v>8.6768985000000001</v>
      </c>
      <c r="O23" s="52">
        <v>5.6468117209999997</v>
      </c>
      <c r="P23" s="52">
        <v>3.024291002</v>
      </c>
      <c r="Q23" s="52">
        <v>1.39538575</v>
      </c>
      <c r="R23" s="52">
        <v>0.58209679999999997</v>
      </c>
      <c r="S23" s="52">
        <v>0</v>
      </c>
      <c r="T23" s="52"/>
      <c r="U23" s="52"/>
      <c r="V23" s="52"/>
      <c r="W23" s="52"/>
      <c r="X23" s="52">
        <v>0</v>
      </c>
      <c r="Y23" s="52"/>
      <c r="Z23" s="52"/>
      <c r="AA23" s="52"/>
      <c r="AB23" s="52"/>
      <c r="AC23" s="52">
        <v>0</v>
      </c>
      <c r="AD23" s="52"/>
      <c r="AE23" s="52"/>
      <c r="AF23" s="52"/>
      <c r="AG23" s="52"/>
      <c r="AH23" s="52">
        <v>0</v>
      </c>
      <c r="AI23" s="52"/>
      <c r="AJ23" s="52"/>
      <c r="AK23" s="52"/>
      <c r="AL23" s="52"/>
      <c r="AM23" s="52">
        <v>0</v>
      </c>
      <c r="AN23" s="52"/>
      <c r="AO23" s="52"/>
      <c r="AP23" s="52"/>
      <c r="AQ23" s="52"/>
      <c r="AR23" s="52">
        <v>0</v>
      </c>
      <c r="AS23" s="52"/>
      <c r="AT23" s="52"/>
      <c r="AU23" s="52"/>
      <c r="AV23" s="52"/>
      <c r="AW23" s="52">
        <v>0</v>
      </c>
      <c r="AX23" s="52"/>
      <c r="AY23" s="52"/>
      <c r="AZ23" s="52"/>
      <c r="BA23" s="52"/>
      <c r="BB23" s="52">
        <v>0</v>
      </c>
      <c r="BC23" s="52"/>
      <c r="BD23" s="52"/>
      <c r="BE23" s="52"/>
      <c r="BF23" s="52"/>
      <c r="BG23" s="52">
        <v>0</v>
      </c>
      <c r="BH23" s="52"/>
      <c r="BI23" s="52"/>
      <c r="BJ23" s="52"/>
      <c r="BK23" s="52"/>
      <c r="BL23" s="52">
        <v>0</v>
      </c>
      <c r="BM23" s="52"/>
      <c r="BN23" s="52"/>
      <c r="BO23" s="52"/>
      <c r="BP23" s="52"/>
      <c r="BQ23" s="52">
        <v>0</v>
      </c>
      <c r="BR23" s="52"/>
      <c r="BS23" s="52"/>
      <c r="BT23" s="52"/>
      <c r="BU23" s="52"/>
      <c r="BV23" s="52">
        <v>0</v>
      </c>
      <c r="BW23" s="52"/>
      <c r="BX23" s="52"/>
      <c r="BY23" s="52"/>
      <c r="BZ23" s="52"/>
      <c r="CA23" s="52">
        <v>0</v>
      </c>
      <c r="CB23" s="52"/>
      <c r="CC23" s="52"/>
      <c r="CD23" s="52"/>
      <c r="CE23" s="52"/>
      <c r="CF23" s="52">
        <v>0</v>
      </c>
      <c r="CG23" s="52"/>
      <c r="CH23" s="52"/>
      <c r="CI23" s="52"/>
      <c r="CJ23" s="52"/>
      <c r="CK23" s="52">
        <v>0</v>
      </c>
    </row>
    <row r="24" spans="3:89" ht="14.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1">
        <f>VLOOKUP(E24,'BY-Demands'!$I$6:$J$42,2,FALSE)</f>
        <v>0.23349320028657899</v>
      </c>
      <c r="H24" s="52">
        <v>0.25090920347352241</v>
      </c>
      <c r="I24" s="52">
        <v>0.11004689080374389</v>
      </c>
      <c r="J24" s="52">
        <v>0.12006442123265494</v>
      </c>
      <c r="K24" s="52">
        <v>0.23</v>
      </c>
      <c r="L24" s="52">
        <v>0.23</v>
      </c>
      <c r="M24" s="52">
        <v>0.23</v>
      </c>
      <c r="N24" s="52">
        <v>0.23</v>
      </c>
      <c r="O24" s="52">
        <v>0.23</v>
      </c>
      <c r="P24" s="52">
        <v>0.23</v>
      </c>
      <c r="Q24" s="52">
        <v>0.23</v>
      </c>
      <c r="R24" s="52">
        <v>0.23</v>
      </c>
      <c r="S24" s="52">
        <v>0.23</v>
      </c>
      <c r="T24" s="52">
        <v>0.23</v>
      </c>
      <c r="U24" s="52">
        <v>0.23</v>
      </c>
      <c r="V24" s="52">
        <v>0.23</v>
      </c>
      <c r="W24" s="52">
        <v>0.23</v>
      </c>
      <c r="X24" s="52">
        <v>0.23</v>
      </c>
      <c r="Y24" s="52">
        <v>0.23</v>
      </c>
      <c r="Z24" s="52">
        <v>0.23</v>
      </c>
      <c r="AA24" s="52">
        <v>0.23</v>
      </c>
      <c r="AB24" s="52">
        <v>0.23</v>
      </c>
      <c r="AC24" s="52">
        <v>0.23</v>
      </c>
      <c r="AD24" s="52">
        <v>0.23</v>
      </c>
      <c r="AE24" s="52">
        <v>0.23</v>
      </c>
      <c r="AF24" s="52">
        <v>0.23</v>
      </c>
      <c r="AG24" s="52">
        <v>0.23</v>
      </c>
      <c r="AH24" s="52">
        <v>0.23</v>
      </c>
      <c r="AI24" s="52">
        <v>0.23</v>
      </c>
      <c r="AJ24" s="52">
        <v>0.23</v>
      </c>
      <c r="AK24" s="52">
        <v>0.23</v>
      </c>
      <c r="AL24" s="52">
        <v>0.23</v>
      </c>
      <c r="AM24" s="52">
        <v>0.23</v>
      </c>
      <c r="AN24" s="52">
        <v>0.23</v>
      </c>
      <c r="AO24" s="52">
        <v>0.23</v>
      </c>
      <c r="AP24" s="52">
        <v>0.23</v>
      </c>
      <c r="AQ24" s="52">
        <v>0.23</v>
      </c>
      <c r="AR24" s="52">
        <v>0.23</v>
      </c>
      <c r="AS24" s="52">
        <v>0.23</v>
      </c>
      <c r="AT24" s="52">
        <v>0.23</v>
      </c>
      <c r="AU24" s="52">
        <v>0.23</v>
      </c>
      <c r="AV24" s="52">
        <v>0.23</v>
      </c>
      <c r="AW24" s="52">
        <v>0.23</v>
      </c>
      <c r="AX24" s="52">
        <v>0.23</v>
      </c>
      <c r="AY24" s="52">
        <v>0.23</v>
      </c>
      <c r="AZ24" s="52">
        <v>0.23</v>
      </c>
      <c r="BA24" s="52">
        <v>0.23</v>
      </c>
      <c r="BB24" s="52">
        <v>0.23</v>
      </c>
      <c r="BC24" s="52">
        <v>0.23</v>
      </c>
      <c r="BD24" s="52">
        <v>0.23</v>
      </c>
      <c r="BE24" s="52">
        <v>0.23</v>
      </c>
      <c r="BF24" s="52">
        <v>0.23</v>
      </c>
      <c r="BG24" s="52">
        <v>0.23</v>
      </c>
      <c r="BH24" s="52">
        <v>0.23</v>
      </c>
      <c r="BI24" s="52">
        <v>0.23</v>
      </c>
      <c r="BJ24" s="52">
        <v>0.23</v>
      </c>
      <c r="BK24" s="52">
        <v>0.23</v>
      </c>
      <c r="BL24" s="52">
        <v>0.23</v>
      </c>
      <c r="BM24" s="52">
        <v>0.23</v>
      </c>
      <c r="BN24" s="52">
        <v>0.23</v>
      </c>
      <c r="BO24" s="52">
        <v>0.23</v>
      </c>
      <c r="BP24" s="52">
        <v>0.23</v>
      </c>
      <c r="BQ24" s="52">
        <v>0.23</v>
      </c>
      <c r="BR24" s="52">
        <v>0.23</v>
      </c>
      <c r="BS24" s="52">
        <v>0.23</v>
      </c>
      <c r="BT24" s="52">
        <v>0.23</v>
      </c>
      <c r="BU24" s="52">
        <v>0.23</v>
      </c>
      <c r="BV24" s="52">
        <v>0.23</v>
      </c>
      <c r="BW24" s="52">
        <v>0.23</v>
      </c>
      <c r="BX24" s="52">
        <v>0.23</v>
      </c>
      <c r="BY24" s="52">
        <v>0.23</v>
      </c>
      <c r="BZ24" s="52">
        <v>0.23</v>
      </c>
      <c r="CA24" s="52">
        <v>0.23</v>
      </c>
      <c r="CB24" s="52">
        <v>0.23</v>
      </c>
      <c r="CC24" s="52">
        <v>0.23</v>
      </c>
      <c r="CD24" s="52">
        <v>0.23</v>
      </c>
      <c r="CE24" s="52">
        <v>0.23</v>
      </c>
      <c r="CF24" s="52">
        <v>0.23</v>
      </c>
      <c r="CG24" s="52">
        <v>0.23</v>
      </c>
      <c r="CH24" s="52">
        <v>0.23</v>
      </c>
      <c r="CI24" s="52">
        <v>0.23</v>
      </c>
      <c r="CJ24" s="52">
        <v>0.23</v>
      </c>
      <c r="CK24" s="52">
        <v>0.23</v>
      </c>
    </row>
    <row r="25" spans="3:89" ht="14.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1">
        <f>VLOOKUP(E25,'BY-Demands'!$I$6:$J$42,2,FALSE)</f>
        <v>45.9683637522608</v>
      </c>
      <c r="H25" s="52">
        <v>46.490627829341264</v>
      </c>
      <c r="I25" s="52">
        <v>16.580491392971403</v>
      </c>
      <c r="J25" s="52">
        <v>18.575720244415919</v>
      </c>
      <c r="K25" s="52">
        <v>48.192396850000002</v>
      </c>
      <c r="L25" s="52">
        <v>48.860779260000001</v>
      </c>
      <c r="M25" s="52">
        <v>49.515792400000002</v>
      </c>
      <c r="N25" s="52">
        <v>50.15770371</v>
      </c>
      <c r="O25" s="52">
        <v>50.786775239999997</v>
      </c>
      <c r="P25" s="52">
        <v>51.403263819999999</v>
      </c>
      <c r="Q25" s="52">
        <v>52.007421139999998</v>
      </c>
      <c r="R25" s="52">
        <v>52.599493860000003</v>
      </c>
      <c r="S25" s="52">
        <v>53.179723690000003</v>
      </c>
      <c r="T25" s="52">
        <v>53.748347529999997</v>
      </c>
      <c r="U25" s="52">
        <v>54.305597519999999</v>
      </c>
      <c r="V25" s="52">
        <v>54.851701169999998</v>
      </c>
      <c r="W25" s="52">
        <v>55.386881420000002</v>
      </c>
      <c r="X25" s="52">
        <v>55.911356779999998</v>
      </c>
      <c r="Y25" s="52">
        <v>56.425341359999997</v>
      </c>
      <c r="Z25" s="52">
        <v>56.929045010000003</v>
      </c>
      <c r="AA25" s="52">
        <v>57.422673379999999</v>
      </c>
      <c r="AB25" s="52">
        <v>57.906427979999997</v>
      </c>
      <c r="AC25" s="52">
        <v>58.380506330000003</v>
      </c>
      <c r="AD25" s="52">
        <v>58.845101960000001</v>
      </c>
      <c r="AE25" s="52">
        <v>59.300404559999997</v>
      </c>
      <c r="AF25" s="52">
        <v>59.746600020000002</v>
      </c>
      <c r="AG25" s="52">
        <v>60.183870480000003</v>
      </c>
      <c r="AH25" s="52">
        <v>60.612394479999999</v>
      </c>
      <c r="AI25" s="52">
        <v>61.032346969999999</v>
      </c>
      <c r="AJ25" s="52">
        <v>61.443899389999999</v>
      </c>
      <c r="AK25" s="52">
        <v>61.847219770000002</v>
      </c>
      <c r="AL25" s="52">
        <v>62.242472769999999</v>
      </c>
      <c r="AM25" s="52">
        <v>62.629819759999997</v>
      </c>
      <c r="AN25" s="52">
        <v>63.009418869999998</v>
      </c>
      <c r="AO25" s="52">
        <v>63.38142509</v>
      </c>
      <c r="AP25" s="52">
        <v>63.745990280000001</v>
      </c>
      <c r="AQ25" s="52">
        <v>64.103263290000001</v>
      </c>
      <c r="AR25" s="52">
        <v>64.453389970000003</v>
      </c>
      <c r="AS25" s="52">
        <v>64.796513279999999</v>
      </c>
      <c r="AT25" s="52">
        <v>65.132773299999997</v>
      </c>
      <c r="AU25" s="52">
        <v>65.462307300000006</v>
      </c>
      <c r="AV25" s="52">
        <v>65.785249820000004</v>
      </c>
      <c r="AW25" s="52">
        <v>66.101732720000001</v>
      </c>
      <c r="AX25" s="52">
        <v>66.4118852</v>
      </c>
      <c r="AY25" s="52">
        <v>66.715833869999997</v>
      </c>
      <c r="AZ25" s="52">
        <v>67.013702850000001</v>
      </c>
      <c r="BA25" s="52">
        <v>67.305613719999997</v>
      </c>
      <c r="BB25" s="52">
        <v>67.591685670000004</v>
      </c>
      <c r="BC25" s="52">
        <v>67.872035490000002</v>
      </c>
      <c r="BD25" s="52">
        <v>68.146777639999996</v>
      </c>
      <c r="BE25" s="52">
        <v>68.416024280000002</v>
      </c>
      <c r="BF25" s="52">
        <v>68.679885339999998</v>
      </c>
      <c r="BG25" s="52">
        <v>68.938468540000002</v>
      </c>
      <c r="BH25" s="52">
        <v>69.191879450000002</v>
      </c>
      <c r="BI25" s="52">
        <v>69.440221539999996</v>
      </c>
      <c r="BJ25" s="52">
        <v>69.683596179999995</v>
      </c>
      <c r="BK25" s="52">
        <v>69.92210274</v>
      </c>
      <c r="BL25" s="52">
        <v>70.155838599999996</v>
      </c>
      <c r="BM25" s="52">
        <v>70.384899169999997</v>
      </c>
      <c r="BN25" s="52">
        <v>70.609377989999999</v>
      </c>
      <c r="BO25" s="52">
        <v>70.829366680000007</v>
      </c>
      <c r="BP25" s="52">
        <v>71.04495507</v>
      </c>
      <c r="BQ25" s="52">
        <v>71.256231170000007</v>
      </c>
      <c r="BR25" s="52">
        <v>71.463281230000007</v>
      </c>
      <c r="BS25" s="52">
        <v>71.666189799999998</v>
      </c>
      <c r="BT25" s="52">
        <v>71.865039710000005</v>
      </c>
      <c r="BU25" s="52">
        <v>72.059912139999994</v>
      </c>
      <c r="BV25" s="52">
        <v>72.250886649999998</v>
      </c>
      <c r="BW25" s="52">
        <v>72.438041200000001</v>
      </c>
      <c r="BX25" s="52">
        <v>72.621452219999995</v>
      </c>
      <c r="BY25" s="52">
        <v>72.801194570000007</v>
      </c>
      <c r="BZ25" s="52">
        <v>72.977341640000006</v>
      </c>
      <c r="CA25" s="52">
        <v>73.149965350000002</v>
      </c>
      <c r="CB25" s="52">
        <v>73.319136159999999</v>
      </c>
      <c r="CC25" s="52">
        <v>73.48492315</v>
      </c>
      <c r="CD25" s="52">
        <v>73.647394009999999</v>
      </c>
      <c r="CE25" s="52">
        <v>73.806615050000005</v>
      </c>
      <c r="CF25" s="52">
        <v>73.962651280000003</v>
      </c>
      <c r="CG25" s="52">
        <v>74.115566419999993</v>
      </c>
      <c r="CH25" s="52">
        <v>74.265422880000003</v>
      </c>
      <c r="CI25" s="52">
        <v>74.412281849999999</v>
      </c>
      <c r="CJ25" s="52">
        <v>74.556203289999999</v>
      </c>
      <c r="CK25" s="52">
        <v>74.697245960000004</v>
      </c>
    </row>
    <row r="26" spans="3:89" ht="14.5">
      <c r="C26" t="s">
        <v>6</v>
      </c>
      <c r="D26" t="str">
        <f>_xlfn.TEXTJOIN(",",TRUE,Regions!$C$3,Regions!$D$3)</f>
        <v>IE,National</v>
      </c>
      <c r="E26" t="s">
        <v>53</v>
      </c>
      <c r="F26" s="34" t="s">
        <v>54</v>
      </c>
      <c r="G26" s="51">
        <f>VLOOKUP(E26,'BY-Demands'!$I$6:$J$42,2,FALSE)</f>
        <v>211.819885</v>
      </c>
      <c r="H26" s="52">
        <v>227.33367966704699</v>
      </c>
      <c r="I26" s="52">
        <v>234.01489904006499</v>
      </c>
      <c r="J26" s="52">
        <v>250.52243040236399</v>
      </c>
      <c r="K26" s="52">
        <v>265.47273899323898</v>
      </c>
      <c r="L26" s="52">
        <v>279.23643876610601</v>
      </c>
      <c r="M26" s="52">
        <v>291.97758934464099</v>
      </c>
      <c r="N26" s="52">
        <v>303.745747309416</v>
      </c>
      <c r="O26" s="52">
        <v>314.88867210903697</v>
      </c>
      <c r="P26" s="52">
        <v>325.448418136599</v>
      </c>
      <c r="Q26" s="52">
        <v>335.72138230120601</v>
      </c>
      <c r="R26" s="52">
        <v>345.60194314472</v>
      </c>
      <c r="S26" s="52">
        <v>355.09166996739799</v>
      </c>
      <c r="T26" s="52">
        <v>372.33998569365798</v>
      </c>
      <c r="U26" s="52">
        <v>385.16674421872602</v>
      </c>
      <c r="V26" s="52">
        <v>398.22461473825501</v>
      </c>
      <c r="W26" s="52">
        <v>411.45770972769901</v>
      </c>
      <c r="X26" s="52">
        <v>424.76161479887702</v>
      </c>
      <c r="Y26" s="52">
        <v>438.12862011422999</v>
      </c>
      <c r="Z26" s="52">
        <v>451.68804802308699</v>
      </c>
      <c r="AA26" s="52">
        <v>465.40875684082903</v>
      </c>
      <c r="AB26" s="52">
        <v>479.13103817121703</v>
      </c>
      <c r="AC26" s="52">
        <v>492.828423833106</v>
      </c>
      <c r="AD26" s="52">
        <v>496.36472594874499</v>
      </c>
      <c r="AE26" s="52">
        <v>514.52001380752995</v>
      </c>
      <c r="AF26" s="52">
        <v>530.17405404626902</v>
      </c>
      <c r="AG26" s="52">
        <v>544.19495314722303</v>
      </c>
      <c r="AH26" s="52">
        <v>558.26962802562196</v>
      </c>
      <c r="AI26" s="52">
        <v>572.38852326507094</v>
      </c>
      <c r="AJ26" s="52">
        <v>586.53294139438299</v>
      </c>
      <c r="AK26" s="52">
        <v>600.68795864299398</v>
      </c>
      <c r="AL26" s="52">
        <v>614.82387830734103</v>
      </c>
      <c r="AM26" s="52">
        <v>628.93152164032301</v>
      </c>
      <c r="AN26" s="52">
        <v>643.00410262211005</v>
      </c>
      <c r="AO26" s="52">
        <v>657.18423969818502</v>
      </c>
      <c r="AP26" s="52">
        <v>671.35750183642006</v>
      </c>
      <c r="AQ26" s="52">
        <v>685.53131059817395</v>
      </c>
      <c r="AR26" s="52">
        <v>699.71894911636105</v>
      </c>
      <c r="AS26" s="52">
        <v>713.92554497696096</v>
      </c>
      <c r="AT26" s="52">
        <v>728.15328995631603</v>
      </c>
      <c r="AU26" s="52">
        <v>742.41918629131999</v>
      </c>
      <c r="AV26" s="52">
        <v>756.73941793789504</v>
      </c>
      <c r="AW26" s="52">
        <v>771.13301065931898</v>
      </c>
      <c r="AX26" s="52">
        <v>785.61008636003203</v>
      </c>
      <c r="AY26" s="52">
        <v>800.18796720256296</v>
      </c>
      <c r="AZ26" s="52">
        <v>814.88079785717798</v>
      </c>
      <c r="BA26" s="52">
        <v>829.70553008510103</v>
      </c>
      <c r="BB26" s="52">
        <v>844.67783543635301</v>
      </c>
      <c r="BC26" s="52">
        <v>859.81446282352397</v>
      </c>
      <c r="BD26" s="52">
        <v>875.13056019295698</v>
      </c>
      <c r="BE26" s="52">
        <v>890.64572032533204</v>
      </c>
      <c r="BF26" s="52">
        <v>906.37959967599397</v>
      </c>
      <c r="BG26" s="52">
        <v>922.351501384161</v>
      </c>
      <c r="BH26" s="52">
        <v>938.57428710989598</v>
      </c>
      <c r="BI26" s="52">
        <v>955.06101749023901</v>
      </c>
      <c r="BJ26" s="52">
        <v>971.82648073088797</v>
      </c>
      <c r="BK26" s="52">
        <v>988.88492973635402</v>
      </c>
      <c r="BL26" s="52">
        <v>1006.25199511415</v>
      </c>
      <c r="BM26" s="52">
        <v>1023.9294437559601</v>
      </c>
      <c r="BN26" s="52">
        <v>1041.9234925855201</v>
      </c>
      <c r="BO26" s="52">
        <v>1060.2405883066299</v>
      </c>
      <c r="BP26" s="52">
        <v>1078.8818873924599</v>
      </c>
      <c r="BQ26" s="52">
        <v>1097.8442281866401</v>
      </c>
      <c r="BR26" s="52">
        <v>1117.1307879379599</v>
      </c>
      <c r="BS26" s="52">
        <v>1136.7305247628501</v>
      </c>
      <c r="BT26" s="52">
        <v>1156.6304804608301</v>
      </c>
      <c r="BU26" s="52">
        <v>1176.8105538985999</v>
      </c>
      <c r="BV26" s="52">
        <v>1197.24601175004</v>
      </c>
      <c r="BW26" s="52">
        <v>1217.9320975815699</v>
      </c>
      <c r="BX26" s="52">
        <v>1238.85956925292</v>
      </c>
      <c r="BY26" s="52">
        <v>1259.9992990129099</v>
      </c>
      <c r="BZ26" s="52">
        <v>1281.3121904680099</v>
      </c>
      <c r="CA26" s="52">
        <v>1302.7797433738299</v>
      </c>
      <c r="CB26" s="52">
        <v>1324.3797857046</v>
      </c>
      <c r="CC26" s="52">
        <v>1346.1127852668701</v>
      </c>
      <c r="CD26" s="52">
        <v>1367.9816115507199</v>
      </c>
      <c r="CE26" s="52">
        <v>1389.99234883894</v>
      </c>
      <c r="CF26" s="52">
        <v>1412.15514854653</v>
      </c>
      <c r="CG26" s="52">
        <v>1434.4735766251099</v>
      </c>
      <c r="CH26" s="52">
        <v>1456.9513426687799</v>
      </c>
      <c r="CI26" s="52">
        <v>1479.5893631530801</v>
      </c>
      <c r="CJ26" s="52">
        <v>1502.3841560784799</v>
      </c>
      <c r="CK26" s="52">
        <v>1525.3321304907599</v>
      </c>
    </row>
    <row r="27" spans="3:89" ht="14.5">
      <c r="C27" t="s">
        <v>6</v>
      </c>
      <c r="D27" t="str">
        <f>_xlfn.TEXTJOIN(",",TRUE,Regions!$C$3,Regions!$D$3)</f>
        <v>IE,National</v>
      </c>
      <c r="E27" t="s">
        <v>55</v>
      </c>
      <c r="F27" s="34" t="s">
        <v>56</v>
      </c>
      <c r="G27" s="51">
        <f>VLOOKUP(E27,'BY-Demands'!$I$6:$J$42,2,FALSE)</f>
        <v>788.06472099999996</v>
      </c>
      <c r="H27" s="52">
        <v>805.70916346620595</v>
      </c>
      <c r="I27" s="52">
        <v>818.79213614191099</v>
      </c>
      <c r="J27" s="52">
        <v>828.23348265178799</v>
      </c>
      <c r="K27" s="52">
        <v>837.71211748108306</v>
      </c>
      <c r="L27" s="52">
        <v>847.44596259241098</v>
      </c>
      <c r="M27" s="52">
        <v>857.22660991181897</v>
      </c>
      <c r="N27" s="52">
        <v>866.69288183161598</v>
      </c>
      <c r="O27" s="52">
        <v>876.45317782380505</v>
      </c>
      <c r="P27" s="52">
        <v>886.30184769788696</v>
      </c>
      <c r="Q27" s="52">
        <v>896.78868422421601</v>
      </c>
      <c r="R27" s="52">
        <v>907.41397234982298</v>
      </c>
      <c r="S27" s="52">
        <v>918.02415110284801</v>
      </c>
      <c r="T27" s="52">
        <v>926.06233489012698</v>
      </c>
      <c r="U27" s="52">
        <v>935.42249419952896</v>
      </c>
      <c r="V27" s="52">
        <v>944.78624082315798</v>
      </c>
      <c r="W27" s="52">
        <v>954.01952778809903</v>
      </c>
      <c r="X27" s="52">
        <v>962.89022086688499</v>
      </c>
      <c r="Y27" s="52">
        <v>971.40101477560995</v>
      </c>
      <c r="Z27" s="52">
        <v>979.85184308314797</v>
      </c>
      <c r="AA27" s="52">
        <v>988.17666058914301</v>
      </c>
      <c r="AB27" s="52">
        <v>996.04767237168198</v>
      </c>
      <c r="AC27" s="52">
        <v>1003.43540212397</v>
      </c>
      <c r="AD27" s="52">
        <f>+AC27/2+AE27/2</f>
        <v>1006.3092483082901</v>
      </c>
      <c r="AE27" s="52">
        <v>1009.1830944926101</v>
      </c>
      <c r="AF27" s="52">
        <v>1016.05596064786</v>
      </c>
      <c r="AG27" s="52">
        <v>1022.6819321704</v>
      </c>
      <c r="AH27" s="52">
        <v>1029.0480878439801</v>
      </c>
      <c r="AI27" s="52">
        <v>1035.14898193112</v>
      </c>
      <c r="AJ27" s="52">
        <v>1040.9634765099099</v>
      </c>
      <c r="AK27" s="52">
        <v>1046.47869262623</v>
      </c>
      <c r="AL27" s="52">
        <v>1051.6575592105</v>
      </c>
      <c r="AM27" s="52">
        <v>1056.50027926231</v>
      </c>
      <c r="AN27" s="52">
        <v>1061.0111593090801</v>
      </c>
      <c r="AO27" s="52">
        <v>1065.4365901041699</v>
      </c>
      <c r="AP27" s="52">
        <v>1069.59656124649</v>
      </c>
      <c r="AQ27" s="52">
        <v>1073.5142082482701</v>
      </c>
      <c r="AR27" s="52">
        <v>1077.2202537226899</v>
      </c>
      <c r="AS27" s="52">
        <v>1080.73113493408</v>
      </c>
      <c r="AT27" s="52">
        <v>1084.05792806455</v>
      </c>
      <c r="AU27" s="52">
        <v>1087.23276101281</v>
      </c>
      <c r="AV27" s="52">
        <v>1090.2845851591101</v>
      </c>
      <c r="AW27" s="52">
        <v>1093.2445905786401</v>
      </c>
      <c r="AX27" s="52">
        <v>1096.1296154561301</v>
      </c>
      <c r="AY27" s="52">
        <v>1098.965361194</v>
      </c>
      <c r="AZ27" s="52">
        <v>1101.7716586537499</v>
      </c>
      <c r="BA27" s="52">
        <v>1104.57086428804</v>
      </c>
      <c r="BB27" s="52">
        <v>1107.3822922085999</v>
      </c>
      <c r="BC27" s="52">
        <v>1110.22546841332</v>
      </c>
      <c r="BD27" s="52">
        <v>1113.1166914575999</v>
      </c>
      <c r="BE27" s="52">
        <v>1116.07683041511</v>
      </c>
      <c r="BF27" s="52">
        <v>1119.12556567467</v>
      </c>
      <c r="BG27" s="52">
        <v>1122.2809497759499</v>
      </c>
      <c r="BH27" s="52">
        <v>1125.55220646883</v>
      </c>
      <c r="BI27" s="52">
        <v>1128.94819534782</v>
      </c>
      <c r="BJ27" s="52">
        <v>1132.47921024225</v>
      </c>
      <c r="BK27" s="52">
        <v>1136.1542700791199</v>
      </c>
      <c r="BL27" s="52">
        <v>1139.98336538635</v>
      </c>
      <c r="BM27" s="52">
        <v>1143.960354332</v>
      </c>
      <c r="BN27" s="52">
        <v>1148.0842402544699</v>
      </c>
      <c r="BO27" s="52">
        <v>1152.3542378964</v>
      </c>
      <c r="BP27" s="52">
        <v>1156.7638400583701</v>
      </c>
      <c r="BQ27" s="52">
        <v>1161.3022289970399</v>
      </c>
      <c r="BR27" s="52">
        <v>1165.9656901927401</v>
      </c>
      <c r="BS27" s="52">
        <v>1170.73597701472</v>
      </c>
      <c r="BT27" s="52">
        <v>1175.5937707523899</v>
      </c>
      <c r="BU27" s="52">
        <v>1180.51352058507</v>
      </c>
      <c r="BV27" s="52">
        <v>1185.4663470582</v>
      </c>
      <c r="BW27" s="52">
        <v>1190.4443287644699</v>
      </c>
      <c r="BX27" s="52">
        <v>1195.4355806927799</v>
      </c>
      <c r="BY27" s="52">
        <v>1200.40983960672</v>
      </c>
      <c r="BZ27" s="52">
        <v>1205.32895977314</v>
      </c>
      <c r="CA27" s="52">
        <v>1210.17582163213</v>
      </c>
      <c r="CB27" s="52">
        <v>1214.9307902206201</v>
      </c>
      <c r="CC27" s="52">
        <v>1219.59572253295</v>
      </c>
      <c r="CD27" s="52">
        <v>1224.17455115915</v>
      </c>
      <c r="CE27" s="52">
        <v>1228.67387508767</v>
      </c>
      <c r="CF27" s="52">
        <v>1233.10353931955</v>
      </c>
      <c r="CG27" s="52">
        <v>1237.46724452222</v>
      </c>
      <c r="CH27" s="52">
        <v>1241.76864386036</v>
      </c>
      <c r="CI27" s="52">
        <v>1246.0088700209601</v>
      </c>
      <c r="CJ27" s="52">
        <v>1250.1853462941101</v>
      </c>
      <c r="CK27" s="52">
        <v>1254.2955320809799</v>
      </c>
    </row>
    <row r="28" spans="3:89" ht="14.5">
      <c r="C28" t="s">
        <v>6</v>
      </c>
      <c r="D28" t="str">
        <f>_xlfn.TEXTJOIN(",",TRUE,Regions!$C$3,Regions!$D$3)</f>
        <v>IE,National</v>
      </c>
      <c r="E28" t="s">
        <v>57</v>
      </c>
      <c r="F28" s="34" t="s">
        <v>58</v>
      </c>
      <c r="G28" s="51">
        <f>VLOOKUP(E28,'BY-Demands'!$I$6:$J$42,2,FALSE)</f>
        <v>735.40672900000004</v>
      </c>
      <c r="H28" s="52">
        <v>756.93265686674704</v>
      </c>
      <c r="I28" s="52">
        <v>768.29446481802404</v>
      </c>
      <c r="J28" s="52">
        <v>772.86208694584798</v>
      </c>
      <c r="K28" s="52">
        <v>777.95194352567796</v>
      </c>
      <c r="L28" s="52">
        <v>783.67269864148204</v>
      </c>
      <c r="M28" s="52">
        <v>789.75930268250397</v>
      </c>
      <c r="N28" s="52">
        <v>795.82537085896797</v>
      </c>
      <c r="O28" s="52">
        <v>802.38775006715798</v>
      </c>
      <c r="P28" s="52">
        <v>809.22213416551403</v>
      </c>
      <c r="Q28" s="52">
        <v>816.80113347457802</v>
      </c>
      <c r="R28" s="52">
        <v>824.64428658311704</v>
      </c>
      <c r="S28" s="52">
        <v>832.59337892975498</v>
      </c>
      <c r="T28" s="52">
        <v>835.494721776652</v>
      </c>
      <c r="U28" s="52">
        <v>841.12386901591697</v>
      </c>
      <c r="V28" s="52">
        <v>846.68490394820003</v>
      </c>
      <c r="W28" s="52">
        <v>852.05750789504805</v>
      </c>
      <c r="X28" s="52">
        <v>857.03569133233998</v>
      </c>
      <c r="Y28" s="52">
        <v>861.62461714738197</v>
      </c>
      <c r="Z28" s="52">
        <v>866.09217418652202</v>
      </c>
      <c r="AA28" s="52">
        <v>870.38020137632998</v>
      </c>
      <c r="AB28" s="52">
        <v>874.20163295403097</v>
      </c>
      <c r="AC28" s="52">
        <v>877.53441615506995</v>
      </c>
      <c r="AD28" s="52">
        <v>877.71565965240802</v>
      </c>
      <c r="AE28" s="52">
        <v>877.87112006521807</v>
      </c>
      <c r="AF28" s="52">
        <v>878.89535131181003</v>
      </c>
      <c r="AG28" s="52">
        <v>881.34522505719599</v>
      </c>
      <c r="AH28" s="52">
        <v>883.51153419697505</v>
      </c>
      <c r="AI28" s="52">
        <v>885.39165384489604</v>
      </c>
      <c r="AJ28" s="52">
        <v>886.96968161539996</v>
      </c>
      <c r="AK28" s="52">
        <v>888.23702563617996</v>
      </c>
      <c r="AL28" s="52">
        <v>889.16483547498206</v>
      </c>
      <c r="AM28" s="52">
        <v>889.75617108824804</v>
      </c>
      <c r="AN28" s="52">
        <v>890.01756387450996</v>
      </c>
      <c r="AO28" s="52">
        <v>890.15777792928498</v>
      </c>
      <c r="AP28" s="52">
        <v>890.027472236378</v>
      </c>
      <c r="AQ28" s="52">
        <v>889.64810387578098</v>
      </c>
      <c r="AR28" s="52">
        <v>889.04710174709999</v>
      </c>
      <c r="AS28" s="52">
        <v>888.23975575464704</v>
      </c>
      <c r="AT28" s="52">
        <v>887.23676143058299</v>
      </c>
      <c r="AU28" s="52">
        <v>886.06583568271606</v>
      </c>
      <c r="AV28" s="52">
        <v>884.75168699987705</v>
      </c>
      <c r="AW28" s="52">
        <v>883.32044041935796</v>
      </c>
      <c r="AX28" s="52">
        <v>881.786246107122</v>
      </c>
      <c r="AY28" s="52">
        <v>880.17012088321303</v>
      </c>
      <c r="AZ28" s="52">
        <v>878.48803900757105</v>
      </c>
      <c r="BA28" s="52">
        <v>876.75769674673495</v>
      </c>
      <c r="BB28" s="52">
        <v>874.99406326538895</v>
      </c>
      <c r="BC28" s="52">
        <v>873.21199066637803</v>
      </c>
      <c r="BD28" s="52">
        <v>871.42351347677197</v>
      </c>
      <c r="BE28" s="52">
        <v>869.64397981085403</v>
      </c>
      <c r="BF28" s="52">
        <v>867.88749709520505</v>
      </c>
      <c r="BG28" s="52">
        <v>866.16661054139695</v>
      </c>
      <c r="BH28" s="52">
        <v>864.48679834716302</v>
      </c>
      <c r="BI28" s="52">
        <v>862.85310286970901</v>
      </c>
      <c r="BJ28" s="52">
        <v>861.27150289560598</v>
      </c>
      <c r="BK28" s="52">
        <v>859.746834045779</v>
      </c>
      <c r="BL28" s="52">
        <v>858.28450188460499</v>
      </c>
      <c r="BM28" s="52">
        <v>856.87764919303902</v>
      </c>
      <c r="BN28" s="52">
        <v>855.523320953812</v>
      </c>
      <c r="BO28" s="52">
        <v>854.21870790128105</v>
      </c>
      <c r="BP28" s="52">
        <v>852.95676717650201</v>
      </c>
      <c r="BQ28" s="52">
        <v>851.72736999290703</v>
      </c>
      <c r="BR28" s="52">
        <v>850.52571410206997</v>
      </c>
      <c r="BS28" s="52">
        <v>849.33648851223904</v>
      </c>
      <c r="BT28" s="52">
        <v>848.14387641063399</v>
      </c>
      <c r="BU28" s="52">
        <v>846.92787895112599</v>
      </c>
      <c r="BV28" s="52">
        <v>845.66651745324396</v>
      </c>
      <c r="BW28" s="52">
        <v>844.35313340866605</v>
      </c>
      <c r="BX28" s="52">
        <v>842.97839078534503</v>
      </c>
      <c r="BY28" s="52">
        <v>841.52025477527695</v>
      </c>
      <c r="BZ28" s="52">
        <v>839.95169124344898</v>
      </c>
      <c r="CA28" s="52">
        <v>838.26086382238805</v>
      </c>
      <c r="CB28" s="52">
        <v>836.43449322558797</v>
      </c>
      <c r="CC28" s="52">
        <v>834.47434145720501</v>
      </c>
      <c r="CD28" s="52">
        <v>832.383556277568</v>
      </c>
      <c r="CE28" s="52">
        <v>830.16702542175301</v>
      </c>
      <c r="CF28" s="52">
        <v>827.83170713912295</v>
      </c>
      <c r="CG28" s="52">
        <v>825.38029461909196</v>
      </c>
      <c r="CH28" s="52">
        <v>822.81538763697301</v>
      </c>
      <c r="CI28" s="52">
        <v>820.13786487281402</v>
      </c>
      <c r="CJ28" s="52">
        <v>817.34616148165196</v>
      </c>
      <c r="CK28" s="52">
        <v>814.43878355607001</v>
      </c>
    </row>
    <row r="29" spans="3:89" ht="14.5">
      <c r="C29" t="s">
        <v>6</v>
      </c>
      <c r="D29" t="str">
        <f>_xlfn.TEXTJOIN(",",TRUE,Regions!$C$3,Regions!$D$3)</f>
        <v>IE,National</v>
      </c>
      <c r="E29" t="s">
        <v>135</v>
      </c>
      <c r="F29" s="34" t="s">
        <v>136</v>
      </c>
      <c r="G29" s="51">
        <f>VLOOKUP(E29,'BY-Demands'!$I$6:$J$42,2,FALSE)</f>
        <v>28.901664567933999</v>
      </c>
      <c r="H29" s="52">
        <v>29.285472960899106</v>
      </c>
      <c r="I29" s="52">
        <v>29.618106901468909</v>
      </c>
      <c r="J29" s="52">
        <v>30.592051000616877</v>
      </c>
      <c r="K29" s="52">
        <v>31.598021694557701</v>
      </c>
      <c r="L29" s="52">
        <v>32.637072126664755</v>
      </c>
      <c r="M29" s="52">
        <v>33.710290071247677</v>
      </c>
      <c r="N29" s="52">
        <v>34.818799072335445</v>
      </c>
      <c r="O29" s="52">
        <v>35.963759619906362</v>
      </c>
      <c r="P29" s="52">
        <v>36.712499803959538</v>
      </c>
      <c r="Q29" s="52">
        <v>37.47682823209901</v>
      </c>
      <c r="R29" s="52">
        <v>38.25706944060434</v>
      </c>
      <c r="S29" s="52">
        <v>39.053554722372212</v>
      </c>
      <c r="T29" s="52">
        <v>39.866622267584432</v>
      </c>
      <c r="U29" s="52">
        <v>40.357314057686089</v>
      </c>
      <c r="V29" s="52">
        <v>40.854045447311805</v>
      </c>
      <c r="W29" s="52">
        <v>41.356890773883045</v>
      </c>
      <c r="X29" s="52">
        <v>41.865925289791257</v>
      </c>
      <c r="Y29" s="52">
        <v>42.381225173659615</v>
      </c>
      <c r="Z29" s="52">
        <v>42.776493751275368</v>
      </c>
      <c r="AA29" s="52">
        <v>43.175448802036009</v>
      </c>
      <c r="AB29" s="52">
        <v>43.578124707840381</v>
      </c>
      <c r="AC29" s="52">
        <v>43.984556171250162</v>
      </c>
      <c r="AD29" s="52">
        <v>44.394778218480539</v>
      </c>
      <c r="AE29" s="52">
        <v>44.717758131431516</v>
      </c>
      <c r="AF29" s="52">
        <v>45.043087780733387</v>
      </c>
      <c r="AG29" s="52">
        <v>45.370784261136308</v>
      </c>
      <c r="AH29" s="52">
        <v>45.700864791757795</v>
      </c>
      <c r="AI29" s="52">
        <v>46.033346716987502</v>
      </c>
      <c r="AJ29" s="52">
        <v>46.369255228359584</v>
      </c>
      <c r="AK29" s="52">
        <v>46.707614887346587</v>
      </c>
      <c r="AL29" s="52">
        <v>47.048443580142006</v>
      </c>
      <c r="AM29" s="52">
        <v>47.391759323456121</v>
      </c>
      <c r="AN29" s="52">
        <v>47.737580265468395</v>
      </c>
      <c r="AO29" s="52">
        <v>48.167218487857603</v>
      </c>
      <c r="AP29" s="52">
        <v>48.600723454248318</v>
      </c>
      <c r="AQ29" s="52">
        <v>49.038129965336545</v>
      </c>
      <c r="AR29" s="52">
        <v>49.47947313502457</v>
      </c>
      <c r="AS29" s="52">
        <v>49.924788393239787</v>
      </c>
      <c r="AT29" s="52">
        <v>50.374111488778937</v>
      </c>
      <c r="AU29" s="52">
        <v>50.827478492177939</v>
      </c>
      <c r="AV29" s="52">
        <v>51.284925798607532</v>
      </c>
      <c r="AW29" s="52">
        <v>51.746490130794996</v>
      </c>
      <c r="AX29" s="52">
        <v>52.212208541972146</v>
      </c>
      <c r="AY29" s="52">
        <v>52.682118418849889</v>
      </c>
      <c r="AZ29" s="52">
        <v>53.15625748461953</v>
      </c>
      <c r="BA29" s="52">
        <v>53.634663801981098</v>
      </c>
      <c r="BB29" s="52">
        <v>54.117375776198919</v>
      </c>
      <c r="BC29" s="52">
        <v>54.604432158184707</v>
      </c>
      <c r="BD29" s="52">
        <v>55.095872047608367</v>
      </c>
      <c r="BE29" s="52">
        <v>55.59173489603684</v>
      </c>
      <c r="BF29" s="52">
        <v>56.092060510101163</v>
      </c>
      <c r="BG29" s="52">
        <v>56.59688905469207</v>
      </c>
      <c r="BH29" s="52">
        <v>57.106261056184294</v>
      </c>
      <c r="BI29" s="52">
        <v>57.620217405689949</v>
      </c>
      <c r="BJ29" s="52">
        <v>58.138799362341153</v>
      </c>
      <c r="BK29" s="52">
        <v>58.662048556602215</v>
      </c>
      <c r="BL29" s="52">
        <v>59.190006993611632</v>
      </c>
      <c r="BM29" s="52">
        <v>59.722717056554131</v>
      </c>
      <c r="BN29" s="52">
        <v>60.260221510063111</v>
      </c>
      <c r="BO29" s="52">
        <v>60.802563503653673</v>
      </c>
      <c r="BP29" s="52">
        <v>61.349786575186549</v>
      </c>
      <c r="BQ29" s="52">
        <v>61.901934654363224</v>
      </c>
      <c r="BR29" s="52">
        <v>62.45905206625249</v>
      </c>
      <c r="BS29" s="52">
        <v>63.021183534848753</v>
      </c>
      <c r="BT29" s="52">
        <v>63.588374186662385</v>
      </c>
      <c r="BU29" s="52">
        <v>64.160669554342334</v>
      </c>
      <c r="BV29" s="52">
        <v>64.73811558033141</v>
      </c>
      <c r="BW29" s="52">
        <v>65.320758620554386</v>
      </c>
      <c r="BX29" s="52">
        <v>65.908645448139367</v>
      </c>
      <c r="BY29" s="52">
        <v>66.501823257172617</v>
      </c>
      <c r="BZ29" s="52">
        <v>67.100339666487159</v>
      </c>
      <c r="CA29" s="52">
        <v>67.704242723485535</v>
      </c>
      <c r="CB29" s="52">
        <v>68.313580907996894</v>
      </c>
      <c r="CC29" s="52">
        <v>68.928403136168853</v>
      </c>
      <c r="CD29" s="52">
        <v>69.548758764394364</v>
      </c>
      <c r="CE29" s="52">
        <v>70.174697593273905</v>
      </c>
      <c r="CF29" s="52">
        <v>70.806269871613367</v>
      </c>
      <c r="CG29" s="52">
        <v>71.443526300457876</v>
      </c>
      <c r="CH29" s="52">
        <v>72.086518037161994</v>
      </c>
      <c r="CI29" s="52">
        <v>72.735296699496445</v>
      </c>
      <c r="CJ29" s="52">
        <v>73.38991436979191</v>
      </c>
      <c r="CK29" s="52">
        <v>74.050423599120023</v>
      </c>
    </row>
    <row r="30" spans="3:89" ht="14.5">
      <c r="C30" t="s">
        <v>6</v>
      </c>
      <c r="D30" t="str">
        <f>_xlfn.TEXTJOIN(",",TRUE,Regions!$C$3,Regions!$D$3)</f>
        <v>IE,National</v>
      </c>
      <c r="E30" t="s">
        <v>137</v>
      </c>
      <c r="F30" s="34" t="s">
        <v>138</v>
      </c>
      <c r="G30" s="51">
        <f>VLOOKUP(E30,'BY-Demands'!$I$6:$J$42,2,FALSE)</f>
        <v>58.151541961987597</v>
      </c>
      <c r="H30" s="52">
        <v>58.923782945423504</v>
      </c>
      <c r="I30" s="52">
        <v>59.593058464401295</v>
      </c>
      <c r="J30" s="52">
        <v>61.552680928952022</v>
      </c>
      <c r="K30" s="52">
        <v>63.576742445676302</v>
      </c>
      <c r="L30" s="52">
        <v>65.667361989795339</v>
      </c>
      <c r="M30" s="52">
        <v>67.826728215642902</v>
      </c>
      <c r="N30" s="52">
        <v>70.057101747952018</v>
      </c>
      <c r="O30" s="52">
        <v>72.360817548486267</v>
      </c>
      <c r="P30" s="52">
        <v>73.867318882665543</v>
      </c>
      <c r="Q30" s="52">
        <v>75.405184515187131</v>
      </c>
      <c r="R30" s="52">
        <v>76.975067428685819</v>
      </c>
      <c r="S30" s="52">
        <v>78.577634200435639</v>
      </c>
      <c r="T30" s="52">
        <v>80.21356528538071</v>
      </c>
      <c r="U30" s="52">
        <v>81.200860814862352</v>
      </c>
      <c r="V30" s="52">
        <v>82.200308309651447</v>
      </c>
      <c r="W30" s="52">
        <v>83.212057340222501</v>
      </c>
      <c r="X30" s="52">
        <v>84.236259318013722</v>
      </c>
      <c r="Y30" s="52">
        <v>85.273067518086194</v>
      </c>
      <c r="Z30" s="52">
        <v>86.068366945337161</v>
      </c>
      <c r="AA30" s="52">
        <v>86.871083734217009</v>
      </c>
      <c r="AB30" s="52">
        <v>87.681287062763161</v>
      </c>
      <c r="AC30" s="52">
        <v>88.499046754202112</v>
      </c>
      <c r="AD30" s="52">
        <v>89.324433282966837</v>
      </c>
      <c r="AE30" s="52">
        <v>89.974284433121213</v>
      </c>
      <c r="AF30" s="52">
        <v>90.628863366053892</v>
      </c>
      <c r="AG30" s="52">
        <v>91.288204477226031</v>
      </c>
      <c r="AH30" s="52">
        <v>91.952342412331916</v>
      </c>
      <c r="AI30" s="52">
        <v>92.621312069119398</v>
      </c>
      <c r="AJ30" s="52">
        <v>93.297176182362023</v>
      </c>
      <c r="AK30" s="52">
        <v>93.977972122733462</v>
      </c>
      <c r="AL30" s="52">
        <v>94.663735878117009</v>
      </c>
      <c r="AM30" s="52">
        <v>95.354503699002038</v>
      </c>
      <c r="AN30" s="52">
        <v>96.05031210040022</v>
      </c>
      <c r="AO30" s="52">
        <v>96.914764909303813</v>
      </c>
      <c r="AP30" s="52">
        <v>97.786997793487544</v>
      </c>
      <c r="AQ30" s="52">
        <v>98.667080773628925</v>
      </c>
      <c r="AR30" s="52">
        <v>99.555084500591576</v>
      </c>
      <c r="AS30" s="52">
        <v>100.45108026109689</v>
      </c>
      <c r="AT30" s="52">
        <v>101.35513998344675</v>
      </c>
      <c r="AU30" s="52">
        <v>102.26733624329776</v>
      </c>
      <c r="AV30" s="52">
        <v>103.18774226948743</v>
      </c>
      <c r="AW30" s="52">
        <v>104.11643194991281</v>
      </c>
      <c r="AX30" s="52">
        <v>105.05347983746201</v>
      </c>
      <c r="AY30" s="52">
        <v>105.99896115599915</v>
      </c>
      <c r="AZ30" s="52">
        <v>106.95295180640314</v>
      </c>
      <c r="BA30" s="52">
        <v>107.91552837266076</v>
      </c>
      <c r="BB30" s="52">
        <v>108.88676812801469</v>
      </c>
      <c r="BC30" s="52">
        <v>109.86674904116681</v>
      </c>
      <c r="BD30" s="52">
        <v>110.85554978253731</v>
      </c>
      <c r="BE30" s="52">
        <v>111.85324973058013</v>
      </c>
      <c r="BF30" s="52">
        <v>112.85992897815534</v>
      </c>
      <c r="BG30" s="52">
        <v>113.87566833895872</v>
      </c>
      <c r="BH30" s="52">
        <v>114.90054935400933</v>
      </c>
      <c r="BI30" s="52">
        <v>115.9346542981954</v>
      </c>
      <c r="BJ30" s="52">
        <v>116.97806618687915</v>
      </c>
      <c r="BK30" s="52">
        <v>118.03086878256104</v>
      </c>
      <c r="BL30" s="52">
        <v>119.09314660160408</v>
      </c>
      <c r="BM30" s="52">
        <v>120.1649849210185</v>
      </c>
      <c r="BN30" s="52">
        <v>121.24646978530765</v>
      </c>
      <c r="BO30" s="52">
        <v>122.33768801337541</v>
      </c>
      <c r="BP30" s="52">
        <v>123.43872720549578</v>
      </c>
      <c r="BQ30" s="52">
        <v>124.54967575034523</v>
      </c>
      <c r="BR30" s="52">
        <v>125.67062283209833</v>
      </c>
      <c r="BS30" s="52">
        <v>126.80165843758721</v>
      </c>
      <c r="BT30" s="52">
        <v>127.94287336352548</v>
      </c>
      <c r="BU30" s="52">
        <v>129.0943592237972</v>
      </c>
      <c r="BV30" s="52">
        <v>130.25620845681135</v>
      </c>
      <c r="BW30" s="52">
        <v>131.42851433292265</v>
      </c>
      <c r="BX30" s="52">
        <v>132.61137096191894</v>
      </c>
      <c r="BY30" s="52">
        <v>133.80487330057619</v>
      </c>
      <c r="BZ30" s="52">
        <v>135.00911716028136</v>
      </c>
      <c r="CA30" s="52">
        <v>136.22419921472388</v>
      </c>
      <c r="CB30" s="52">
        <v>137.45021700765639</v>
      </c>
      <c r="CC30" s="52">
        <v>138.68726896072528</v>
      </c>
      <c r="CD30" s="52">
        <v>139.93545438137178</v>
      </c>
      <c r="CE30" s="52">
        <v>141.19487347080411</v>
      </c>
      <c r="CF30" s="52">
        <v>142.46562733204132</v>
      </c>
      <c r="CG30" s="52">
        <v>143.74781797802967</v>
      </c>
      <c r="CH30" s="52">
        <v>145.04154833983193</v>
      </c>
      <c r="CI30" s="52">
        <v>146.3469222748904</v>
      </c>
      <c r="CJ30" s="52">
        <v>147.66404457536441</v>
      </c>
      <c r="CK30" s="52">
        <v>148.99302097654268</v>
      </c>
    </row>
    <row r="31" spans="3:89" ht="14.5">
      <c r="C31" t="s">
        <v>6</v>
      </c>
      <c r="D31" t="str">
        <f>_xlfn.TEXTJOIN(",",TRUE,Regions!$C$3,Regions!$D$3)</f>
        <v>IE,National</v>
      </c>
      <c r="E31" t="s">
        <v>139</v>
      </c>
      <c r="F31" s="34" t="s">
        <v>140</v>
      </c>
      <c r="G31" s="51">
        <f>VLOOKUP(E31,'BY-Demands'!$I$6:$J$42,2,FALSE)</f>
        <v>5.6291760000000002</v>
      </c>
      <c r="H31" s="52"/>
      <c r="I31" s="52">
        <f>3.019*3.6</f>
        <v>10.868400000000001</v>
      </c>
      <c r="J31" s="52">
        <f>3.993*3.6</f>
        <v>14.3748</v>
      </c>
      <c r="K31" s="51">
        <f>'BY-Demands'!E68</f>
        <v>18.9072</v>
      </c>
      <c r="L31" s="52"/>
      <c r="M31" s="52"/>
      <c r="N31" s="52"/>
      <c r="O31" s="52"/>
      <c r="P31" s="52"/>
      <c r="Q31" s="52"/>
      <c r="R31" s="52"/>
      <c r="S31" s="51">
        <f>(T31-K31)/(T2-K2)*(S2-K2)+K31</f>
        <v>43.896512000000001</v>
      </c>
      <c r="T31" s="51">
        <f>1491*8760/10^6*3.6</f>
        <v>47.020175999999999</v>
      </c>
      <c r="U31" s="52"/>
      <c r="V31" s="52"/>
      <c r="W31" s="52"/>
      <c r="X31" s="52"/>
      <c r="Y31" s="52"/>
      <c r="Z31" s="52"/>
      <c r="AA31" s="52"/>
      <c r="AB31" s="52"/>
      <c r="AC31" s="52">
        <f>T31</f>
        <v>47.020175999999999</v>
      </c>
      <c r="AD31" s="52"/>
      <c r="AE31" s="52"/>
      <c r="AF31" s="52"/>
      <c r="AG31" s="52"/>
      <c r="AH31" s="52"/>
      <c r="AI31" s="52"/>
      <c r="AJ31" s="52"/>
      <c r="AK31" s="52"/>
      <c r="AL31" s="52"/>
      <c r="AM31" s="52">
        <f>AC31</f>
        <v>47.020175999999999</v>
      </c>
      <c r="AN31" s="52"/>
      <c r="AO31" s="52"/>
      <c r="AP31" s="52"/>
      <c r="AQ31" s="52"/>
      <c r="AR31" s="52"/>
      <c r="AS31" s="52"/>
      <c r="AT31" s="52"/>
      <c r="AU31" s="52"/>
      <c r="AV31" s="52"/>
      <c r="AW31" s="52">
        <f>AM31</f>
        <v>47.020175999999999</v>
      </c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f>AW31</f>
        <v>47.020175999999999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>
        <f>BG31</f>
        <v>47.020175999999999</v>
      </c>
      <c r="BR31" s="52"/>
      <c r="BS31" s="52"/>
      <c r="BT31" s="52"/>
      <c r="BU31" s="52"/>
      <c r="BV31" s="52"/>
      <c r="BW31" s="52"/>
      <c r="BX31" s="52"/>
      <c r="BY31" s="52"/>
      <c r="BZ31" s="52"/>
      <c r="CA31" s="52">
        <f>BQ31</f>
        <v>47.020175999999999</v>
      </c>
      <c r="CB31" s="52"/>
      <c r="CC31" s="52"/>
      <c r="CD31" s="52"/>
      <c r="CE31" s="52"/>
      <c r="CF31" s="52"/>
      <c r="CG31" s="52"/>
      <c r="CH31" s="52"/>
      <c r="CI31" s="52"/>
      <c r="CJ31" s="52"/>
      <c r="CK31" s="52">
        <f>CA31</f>
        <v>47.020175999999999</v>
      </c>
    </row>
    <row r="32" spans="3:89" ht="14.5">
      <c r="C32" t="s">
        <v>6</v>
      </c>
      <c r="D32" t="str">
        <f>_xlfn.TEXTJOIN(",",TRUE,Regions!$C$3,Regions!$D$3)</f>
        <v>IE,National</v>
      </c>
      <c r="E32" t="s">
        <v>141</v>
      </c>
      <c r="F32" s="34" t="s">
        <v>142</v>
      </c>
      <c r="G32" s="51">
        <f>VLOOKUP(E32,'BY-Demands'!$I$6:$J$42,2,FALSE)</f>
        <v>0.47999999999999998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>
        <v>0.50</v>
      </c>
      <c r="T32" s="52"/>
      <c r="U32" s="52"/>
      <c r="V32" s="52"/>
      <c r="W32" s="52"/>
      <c r="X32" s="52"/>
      <c r="Y32" s="52"/>
      <c r="Z32" s="52"/>
      <c r="AA32" s="52"/>
      <c r="AB32" s="52"/>
      <c r="AC32" s="52">
        <v>0.54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>
        <v>0.57499999999999996</v>
      </c>
      <c r="AN32" s="52">
        <v>0.57499999999999996</v>
      </c>
      <c r="AO32" s="52">
        <v>0.57499999999999996</v>
      </c>
      <c r="AP32" s="52">
        <v>0.57499999999999996</v>
      </c>
      <c r="AQ32" s="52">
        <v>0.57499999999999996</v>
      </c>
      <c r="AR32" s="52">
        <v>0.57499999999999996</v>
      </c>
      <c r="AS32" s="52">
        <v>0.57499999999999996</v>
      </c>
      <c r="AT32" s="52">
        <v>0.57499999999999996</v>
      </c>
      <c r="AU32" s="52">
        <v>0.57499999999999996</v>
      </c>
      <c r="AV32" s="52">
        <v>0.57499999999999996</v>
      </c>
      <c r="AW32" s="52">
        <v>0.57499999999999996</v>
      </c>
      <c r="AX32" s="52">
        <v>0.57499999999999996</v>
      </c>
      <c r="AY32" s="52">
        <v>0.57499999999999996</v>
      </c>
      <c r="AZ32" s="52">
        <v>0.57499999999999996</v>
      </c>
      <c r="BA32" s="52">
        <v>0.57499999999999996</v>
      </c>
      <c r="BB32" s="52">
        <v>0.57499999999999996</v>
      </c>
      <c r="BC32" s="52">
        <v>0.57499999999999996</v>
      </c>
      <c r="BD32" s="52">
        <v>0.57499999999999996</v>
      </c>
      <c r="BE32" s="52">
        <v>0.57499999999999996</v>
      </c>
      <c r="BF32" s="52">
        <v>0.57499999999999996</v>
      </c>
      <c r="BG32" s="52">
        <v>0.57499999999999996</v>
      </c>
      <c r="BH32" s="52">
        <v>0.57499999999999996</v>
      </c>
      <c r="BI32" s="52">
        <v>0.57499999999999996</v>
      </c>
      <c r="BJ32" s="52">
        <v>0.57499999999999996</v>
      </c>
      <c r="BK32" s="52">
        <v>0.57499999999999996</v>
      </c>
      <c r="BL32" s="52">
        <v>0.57499999999999996</v>
      </c>
      <c r="BM32" s="52">
        <v>0.57499999999999996</v>
      </c>
      <c r="BN32" s="52">
        <v>0.57499999999999996</v>
      </c>
      <c r="BO32" s="52">
        <v>0.57499999999999996</v>
      </c>
      <c r="BP32" s="52">
        <v>0.57499999999999996</v>
      </c>
      <c r="BQ32" s="52">
        <v>0.57499999999999996</v>
      </c>
      <c r="BR32" s="52">
        <v>0.57499999999999996</v>
      </c>
      <c r="BS32" s="52">
        <v>0.57499999999999996</v>
      </c>
      <c r="BT32" s="52">
        <v>0.57499999999999996</v>
      </c>
      <c r="BU32" s="52">
        <v>0.57499999999999996</v>
      </c>
      <c r="BV32" s="52">
        <v>0.57499999999999996</v>
      </c>
      <c r="BW32" s="52">
        <v>0.57499999999999996</v>
      </c>
      <c r="BX32" s="52">
        <v>0.57499999999999996</v>
      </c>
      <c r="BY32" s="52">
        <v>0.57499999999999996</v>
      </c>
      <c r="BZ32" s="52">
        <v>0.57499999999999996</v>
      </c>
      <c r="CA32" s="52">
        <v>0.57499999999999996</v>
      </c>
      <c r="CB32" s="52">
        <v>0.57499999999999996</v>
      </c>
      <c r="CC32" s="52">
        <v>0.57499999999999996</v>
      </c>
      <c r="CD32" s="52">
        <v>0.57499999999999996</v>
      </c>
      <c r="CE32" s="52">
        <v>0.57499999999999996</v>
      </c>
      <c r="CF32" s="52">
        <v>0.57499999999999996</v>
      </c>
      <c r="CG32" s="52">
        <v>0.57499999999999996</v>
      </c>
      <c r="CH32" s="52">
        <v>0.57499999999999996</v>
      </c>
      <c r="CI32" s="52">
        <v>0.57499999999999996</v>
      </c>
      <c r="CJ32" s="52">
        <v>0.57499999999999996</v>
      </c>
      <c r="CK32" s="52">
        <v>0.57499999999999996</v>
      </c>
    </row>
    <row r="33" spans="3:89" ht="14.5">
      <c r="C33" t="s">
        <v>6</v>
      </c>
      <c r="D33" t="s">
        <v>161</v>
      </c>
      <c r="E33" t="s">
        <v>128</v>
      </c>
      <c r="F33" t="s">
        <v>162</v>
      </c>
      <c r="G33" s="51">
        <f>VLOOKUP(E33,'BY-Demands'!$I$6:$J$42,2,FALSE)</f>
        <v>1.1544546193487999</v>
      </c>
      <c r="H33" s="52">
        <f t="shared" si="35" ref="H33:H39">$G33*SUM(H$26:H$28)/SUM($G$26:$G$28)</f>
        <v>1.1908349006400001</v>
      </c>
      <c r="I33" s="52">
        <f t="shared" si="36" ref="I33:BT34">$G33*SUM(I$26:I$28)/SUM($G$26:$G$28)</f>
        <v>1.2115424059200002</v>
      </c>
      <c r="J33" s="52">
        <f t="shared" si="36"/>
        <v>1.2318444230400001</v>
      </c>
      <c r="K33" s="52">
        <f t="shared" si="36"/>
        <v>1.2514826903039997</v>
      </c>
      <c r="L33" s="52">
        <f t="shared" si="36"/>
        <v>1.2709210409279992</v>
      </c>
      <c r="M33" s="52">
        <f t="shared" si="36"/>
        <v>1.2899536385699539</v>
      </c>
      <c r="N33" s="52">
        <f t="shared" si="36"/>
        <v>1.3081161139199997</v>
      </c>
      <c r="O33" s="52">
        <f t="shared" si="36"/>
        <v>1.3263884282880001</v>
      </c>
      <c r="P33" s="52">
        <f t="shared" si="36"/>
        <v>1.3445125182720001</v>
      </c>
      <c r="Q33" s="52">
        <f t="shared" si="36"/>
        <v>1.3633657551360001</v>
      </c>
      <c r="R33" s="52">
        <f t="shared" si="36"/>
        <v>1.3822257792382255</v>
      </c>
      <c r="S33" s="52">
        <f t="shared" si="36"/>
        <v>1.4008862165760005</v>
      </c>
      <c r="T33" s="52">
        <f t="shared" si="36"/>
        <v>1.4196390243415515</v>
      </c>
      <c r="U33" s="52">
        <f t="shared" si="36"/>
        <v>1.4381444961138057</v>
      </c>
      <c r="V33" s="52">
        <f t="shared" si="36"/>
        <v>1.4567607948865551</v>
      </c>
      <c r="W33" s="52">
        <f t="shared" si="36"/>
        <v>1.4752815154269274</v>
      </c>
      <c r="X33" s="52">
        <f t="shared" si="36"/>
        <v>1.4933457179612972</v>
      </c>
      <c r="Y33" s="52">
        <f t="shared" si="36"/>
        <v>1.5109535007953232</v>
      </c>
      <c r="Z33" s="52">
        <f t="shared" si="36"/>
        <v>1.5285686603979654</v>
      </c>
      <c r="AA33" s="52">
        <f t="shared" si="36"/>
        <v>1.5460878468794566</v>
      </c>
      <c r="AB33" s="52">
        <f t="shared" si="36"/>
        <v>1.5629957549216376</v>
      </c>
      <c r="AC33" s="52">
        <f t="shared" si="36"/>
        <v>1.5792404945123684</v>
      </c>
      <c r="AD33" s="52">
        <f t="shared" si="36"/>
        <v>1.5836256156472743</v>
      </c>
      <c r="AE33" s="52">
        <f t="shared" si="36"/>
        <v>1.5977193026469054</v>
      </c>
      <c r="AF33" s="52">
        <f t="shared" si="36"/>
        <v>1.6133874034964311</v>
      </c>
      <c r="AG33" s="52">
        <f t="shared" si="36"/>
        <v>1.6287532055901592</v>
      </c>
      <c r="AH33" s="52">
        <f t="shared" si="36"/>
        <v>1.6437932834842923</v>
      </c>
      <c r="AI33" s="52">
        <f t="shared" si="36"/>
        <v>1.6584959109268544</v>
      </c>
      <c r="AJ33" s="52">
        <f t="shared" si="36"/>
        <v>1.672824006688461</v>
      </c>
      <c r="AK33" s="52">
        <f t="shared" si="36"/>
        <v>1.6867533581716272</v>
      </c>
      <c r="AL33" s="52">
        <f t="shared" si="36"/>
        <v>1.7002203524966655</v>
      </c>
      <c r="AM33" s="52">
        <f t="shared" si="36"/>
        <v>1.7132210540060933</v>
      </c>
      <c r="AN33" s="52">
        <f t="shared" si="36"/>
        <v>1.7257581583520163</v>
      </c>
      <c r="AO33" s="52">
        <f t="shared" si="36"/>
        <v>1.7382293521517052</v>
      </c>
      <c r="AP33" s="52">
        <f t="shared" si="36"/>
        <v>1.750339395817216</v>
      </c>
      <c r="AQ33" s="52">
        <f t="shared" si="36"/>
        <v>1.7621228933246418</v>
      </c>
      <c r="AR33" s="52">
        <f t="shared" si="36"/>
        <v>1.7736273687150745</v>
      </c>
      <c r="AS33" s="52">
        <f t="shared" si="36"/>
        <v>1.7848773407196687</v>
      </c>
      <c r="AT33" s="52">
        <f t="shared" si="36"/>
        <v>1.7958887517694602</v>
      </c>
      <c r="AU33" s="52">
        <f t="shared" si="36"/>
        <v>1.8067127266654888</v>
      </c>
      <c r="AV33" s="52">
        <f t="shared" si="36"/>
        <v>1.8173957311076536</v>
      </c>
      <c r="AW33" s="52">
        <f t="shared" si="36"/>
        <v>1.8279885531537796</v>
      </c>
      <c r="AX33" s="52">
        <f t="shared" si="36"/>
        <v>1.8385185426344024</v>
      </c>
      <c r="AY33" s="52">
        <f t="shared" si="36"/>
        <v>1.8490283043368494</v>
      </c>
      <c r="AZ33" s="52">
        <f t="shared" si="36"/>
        <v>1.859551068858547</v>
      </c>
      <c r="BA33" s="52">
        <f t="shared" si="36"/>
        <v>1.8701247601402311</v>
      </c>
      <c r="BB33" s="52">
        <f t="shared" si="36"/>
        <v>1.880782612128832</v>
      </c>
      <c r="BC33" s="52">
        <f t="shared" si="36"/>
        <v>1.8915586386037755</v>
      </c>
      <c r="BD33" s="52">
        <f t="shared" si="36"/>
        <v>1.9024817666239091</v>
      </c>
      <c r="BE33" s="52">
        <f t="shared" si="36"/>
        <v>1.913589125445166</v>
      </c>
      <c r="BF33" s="52">
        <f t="shared" si="36"/>
        <v>1.9249162704719878</v>
      </c>
      <c r="BG33" s="52">
        <f t="shared" si="36"/>
        <v>1.9364963997687792</v>
      </c>
      <c r="BH33" s="52">
        <f t="shared" si="36"/>
        <v>1.9483478508524552</v>
      </c>
      <c r="BI33" s="52">
        <f t="shared" si="36"/>
        <v>1.9604885613940639</v>
      </c>
      <c r="BJ33" s="52">
        <f t="shared" si="36"/>
        <v>1.9729391955369979</v>
      </c>
      <c r="BK33" s="52">
        <f t="shared" si="36"/>
        <v>1.985718452607214</v>
      </c>
      <c r="BL33" s="52">
        <f t="shared" si="36"/>
        <v>1.9988469740475627</v>
      </c>
      <c r="BM33" s="52">
        <f t="shared" si="36"/>
        <v>2.0123172873271029</v>
      </c>
      <c r="BN33" s="52">
        <f t="shared" si="36"/>
        <v>2.0261308994679408</v>
      </c>
      <c r="BO33" s="52">
        <f t="shared" si="36"/>
        <v>2.040289707968916</v>
      </c>
      <c r="BP33" s="52">
        <f t="shared" si="36"/>
        <v>2.0547854676256718</v>
      </c>
      <c r="BQ33" s="52">
        <f t="shared" si="36"/>
        <v>2.0696021397440396</v>
      </c>
      <c r="BR33" s="52">
        <f t="shared" si="36"/>
        <v>2.0847361720486175</v>
      </c>
      <c r="BS33" s="52">
        <f t="shared" si="36"/>
        <v>2.100157893380004</v>
      </c>
      <c r="BT33" s="52">
        <f t="shared" si="36"/>
        <v>2.1158353079455976</v>
      </c>
      <c r="BU33" s="52">
        <f t="shared" si="37" ref="BU33:CK37">$G33*SUM(BU$26:BU$28)/SUM($G$26:$G$28)</f>
        <v>2.131724739581101</v>
      </c>
      <c r="BV33" s="52">
        <f t="shared" si="37"/>
        <v>2.1477758987992401</v>
      </c>
      <c r="BW33" s="52">
        <f t="shared" si="37"/>
        <v>2.1639759215136105</v>
      </c>
      <c r="BX33" s="52">
        <f t="shared" si="37"/>
        <v>2.1803045411775495</v>
      </c>
      <c r="BY33" s="52">
        <f t="shared" si="37"/>
        <v>2.1967075868377632</v>
      </c>
      <c r="BZ33" s="52">
        <f t="shared" si="37"/>
        <v>2.2131156855828742</v>
      </c>
      <c r="CA33" s="52">
        <f t="shared" si="37"/>
        <v>2.2294972657709233</v>
      </c>
      <c r="CB33" s="52">
        <f t="shared" si="37"/>
        <v>2.2458156796046498</v>
      </c>
      <c r="CC33" s="52">
        <f t="shared" si="37"/>
        <v>2.2620736459537136</v>
      </c>
      <c r="CD33" s="52">
        <f t="shared" si="37"/>
        <v>2.2782777842479627</v>
      </c>
      <c r="CE33" s="52">
        <f t="shared" si="37"/>
        <v>2.2944397841264785</v>
      </c>
      <c r="CF33" s="52">
        <f t="shared" si="37"/>
        <v>2.3105775779890614</v>
      </c>
      <c r="CG33" s="52">
        <f t="shared" si="37"/>
        <v>2.326697791897085</v>
      </c>
      <c r="CH33" s="52">
        <f t="shared" si="37"/>
        <v>2.3428070537252315</v>
      </c>
      <c r="CI33" s="52">
        <f t="shared" si="37"/>
        <v>2.3589073113086112</v>
      </c>
      <c r="CJ33" s="52">
        <f t="shared" si="37"/>
        <v>2.3749934928489504</v>
      </c>
      <c r="CK33" s="52">
        <f t="shared" si="37"/>
        <v>2.3910605252799098</v>
      </c>
    </row>
    <row r="34" spans="3:89" ht="14.5">
      <c r="C34" t="s">
        <v>6</v>
      </c>
      <c r="D34" t="s">
        <v>161</v>
      </c>
      <c r="E34" t="s">
        <v>129</v>
      </c>
      <c r="F34" t="s">
        <v>163</v>
      </c>
      <c r="G34" s="51">
        <f>VLOOKUP(E34,'BY-Demands'!$I$6:$J$42,2,FALSE)</f>
        <v>2.0006897535500099</v>
      </c>
      <c r="H34" s="52">
        <f t="shared" si="35"/>
        <v>2.0637374080794082</v>
      </c>
      <c r="I34" s="52">
        <f t="shared" si="38" ref="I34:W34">$G34*SUM(I$26:I$28)/SUM($G$26:$G$28)</f>
        <v>2.099623871644904</v>
      </c>
      <c r="J34" s="52">
        <f t="shared" si="38"/>
        <v>2.1348076172401118</v>
      </c>
      <c r="K34" s="86">
        <f>$G34*SUM(K$26:K$28)/SUM($G$26:$G$28)</f>
        <v>2.1688410728944572</v>
      </c>
      <c r="L34" s="52">
        <f t="shared" si="38"/>
        <v>2.2025280695659109</v>
      </c>
      <c r="M34" s="52">
        <f t="shared" si="38"/>
        <v>2.2355118893259096</v>
      </c>
      <c r="N34" s="52">
        <f t="shared" si="38"/>
        <v>2.2669877721565737</v>
      </c>
      <c r="O34" s="52">
        <f t="shared" si="38"/>
        <v>2.2986540078985414</v>
      </c>
      <c r="P34" s="52">
        <f t="shared" si="38"/>
        <v>2.3300633682282363</v>
      </c>
      <c r="Q34" s="52">
        <f t="shared" si="38"/>
        <v>2.3627363526685712</v>
      </c>
      <c r="R34" s="52">
        <f t="shared" si="38"/>
        <v>2.3954210995097363</v>
      </c>
      <c r="S34" s="52">
        <f t="shared" si="38"/>
        <v>2.4277599590480241</v>
      </c>
      <c r="T34" s="52">
        <f t="shared" si="38"/>
        <v>2.4602588981297471</v>
      </c>
      <c r="U34" s="52">
        <f t="shared" si="38"/>
        <v>2.4923291996719961</v>
      </c>
      <c r="V34" s="52">
        <f t="shared" si="38"/>
        <v>2.5245915663163205</v>
      </c>
      <c r="W34" s="52">
        <f t="shared" si="38"/>
        <v>2.5566882942365465</v>
      </c>
      <c r="X34" s="52">
        <f t="shared" si="36"/>
        <v>2.5879938685838102</v>
      </c>
      <c r="Y34" s="52">
        <f t="shared" si="36"/>
        <v>2.6185084597235124</v>
      </c>
      <c r="Z34" s="52">
        <f t="shared" si="36"/>
        <v>2.6490358349303733</v>
      </c>
      <c r="AA34" s="52">
        <f t="shared" si="36"/>
        <v>2.6793968870640827</v>
      </c>
      <c r="AB34" s="52">
        <f t="shared" si="36"/>
        <v>2.708698583126453</v>
      </c>
      <c r="AC34" s="52">
        <f t="shared" si="36"/>
        <v>2.7368509968320662</v>
      </c>
      <c r="AD34" s="52">
        <f t="shared" si="36"/>
        <v>2.744450487340953</v>
      </c>
      <c r="AE34" s="52">
        <f t="shared" si="36"/>
        <v>2.768875089830575</v>
      </c>
      <c r="AF34" s="52">
        <f t="shared" si="36"/>
        <v>2.7960281786587151</v>
      </c>
      <c r="AG34" s="52">
        <f t="shared" si="36"/>
        <v>2.8226573785326261</v>
      </c>
      <c r="AH34" s="52">
        <f t="shared" si="36"/>
        <v>2.8487220927544459</v>
      </c>
      <c r="AI34" s="52">
        <f t="shared" si="36"/>
        <v>2.8742019995273855</v>
      </c>
      <c r="AJ34" s="52">
        <f t="shared" si="36"/>
        <v>2.8990328364417892</v>
      </c>
      <c r="AK34" s="52">
        <f t="shared" si="36"/>
        <v>2.9231726426488853</v>
      </c>
      <c r="AL34" s="52">
        <f t="shared" si="36"/>
        <v>2.9465111759317431</v>
      </c>
      <c r="AM34" s="52">
        <f t="shared" si="36"/>
        <v>2.9690416157281088</v>
      </c>
      <c r="AN34" s="52">
        <f t="shared" si="36"/>
        <v>2.9907686336495432</v>
      </c>
      <c r="AO34" s="52">
        <f t="shared" si="36"/>
        <v>3.0123814274583194</v>
      </c>
      <c r="AP34" s="52">
        <f t="shared" si="36"/>
        <v>3.0333683418597679</v>
      </c>
      <c r="AQ34" s="52">
        <f t="shared" si="36"/>
        <v>3.0537893461408956</v>
      </c>
      <c r="AR34" s="52">
        <f t="shared" si="36"/>
        <v>3.0737268002840392</v>
      </c>
      <c r="AS34" s="52">
        <f t="shared" si="36"/>
        <v>3.0932231956728953</v>
      </c>
      <c r="AT34" s="52">
        <f t="shared" si="36"/>
        <v>3.1123061608152343</v>
      </c>
      <c r="AU34" s="52">
        <f t="shared" si="36"/>
        <v>3.1310642958724464</v>
      </c>
      <c r="AV34" s="52">
        <f t="shared" si="36"/>
        <v>3.1495781267033407</v>
      </c>
      <c r="AW34" s="52">
        <f t="shared" si="36"/>
        <v>3.1679356698875134</v>
      </c>
      <c r="AX34" s="52">
        <f t="shared" si="36"/>
        <v>3.1861843231526845</v>
      </c>
      <c r="AY34" s="52">
        <f t="shared" si="36"/>
        <v>3.2043979213296301</v>
      </c>
      <c r="AZ34" s="52">
        <f t="shared" si="36"/>
        <v>3.2226340536164542</v>
      </c>
      <c r="BA34" s="52">
        <f t="shared" si="36"/>
        <v>3.2409584428561105</v>
      </c>
      <c r="BB34" s="52">
        <f t="shared" si="36"/>
        <v>3.2594286840514504</v>
      </c>
      <c r="BC34" s="52">
        <f t="shared" si="36"/>
        <v>3.2781037236684809</v>
      </c>
      <c r="BD34" s="52">
        <f t="shared" si="36"/>
        <v>3.2970336927987733</v>
      </c>
      <c r="BE34" s="52">
        <f t="shared" si="36"/>
        <v>3.3162829370828208</v>
      </c>
      <c r="BF34" s="52">
        <f t="shared" si="36"/>
        <v>3.3359130746493544</v>
      </c>
      <c r="BG34" s="52">
        <f t="shared" si="36"/>
        <v>3.3559816383161909</v>
      </c>
      <c r="BH34" s="52">
        <f t="shared" si="36"/>
        <v>3.3765204073162098</v>
      </c>
      <c r="BI34" s="52">
        <f t="shared" si="36"/>
        <v>3.3975604679425122</v>
      </c>
      <c r="BJ34" s="52">
        <f t="shared" si="36"/>
        <v>3.4191376315117643</v>
      </c>
      <c r="BK34" s="52">
        <f t="shared" si="36"/>
        <v>3.4412843042781529</v>
      </c>
      <c r="BL34" s="52">
        <f t="shared" si="36"/>
        <v>3.4640362582179125</v>
      </c>
      <c r="BM34" s="52">
        <f t="shared" si="36"/>
        <v>3.4873805433061271</v>
      </c>
      <c r="BN34" s="52">
        <f t="shared" si="36"/>
        <v>3.5113197712380813</v>
      </c>
      <c r="BO34" s="52">
        <f t="shared" si="36"/>
        <v>3.5358572304119691</v>
      </c>
      <c r="BP34" s="52">
        <f t="shared" si="36"/>
        <v>3.5609786317465271</v>
      </c>
      <c r="BQ34" s="52">
        <f t="shared" si="36"/>
        <v>3.5866561799083159</v>
      </c>
      <c r="BR34" s="52">
        <f t="shared" si="36"/>
        <v>3.6128837187428378</v>
      </c>
      <c r="BS34" s="52">
        <f t="shared" si="36"/>
        <v>3.6396098276194371</v>
      </c>
      <c r="BT34" s="52">
        <f t="shared" si="36"/>
        <v>3.6667790572780534</v>
      </c>
      <c r="BU34" s="52">
        <f t="shared" si="37"/>
        <v>3.6943157161731577</v>
      </c>
      <c r="BV34" s="52">
        <f t="shared" si="37"/>
        <v>3.7221326517565112</v>
      </c>
      <c r="BW34" s="52">
        <f t="shared" si="37"/>
        <v>3.7502075703446507</v>
      </c>
      <c r="BX34" s="52">
        <f t="shared" si="37"/>
        <v>3.7785053496628929</v>
      </c>
      <c r="BY34" s="52">
        <f t="shared" si="37"/>
        <v>3.8069321105154885</v>
      </c>
      <c r="BZ34" s="52">
        <f t="shared" si="37"/>
        <v>3.8353676284513063</v>
      </c>
      <c r="CA34" s="52">
        <f t="shared" si="37"/>
        <v>3.8637571892706606</v>
      </c>
      <c r="CB34" s="52">
        <f t="shared" si="37"/>
        <v>3.8920372817092366</v>
      </c>
      <c r="CC34" s="52">
        <f t="shared" si="37"/>
        <v>3.9202126176150176</v>
      </c>
      <c r="CD34" s="52">
        <f t="shared" si="37"/>
        <v>3.9482946685740226</v>
      </c>
      <c r="CE34" s="52">
        <f t="shared" si="37"/>
        <v>3.9763036929322624</v>
      </c>
      <c r="CF34" s="52">
        <f t="shared" si="37"/>
        <v>4.0042707678476743</v>
      </c>
      <c r="CG34" s="52">
        <f t="shared" si="37"/>
        <v>4.0322073763988273</v>
      </c>
      <c r="CH34" s="52">
        <f t="shared" si="37"/>
        <v>4.0601250048067827</v>
      </c>
      <c r="CI34" s="52">
        <f t="shared" si="37"/>
        <v>4.0880270287033591</v>
      </c>
      <c r="CJ34" s="52">
        <f t="shared" si="37"/>
        <v>4.1159046585747312</v>
      </c>
      <c r="CK34" s="52">
        <f t="shared" si="37"/>
        <v>4.143749102709493</v>
      </c>
    </row>
    <row r="35" spans="3:89" ht="14.5">
      <c r="C35" t="s">
        <v>6</v>
      </c>
      <c r="D35" t="s">
        <v>161</v>
      </c>
      <c r="E35" t="s">
        <v>130</v>
      </c>
      <c r="F35" t="s">
        <v>164</v>
      </c>
      <c r="G35" s="51">
        <f>VLOOKUP(E35,'BY-Demands'!$I$6:$J$42,2,FALSE)</f>
        <v>0.78876799986757495</v>
      </c>
      <c r="H35" s="52">
        <f t="shared" si="35"/>
        <v>0.81362441364750004</v>
      </c>
      <c r="I35" s="52">
        <f t="shared" si="39" ref="I35:BT38">$G35*SUM(I$26:I$28)/SUM($G$26:$G$28)</f>
        <v>0.82777258131750009</v>
      </c>
      <c r="J35" s="52">
        <f t="shared" si="39"/>
        <v>0.84164370380999998</v>
      </c>
      <c r="K35" s="52">
        <f t="shared" si="39"/>
        <v>0.855061326756</v>
      </c>
      <c r="L35" s="52">
        <f t="shared" si="39"/>
        <v>0.86834235892949951</v>
      </c>
      <c r="M35" s="52">
        <f t="shared" si="39"/>
        <v>0.88134616498884644</v>
      </c>
      <c r="N35" s="52">
        <f t="shared" si="39"/>
        <v>0.89375546987999988</v>
      </c>
      <c r="O35" s="52">
        <f t="shared" si="39"/>
        <v>0.90623982103200007</v>
      </c>
      <c r="P35" s="52">
        <f t="shared" si="39"/>
        <v>0.91862289955800014</v>
      </c>
      <c r="Q35" s="52">
        <f t="shared" si="39"/>
        <v>0.93150415940400011</v>
      </c>
      <c r="R35" s="52">
        <f t="shared" si="39"/>
        <v>0.94439005655338992</v>
      </c>
      <c r="S35" s="52">
        <f t="shared" si="39"/>
        <v>0.95713958831400048</v>
      </c>
      <c r="T35" s="52">
        <f t="shared" si="39"/>
        <v>0.96995223111972484</v>
      </c>
      <c r="U35" s="52">
        <f t="shared" si="39"/>
        <v>0.98259588441866563</v>
      </c>
      <c r="V35" s="52">
        <f t="shared" si="39"/>
        <v>0.99531525900629703</v>
      </c>
      <c r="W35" s="52">
        <f t="shared" si="39"/>
        <v>1.0079693308527731</v>
      </c>
      <c r="X35" s="52">
        <f t="shared" si="39"/>
        <v>1.0203114919593521</v>
      </c>
      <c r="Y35" s="52">
        <f t="shared" si="39"/>
        <v>1.0323418094922592</v>
      </c>
      <c r="Z35" s="52">
        <f t="shared" si="39"/>
        <v>1.0443771671184963</v>
      </c>
      <c r="AA35" s="52">
        <f t="shared" si="39"/>
        <v>1.0563469522003104</v>
      </c>
      <c r="AB35" s="52">
        <f t="shared" si="39"/>
        <v>1.0678990882348121</v>
      </c>
      <c r="AC35" s="52">
        <f t="shared" si="39"/>
        <v>1.0789981219608653</v>
      </c>
      <c r="AD35" s="52">
        <f t="shared" si="39"/>
        <v>1.0819942061453678</v>
      </c>
      <c r="AE35" s="52">
        <f t="shared" si="39"/>
        <v>1.0916235576323317</v>
      </c>
      <c r="AF35" s="52">
        <f t="shared" si="39"/>
        <v>1.1023286094911695</v>
      </c>
      <c r="AG35" s="52">
        <f t="shared" si="39"/>
        <v>1.1128271191603221</v>
      </c>
      <c r="AH35" s="52">
        <f t="shared" si="39"/>
        <v>1.1231030814715124</v>
      </c>
      <c r="AI35" s="52">
        <f t="shared" si="39"/>
        <v>1.1331484845963309</v>
      </c>
      <c r="AJ35" s="52">
        <f t="shared" si="39"/>
        <v>1.1429379932061787</v>
      </c>
      <c r="AK35" s="52">
        <f t="shared" si="39"/>
        <v>1.1524550643189668</v>
      </c>
      <c r="AL35" s="52">
        <f t="shared" si="39"/>
        <v>1.161656235157523</v>
      </c>
      <c r="AM35" s="52">
        <f t="shared" si="39"/>
        <v>1.1705388167285951</v>
      </c>
      <c r="AN35" s="52">
        <f t="shared" si="39"/>
        <v>1.179104650805852</v>
      </c>
      <c r="AO35" s="52">
        <f t="shared" si="39"/>
        <v>1.1876254522513783</v>
      </c>
      <c r="AP35" s="52">
        <f t="shared" si="39"/>
        <v>1.1958995019717058</v>
      </c>
      <c r="AQ35" s="52">
        <f t="shared" si="39"/>
        <v>1.2039504427402739</v>
      </c>
      <c r="AR35" s="52">
        <f t="shared" si="39"/>
        <v>1.2118107448181121</v>
      </c>
      <c r="AS35" s="52">
        <f t="shared" si="39"/>
        <v>1.21949716034966</v>
      </c>
      <c r="AT35" s="52">
        <f t="shared" si="39"/>
        <v>1.227020581819759</v>
      </c>
      <c r="AU35" s="52">
        <f t="shared" si="39"/>
        <v>1.2344159396677559</v>
      </c>
      <c r="AV35" s="52">
        <f t="shared" si="39"/>
        <v>1.2417149810550872</v>
      </c>
      <c r="AW35" s="52">
        <f t="shared" si="39"/>
        <v>1.2489524063451252</v>
      </c>
      <c r="AX35" s="52">
        <f t="shared" si="39"/>
        <v>1.2561469019987892</v>
      </c>
      <c r="AY35" s="52">
        <f t="shared" si="39"/>
        <v>1.2633275772528758</v>
      </c>
      <c r="AZ35" s="52">
        <f t="shared" si="39"/>
        <v>1.2705171365354562</v>
      </c>
      <c r="BA35" s="52">
        <f t="shared" si="39"/>
        <v>1.277741490948084</v>
      </c>
      <c r="BB35" s="52">
        <f t="shared" si="39"/>
        <v>1.2850233472073413</v>
      </c>
      <c r="BC35" s="52">
        <f t="shared" si="39"/>
        <v>1.2923859448415</v>
      </c>
      <c r="BD35" s="52">
        <f t="shared" si="39"/>
        <v>1.2998490479348015</v>
      </c>
      <c r="BE35" s="52">
        <f t="shared" si="39"/>
        <v>1.3074380246294388</v>
      </c>
      <c r="BF35" s="52">
        <f t="shared" si="39"/>
        <v>1.3151771677514574</v>
      </c>
      <c r="BG35" s="52">
        <f t="shared" si="39"/>
        <v>1.3230891595011118</v>
      </c>
      <c r="BH35" s="52">
        <f t="shared" si="39"/>
        <v>1.3311865287784532</v>
      </c>
      <c r="BI35" s="52">
        <f t="shared" si="39"/>
        <v>1.3394815312933874</v>
      </c>
      <c r="BJ35" s="52">
        <f t="shared" si="39"/>
        <v>1.3479882855870682</v>
      </c>
      <c r="BK35" s="52">
        <f t="shared" si="39"/>
        <v>1.3567195677614632</v>
      </c>
      <c r="BL35" s="52">
        <f t="shared" si="39"/>
        <v>1.3656894808478377</v>
      </c>
      <c r="BM35" s="52">
        <f t="shared" si="39"/>
        <v>1.3748929193243418</v>
      </c>
      <c r="BN35" s="52">
        <f t="shared" si="39"/>
        <v>1.3843309128467038</v>
      </c>
      <c r="BO35" s="52">
        <f t="shared" si="39"/>
        <v>1.3940047578594441</v>
      </c>
      <c r="BP35" s="52">
        <f t="shared" si="39"/>
        <v>1.4039088209203807</v>
      </c>
      <c r="BQ35" s="52">
        <f t="shared" si="39"/>
        <v>1.4140321437739818</v>
      </c>
      <c r="BR35" s="52">
        <f t="shared" si="39"/>
        <v>1.4243722993684447</v>
      </c>
      <c r="BS35" s="52">
        <f t="shared" si="39"/>
        <v>1.4349090152212813</v>
      </c>
      <c r="BT35" s="52">
        <f t="shared" si="39"/>
        <v>1.4456204305707847</v>
      </c>
      <c r="BU35" s="52">
        <f t="shared" si="37"/>
        <v>1.4564767041740192</v>
      </c>
      <c r="BV35" s="52">
        <f t="shared" si="37"/>
        <v>1.4674434763102764</v>
      </c>
      <c r="BW35" s="52">
        <f t="shared" si="37"/>
        <v>1.4785119577387027</v>
      </c>
      <c r="BX35" s="52">
        <f t="shared" si="37"/>
        <v>1.4896683015715926</v>
      </c>
      <c r="BY35" s="52">
        <f t="shared" si="37"/>
        <v>1.5008754961206878</v>
      </c>
      <c r="BZ35" s="52">
        <f t="shared" si="37"/>
        <v>1.5120861431326174</v>
      </c>
      <c r="CA35" s="52">
        <f t="shared" si="37"/>
        <v>1.5232786716417817</v>
      </c>
      <c r="CB35" s="52">
        <f t="shared" si="37"/>
        <v>1.5344280424571544</v>
      </c>
      <c r="CC35" s="52">
        <f t="shared" si="37"/>
        <v>1.5455361132155343</v>
      </c>
      <c r="CD35" s="52">
        <f t="shared" si="37"/>
        <v>1.5566074065671451</v>
      </c>
      <c r="CE35" s="52">
        <f t="shared" si="37"/>
        <v>1.5676499093250513</v>
      </c>
      <c r="CF35" s="52">
        <f t="shared" si="37"/>
        <v>1.5786758735976398</v>
      </c>
      <c r="CG35" s="52">
        <f t="shared" si="37"/>
        <v>1.5896898265660482</v>
      </c>
      <c r="CH35" s="52">
        <f t="shared" si="37"/>
        <v>1.6006962966503357</v>
      </c>
      <c r="CI35" s="52">
        <f t="shared" si="37"/>
        <v>1.6116966146867076</v>
      </c>
      <c r="CJ35" s="52">
        <f t="shared" si="37"/>
        <v>1.6226873154266264</v>
      </c>
      <c r="CK35" s="52">
        <f t="shared" si="37"/>
        <v>1.6336649327551653</v>
      </c>
    </row>
    <row r="36" spans="3:89" ht="14.5">
      <c r="C36" t="s">
        <v>6</v>
      </c>
      <c r="D36" t="s">
        <v>161</v>
      </c>
      <c r="E36" t="s">
        <v>131</v>
      </c>
      <c r="F36" t="s">
        <v>165</v>
      </c>
      <c r="G36" s="51">
        <f>VLOOKUP(E36,'BY-Demands'!$I$6:$J$42,2,FALSE)</f>
        <v>1.05169316530962</v>
      </c>
      <c r="H36" s="52">
        <f t="shared" si="35"/>
        <v>1.0848351290947176</v>
      </c>
      <c r="I36" s="52">
        <f t="shared" si="39"/>
        <v>1.1036993974761575</v>
      </c>
      <c r="J36" s="52">
        <f t="shared" si="39"/>
        <v>1.1221942714099173</v>
      </c>
      <c r="K36" s="52">
        <f t="shared" si="39"/>
        <v>1.1400844778449895</v>
      </c>
      <c r="L36" s="52">
        <f t="shared" si="39"/>
        <v>1.1577925628173409</v>
      </c>
      <c r="M36" s="52">
        <f t="shared" si="39"/>
        <v>1.1751310120925686</v>
      </c>
      <c r="N36" s="52">
        <f t="shared" si="39"/>
        <v>1.1916767912601571</v>
      </c>
      <c r="O36" s="52">
        <f t="shared" si="39"/>
        <v>1.2083226323466214</v>
      </c>
      <c r="P36" s="52">
        <f t="shared" si="39"/>
        <v>1.2248334429442533</v>
      </c>
      <c r="Q36" s="52">
        <f t="shared" si="39"/>
        <v>1.2420084968801255</v>
      </c>
      <c r="R36" s="52">
        <f t="shared" si="39"/>
        <v>1.2591897339018747</v>
      </c>
      <c r="S36" s="52">
        <f t="shared" si="39"/>
        <v>1.2761891499732458</v>
      </c>
      <c r="T36" s="52">
        <f t="shared" si="39"/>
        <v>1.2932727143047045</v>
      </c>
      <c r="U36" s="52">
        <f t="shared" si="39"/>
        <v>1.310130958758426</v>
      </c>
      <c r="V36" s="52">
        <f t="shared" si="39"/>
        <v>1.3270901651702867</v>
      </c>
      <c r="W36" s="52">
        <f t="shared" si="39"/>
        <v>1.3439623010537276</v>
      </c>
      <c r="X36" s="52">
        <f t="shared" si="39"/>
        <v>1.3604185549625056</v>
      </c>
      <c r="Y36" s="52">
        <f t="shared" si="39"/>
        <v>1.3764590164517989</v>
      </c>
      <c r="Z36" s="52">
        <f t="shared" si="39"/>
        <v>1.3925061980814994</v>
      </c>
      <c r="AA36" s="52">
        <f t="shared" si="39"/>
        <v>1.4084659494442351</v>
      </c>
      <c r="AB36" s="52">
        <f t="shared" si="39"/>
        <v>1.4238688340874408</v>
      </c>
      <c r="AC36" s="52">
        <f t="shared" si="39"/>
        <v>1.4386675808839529</v>
      </c>
      <c r="AD36" s="52">
        <f t="shared" si="39"/>
        <v>1.4426623692882268</v>
      </c>
      <c r="AE36" s="52">
        <f t="shared" si="39"/>
        <v>1.4555015351099945</v>
      </c>
      <c r="AF36" s="52">
        <f t="shared" si="39"/>
        <v>1.4697749715020831</v>
      </c>
      <c r="AG36" s="52">
        <f t="shared" si="39"/>
        <v>1.4837730176535984</v>
      </c>
      <c r="AH36" s="52">
        <f t="shared" si="39"/>
        <v>1.4974743332894664</v>
      </c>
      <c r="AI36" s="52">
        <f t="shared" si="39"/>
        <v>1.5108682359464269</v>
      </c>
      <c r="AJ36" s="52">
        <f t="shared" si="39"/>
        <v>1.5239209451060849</v>
      </c>
      <c r="AK36" s="52">
        <f t="shared" si="39"/>
        <v>1.5366104034065804</v>
      </c>
      <c r="AL36" s="52">
        <f t="shared" si="39"/>
        <v>1.5488786603406601</v>
      </c>
      <c r="AM36" s="52">
        <f t="shared" si="39"/>
        <v>1.5607221305754697</v>
      </c>
      <c r="AN36" s="52">
        <f t="shared" si="39"/>
        <v>1.5721432698150684</v>
      </c>
      <c r="AO36" s="52">
        <f t="shared" si="39"/>
        <v>1.5835043654030292</v>
      </c>
      <c r="AP36" s="52">
        <f t="shared" si="39"/>
        <v>1.5945364579090151</v>
      </c>
      <c r="AQ36" s="52">
        <f t="shared" si="39"/>
        <v>1.6052710711058449</v>
      </c>
      <c r="AR36" s="52">
        <f t="shared" si="39"/>
        <v>1.6157514987777579</v>
      </c>
      <c r="AS36" s="52">
        <f t="shared" si="39"/>
        <v>1.6260000771704106</v>
      </c>
      <c r="AT36" s="52">
        <f t="shared" si="39"/>
        <v>1.6360313296314319</v>
      </c>
      <c r="AU36" s="52">
        <f t="shared" si="39"/>
        <v>1.6458918301906118</v>
      </c>
      <c r="AV36" s="52">
        <f t="shared" si="39"/>
        <v>1.6556239084971063</v>
      </c>
      <c r="AW36" s="52">
        <f t="shared" si="39"/>
        <v>1.6652738318120097</v>
      </c>
      <c r="AX36" s="52">
        <f t="shared" si="39"/>
        <v>1.6748665154757469</v>
      </c>
      <c r="AY36" s="52">
        <f t="shared" si="39"/>
        <v>1.6844407718962642</v>
      </c>
      <c r="AZ36" s="52">
        <f t="shared" si="39"/>
        <v>1.6940268737162512</v>
      </c>
      <c r="BA36" s="52">
        <f t="shared" si="39"/>
        <v>1.7036593691531994</v>
      </c>
      <c r="BB36" s="52">
        <f t="shared" si="39"/>
        <v>1.7133685339011526</v>
      </c>
      <c r="BC36" s="52">
        <f t="shared" si="39"/>
        <v>1.7231853540714304</v>
      </c>
      <c r="BD36" s="52">
        <f t="shared" si="39"/>
        <v>1.7331361818389668</v>
      </c>
      <c r="BE36" s="52">
        <f t="shared" si="39"/>
        <v>1.7432548414737186</v>
      </c>
      <c r="BF36" s="52">
        <f t="shared" si="39"/>
        <v>1.7535737234873734</v>
      </c>
      <c r="BG36" s="52">
        <f t="shared" si="39"/>
        <v>1.7641230708854607</v>
      </c>
      <c r="BH36" s="52">
        <f t="shared" si="39"/>
        <v>1.7749195889077407</v>
      </c>
      <c r="BI36" s="52">
        <f t="shared" si="39"/>
        <v>1.7859796185395806</v>
      </c>
      <c r="BJ36" s="52">
        <f t="shared" si="39"/>
        <v>1.7973219845472461</v>
      </c>
      <c r="BK36" s="52">
        <f t="shared" si="39"/>
        <v>1.8089637217738355</v>
      </c>
      <c r="BL36" s="52">
        <f t="shared" si="39"/>
        <v>1.8209236343057147</v>
      </c>
      <c r="BM36" s="52">
        <f t="shared" si="39"/>
        <v>1.8331949147642421</v>
      </c>
      <c r="BN36" s="52">
        <f t="shared" si="39"/>
        <v>1.8457789360269852</v>
      </c>
      <c r="BO36" s="52">
        <f t="shared" si="39"/>
        <v>1.8586774266907435</v>
      </c>
      <c r="BP36" s="52">
        <f t="shared" si="39"/>
        <v>1.8718828754814292</v>
      </c>
      <c r="BQ36" s="52">
        <f t="shared" si="39"/>
        <v>1.8853806713569492</v>
      </c>
      <c r="BR36" s="52">
        <f t="shared" si="39"/>
        <v>1.8991675782405455</v>
      </c>
      <c r="BS36" s="52">
        <f t="shared" si="39"/>
        <v>1.9132165660913436</v>
      </c>
      <c r="BT36" s="52">
        <f t="shared" si="39"/>
        <v>1.9274984871578125</v>
      </c>
      <c r="BU36" s="52">
        <f t="shared" si="37"/>
        <v>1.941973553021501</v>
      </c>
      <c r="BV36" s="52">
        <f t="shared" si="37"/>
        <v>1.9565959506126125</v>
      </c>
      <c r="BW36" s="52">
        <f t="shared" si="37"/>
        <v>1.9713539609154986</v>
      </c>
      <c r="BX36" s="52">
        <f t="shared" si="37"/>
        <v>1.986229121369351</v>
      </c>
      <c r="BY36" s="52">
        <f t="shared" si="37"/>
        <v>2.001172082939239</v>
      </c>
      <c r="BZ36" s="52">
        <f t="shared" si="37"/>
        <v>2.0161196478038437</v>
      </c>
      <c r="CA36" s="52">
        <f t="shared" si="37"/>
        <v>2.0310430546073617</v>
      </c>
      <c r="CB36" s="52">
        <f t="shared" si="37"/>
        <v>2.0459089176824339</v>
      </c>
      <c r="CC36" s="52">
        <f t="shared" si="37"/>
        <v>2.0607197138840108</v>
      </c>
      <c r="CD36" s="52">
        <f t="shared" si="37"/>
        <v>2.0754814734267173</v>
      </c>
      <c r="CE36" s="52">
        <f t="shared" si="37"/>
        <v>2.0902048454199429</v>
      </c>
      <c r="CF36" s="52">
        <f t="shared" si="37"/>
        <v>2.1049061660470176</v>
      </c>
      <c r="CG36" s="52">
        <f t="shared" si="37"/>
        <v>2.1195914715637998</v>
      </c>
      <c r="CH36" s="52">
        <f t="shared" si="37"/>
        <v>2.1342667998780485</v>
      </c>
      <c r="CI36" s="52">
        <f t="shared" si="37"/>
        <v>2.1489339254422526</v>
      </c>
      <c r="CJ36" s="52">
        <f t="shared" si="37"/>
        <v>2.1635882279140533</v>
      </c>
      <c r="CK36" s="52">
        <f t="shared" si="37"/>
        <v>2.1782250857958982</v>
      </c>
    </row>
    <row r="37" spans="3:89" ht="14.5">
      <c r="C37" t="s">
        <v>6</v>
      </c>
      <c r="D37" t="s">
        <v>161</v>
      </c>
      <c r="E37" t="s">
        <v>132</v>
      </c>
      <c r="F37" t="s">
        <v>166</v>
      </c>
      <c r="G37" s="51">
        <f>VLOOKUP(E37,'BY-Demands'!$I$6:$J$42,2,FALSE)</f>
        <v>0.84878652127122001</v>
      </c>
      <c r="H37" s="52">
        <f t="shared" si="35"/>
        <v>0.8755342962660001</v>
      </c>
      <c r="I37" s="52">
        <f t="shared" si="39"/>
        <v>0.89075901889800024</v>
      </c>
      <c r="J37" s="52">
        <f t="shared" si="39"/>
        <v>0.90568561557600002</v>
      </c>
      <c r="K37" s="52">
        <f t="shared" si="39"/>
        <v>0.92012420525760008</v>
      </c>
      <c r="L37" s="52">
        <f t="shared" si="39"/>
        <v>0.93441581077319957</v>
      </c>
      <c r="M37" s="52">
        <f t="shared" si="39"/>
        <v>0.94840909563040932</v>
      </c>
      <c r="N37" s="52">
        <f t="shared" si="39"/>
        <v>0.96176264284799995</v>
      </c>
      <c r="O37" s="52">
        <f t="shared" si="39"/>
        <v>0.97519694670720014</v>
      </c>
      <c r="P37" s="52">
        <f t="shared" si="39"/>
        <v>0.9885222719568002</v>
      </c>
      <c r="Q37" s="52">
        <f t="shared" si="39"/>
        <v>1.0023836858784001</v>
      </c>
      <c r="R37" s="52">
        <f t="shared" si="39"/>
        <v>1.0162500899626501</v>
      </c>
      <c r="S37" s="52">
        <f t="shared" si="39"/>
        <v>1.0299697524144007</v>
      </c>
      <c r="T37" s="52">
        <f t="shared" si="39"/>
        <v>1.0437573281238453</v>
      </c>
      <c r="U37" s="52">
        <f t="shared" si="39"/>
        <v>1.0573630556654914</v>
      </c>
      <c r="V37" s="52">
        <f t="shared" si="39"/>
        <v>1.071050266240456</v>
      </c>
      <c r="W37" s="52">
        <f t="shared" si="39"/>
        <v>1.0846672050922981</v>
      </c>
      <c r="X37" s="52">
        <f t="shared" si="39"/>
        <v>1.0979484994556357</v>
      </c>
      <c r="Y37" s="52">
        <f t="shared" si="39"/>
        <v>1.1108942216074706</v>
      </c>
      <c r="Z37" s="52">
        <f t="shared" si="39"/>
        <v>1.1238453673607769</v>
      </c>
      <c r="AA37" s="52">
        <f t="shared" si="39"/>
        <v>1.1367259510579641</v>
      </c>
      <c r="AB37" s="52">
        <f t="shared" si="39"/>
        <v>1.1491571061753405</v>
      </c>
      <c r="AC37" s="52">
        <f t="shared" si="39"/>
        <v>1.1611006817607983</v>
      </c>
      <c r="AD37" s="52">
        <f t="shared" si="39"/>
        <v>1.1643247424133938</v>
      </c>
      <c r="AE37" s="52">
        <f t="shared" si="39"/>
        <v>1.1746868054688044</v>
      </c>
      <c r="AF37" s="52">
        <f t="shared" si="39"/>
        <v>1.1862064205252172</v>
      </c>
      <c r="AG37" s="52">
        <f t="shared" si="39"/>
        <v>1.197503777291856</v>
      </c>
      <c r="AH37" s="52">
        <f t="shared" si="39"/>
        <v>1.208561652743565</v>
      </c>
      <c r="AI37" s="52">
        <f t="shared" si="39"/>
        <v>1.2193714254200851</v>
      </c>
      <c r="AJ37" s="52">
        <f t="shared" si="39"/>
        <v>1.2299058321902663</v>
      </c>
      <c r="AK37" s="52">
        <f t="shared" si="39"/>
        <v>1.2401470712920941</v>
      </c>
      <c r="AL37" s="52">
        <f t="shared" si="39"/>
        <v>1.2500483728015257</v>
      </c>
      <c r="AM37" s="52">
        <f t="shared" si="39"/>
        <v>1.2596068431158438</v>
      </c>
      <c r="AN37" s="52">
        <f t="shared" si="39"/>
        <v>1.2688244641519939</v>
      </c>
      <c r="AO37" s="52">
        <f t="shared" si="39"/>
        <v>1.2779936259569924</v>
      </c>
      <c r="AP37" s="52">
        <f t="shared" si="39"/>
        <v>1.286897260333794</v>
      </c>
      <c r="AQ37" s="52">
        <f t="shared" si="39"/>
        <v>1.2955608090693673</v>
      </c>
      <c r="AR37" s="52">
        <f t="shared" si="39"/>
        <v>1.3040192131348334</v>
      </c>
      <c r="AS37" s="52">
        <f t="shared" si="39"/>
        <v>1.3122904993700293</v>
      </c>
      <c r="AT37" s="52">
        <f t="shared" si="39"/>
        <v>1.3203863890850462</v>
      </c>
      <c r="AU37" s="52">
        <f t="shared" si="39"/>
        <v>1.3283444706279219</v>
      </c>
      <c r="AV37" s="52">
        <f t="shared" si="39"/>
        <v>1.3361989068484683</v>
      </c>
      <c r="AW37" s="52">
        <f t="shared" si="39"/>
        <v>1.3439870385119268</v>
      </c>
      <c r="AX37" s="52">
        <f t="shared" si="39"/>
        <v>1.3517289739596117</v>
      </c>
      <c r="AY37" s="52">
        <f t="shared" si="39"/>
        <v>1.3594560373931155</v>
      </c>
      <c r="AZ37" s="52">
        <f t="shared" si="39"/>
        <v>1.3671926608539544</v>
      </c>
      <c r="BA37" s="52">
        <f t="shared" si="39"/>
        <v>1.3749667270576473</v>
      </c>
      <c r="BB37" s="52">
        <f t="shared" si="39"/>
        <v>1.3828026705083574</v>
      </c>
      <c r="BC37" s="52">
        <f t="shared" si="39"/>
        <v>1.3907254990643669</v>
      </c>
      <c r="BD37" s="52">
        <f t="shared" si="39"/>
        <v>1.3987564806882604</v>
      </c>
      <c r="BE37" s="52">
        <f t="shared" si="39"/>
        <v>1.4069229138216166</v>
      </c>
      <c r="BF37" s="52">
        <f t="shared" si="39"/>
        <v>1.4152509397674728</v>
      </c>
      <c r="BG37" s="52">
        <f t="shared" si="39"/>
        <v>1.4237649666481822</v>
      </c>
      <c r="BH37" s="52">
        <f t="shared" si="39"/>
        <v>1.4324784767062939</v>
      </c>
      <c r="BI37" s="52">
        <f t="shared" si="39"/>
        <v>1.4414046582067723</v>
      </c>
      <c r="BJ37" s="52">
        <f t="shared" si="39"/>
        <v>1.4505587039914065</v>
      </c>
      <c r="BK37" s="52">
        <f t="shared" si="39"/>
        <v>1.4599543623146223</v>
      </c>
      <c r="BL37" s="52">
        <f t="shared" si="39"/>
        <v>1.4696068093281514</v>
      </c>
      <c r="BM37" s="52">
        <f t="shared" si="39"/>
        <v>1.4795105510234499</v>
      </c>
      <c r="BN37" s="52">
        <f t="shared" si="39"/>
        <v>1.4896666954042701</v>
      </c>
      <c r="BO37" s="52">
        <f t="shared" si="39"/>
        <v>1.5000766375635097</v>
      </c>
      <c r="BP37" s="52">
        <f t="shared" si="39"/>
        <v>1.5107343154020565</v>
      </c>
      <c r="BQ37" s="52">
        <f t="shared" si="39"/>
        <v>1.5216279368345385</v>
      </c>
      <c r="BR37" s="52">
        <f t="shared" si="39"/>
        <v>1.5327548901311996</v>
      </c>
      <c r="BS37" s="52">
        <f t="shared" si="39"/>
        <v>1.5440933602464351</v>
      </c>
      <c r="BT37" s="52">
        <f t="shared" si="39"/>
        <v>1.5556198230009111</v>
      </c>
      <c r="BU37" s="52">
        <f t="shared" si="37"/>
        <v>1.5673021664874685</v>
      </c>
      <c r="BV37" s="52">
        <f t="shared" si="37"/>
        <v>1.5791034165035323</v>
      </c>
      <c r="BW37" s="52">
        <f t="shared" si="37"/>
        <v>1.591014115021939</v>
      </c>
      <c r="BX37" s="52">
        <f t="shared" si="37"/>
        <v>1.6030193615248576</v>
      </c>
      <c r="BY37" s="52">
        <f t="shared" si="37"/>
        <v>1.6150793280500377</v>
      </c>
      <c r="BZ37" s="52">
        <f t="shared" si="37"/>
        <v>1.6271430097410451</v>
      </c>
      <c r="CA37" s="52">
        <f t="shared" si="37"/>
        <v>1.6391871942656679</v>
      </c>
      <c r="CB37" s="52">
        <f t="shared" si="37"/>
        <v>1.6511849371638734</v>
      </c>
      <c r="CC37" s="52">
        <f t="shared" si="37"/>
        <v>1.6631382374227872</v>
      </c>
      <c r="CD37" s="52">
        <f t="shared" si="37"/>
        <v>1.6750519618277635</v>
      </c>
      <c r="CE37" s="52">
        <f t="shared" si="37"/>
        <v>1.6869347049202634</v>
      </c>
      <c r="CF37" s="52">
        <f t="shared" si="37"/>
        <v>1.698799651089685</v>
      </c>
      <c r="CG37" s="52">
        <f t="shared" si="37"/>
        <v>1.7106516719970615</v>
      </c>
      <c r="CH37" s="52">
        <f t="shared" si="37"/>
        <v>1.7224956406366192</v>
      </c>
      <c r="CI37" s="52">
        <f t="shared" si="37"/>
        <v>1.734332989109854</v>
      </c>
      <c r="CJ37" s="52">
        <f t="shared" si="37"/>
        <v>1.7461599884923533</v>
      </c>
      <c r="CK37" s="52">
        <f t="shared" si="37"/>
        <v>1.7579729089273881</v>
      </c>
    </row>
    <row r="38" spans="3:89" ht="14.5">
      <c r="C38" t="s">
        <v>6</v>
      </c>
      <c r="D38" t="s">
        <v>161</v>
      </c>
      <c r="E38" t="s">
        <v>133</v>
      </c>
      <c r="F38" t="s">
        <v>167</v>
      </c>
      <c r="G38" s="51">
        <f>VLOOKUP(E38,'BY-Demands'!$I$6:$J$42,2,FALSE)</f>
        <v>9.2169270601308995</v>
      </c>
      <c r="H38" s="52">
        <f t="shared" si="35"/>
        <v>9.5073797063138894</v>
      </c>
      <c r="I38" s="52">
        <f t="shared" si="39"/>
        <v>9.6727041483181129</v>
      </c>
      <c r="J38" s="52">
        <f t="shared" si="39"/>
        <v>9.8347912566655307</v>
      </c>
      <c r="K38" s="52">
        <f t="shared" si="39"/>
        <v>9.9915791233568569</v>
      </c>
      <c r="L38" s="52">
        <f t="shared" si="39"/>
        <v>10.146770896916316</v>
      </c>
      <c r="M38" s="52">
        <f t="shared" si="39"/>
        <v>10.298723222534509</v>
      </c>
      <c r="N38" s="52">
        <f t="shared" si="39"/>
        <v>10.443728671624598</v>
      </c>
      <c r="O38" s="52">
        <f t="shared" si="39"/>
        <v>10.589611052730783</v>
      </c>
      <c r="P38" s="52">
        <f t="shared" si="39"/>
        <v>10.734310040992449</v>
      </c>
      <c r="Q38" s="52">
        <f t="shared" si="39"/>
        <v>10.884830387232544</v>
      </c>
      <c r="R38" s="52">
        <f t="shared" si="39"/>
        <v>11.03540492137974</v>
      </c>
      <c r="S38" s="52">
        <f t="shared" si="39"/>
        <v>11.18438599605328</v>
      </c>
      <c r="T38" s="52">
        <f t="shared" si="39"/>
        <v>11.334104537129614</v>
      </c>
      <c r="U38" s="52">
        <f t="shared" si="39"/>
        <v>11.481848398758745</v>
      </c>
      <c r="V38" s="52">
        <f t="shared" si="39"/>
        <v>11.630477080252367</v>
      </c>
      <c r="W38" s="52">
        <f t="shared" si="39"/>
        <v>11.7783426848943</v>
      </c>
      <c r="X38" s="52">
        <f t="shared" si="39"/>
        <v>11.922563544136592</v>
      </c>
      <c r="Y38" s="52">
        <f t="shared" si="39"/>
        <v>12.063140442831305</v>
      </c>
      <c r="Z38" s="52">
        <f t="shared" si="39"/>
        <v>12.203776236121907</v>
      </c>
      <c r="AA38" s="52">
        <f t="shared" si="39"/>
        <v>12.343645799850465</v>
      </c>
      <c r="AB38" s="52">
        <f t="shared" si="39"/>
        <v>12.478635042868166</v>
      </c>
      <c r="AC38" s="52">
        <f t="shared" si="39"/>
        <v>12.608329686043525</v>
      </c>
      <c r="AD38" s="52">
        <f t="shared" si="39"/>
        <v>12.643339586799144</v>
      </c>
      <c r="AE38" s="52">
        <f t="shared" si="39"/>
        <v>12.755860670700379</v>
      </c>
      <c r="AF38" s="52">
        <f t="shared" si="39"/>
        <v>12.880951549354677</v>
      </c>
      <c r="AG38" s="52">
        <f t="shared" si="39"/>
        <v>13.003628937226525</v>
      </c>
      <c r="AH38" s="52">
        <f t="shared" si="39"/>
        <v>13.123705810414579</v>
      </c>
      <c r="AI38" s="52">
        <f t="shared" si="39"/>
        <v>13.241088548946834</v>
      </c>
      <c r="AJ38" s="52">
        <f t="shared" si="39"/>
        <v>13.35548110395241</v>
      </c>
      <c r="AK38" s="52">
        <f t="shared" si="39"/>
        <v>13.466690167057626</v>
      </c>
      <c r="AL38" s="52">
        <f t="shared" si="39"/>
        <v>13.574207866179563</v>
      </c>
      <c r="AM38" s="52">
        <f t="shared" si="39"/>
        <v>13.678002779842364</v>
      </c>
      <c r="AN38" s="52">
        <f t="shared" si="39"/>
        <v>13.778096429575259</v>
      </c>
      <c r="AO38" s="52">
        <f t="shared" si="39"/>
        <v>13.877663863130445</v>
      </c>
      <c r="AP38" s="52">
        <f t="shared" si="39"/>
        <v>13.974347948662516</v>
      </c>
      <c r="AQ38" s="52">
        <f t="shared" si="39"/>
        <v>14.068424957164106</v>
      </c>
      <c r="AR38" s="52">
        <f t="shared" si="39"/>
        <v>14.160274310756282</v>
      </c>
      <c r="AS38" s="52">
        <f t="shared" si="39"/>
        <v>14.250091761920668</v>
      </c>
      <c r="AT38" s="52">
        <f t="shared" si="39"/>
        <v>14.338004591731417</v>
      </c>
      <c r="AU38" s="52">
        <f t="shared" si="39"/>
        <v>14.424420970032767</v>
      </c>
      <c r="AV38" s="52">
        <f t="shared" si="39"/>
        <v>14.509711869368445</v>
      </c>
      <c r="AW38" s="52">
        <f t="shared" si="39"/>
        <v>14.594282771094459</v>
      </c>
      <c r="AX38" s="52">
        <f t="shared" si="39"/>
        <v>14.678352030604714</v>
      </c>
      <c r="AY38" s="52">
        <f t="shared" si="39"/>
        <v>14.762259795715005</v>
      </c>
      <c r="AZ38" s="52">
        <f t="shared" si="39"/>
        <v>14.846271372646569</v>
      </c>
      <c r="BA38" s="52">
        <f t="shared" si="39"/>
        <v>14.930689538303522</v>
      </c>
      <c r="BB38" s="52">
        <f t="shared" si="39"/>
        <v>15.015779625648852</v>
      </c>
      <c r="BC38" s="52">
        <f t="shared" si="39"/>
        <v>15.101813193666985</v>
      </c>
      <c r="BD38" s="52">
        <f t="shared" si="39"/>
        <v>15.189021190016668</v>
      </c>
      <c r="BE38" s="52">
        <f t="shared" si="39"/>
        <v>15.277700047002813</v>
      </c>
      <c r="BF38" s="52">
        <f t="shared" si="39"/>
        <v>15.368133631625334</v>
      </c>
      <c r="BG38" s="52">
        <f t="shared" si="39"/>
        <v>15.460586990368544</v>
      </c>
      <c r="BH38" s="52">
        <f t="shared" si="39"/>
        <v>15.55520652617721</v>
      </c>
      <c r="BI38" s="52">
        <f t="shared" si="39"/>
        <v>15.652135449709334</v>
      </c>
      <c r="BJ38" s="52">
        <f t="shared" si="39"/>
        <v>15.751538739214581</v>
      </c>
      <c r="BK38" s="52">
        <f t="shared" si="39"/>
        <v>15.85356568624632</v>
      </c>
      <c r="BL38" s="52">
        <f t="shared" si="39"/>
        <v>15.958381087817767</v>
      </c>
      <c r="BM38" s="52">
        <f t="shared" si="39"/>
        <v>16.065925284786434</v>
      </c>
      <c r="BN38" s="52">
        <f t="shared" si="39"/>
        <v>16.176210308905318</v>
      </c>
      <c r="BO38" s="52">
        <f t="shared" si="39"/>
        <v>16.289251309412954</v>
      </c>
      <c r="BP38" s="52">
        <f t="shared" si="39"/>
        <v>16.404982458302001</v>
      </c>
      <c r="BQ38" s="52">
        <f t="shared" si="39"/>
        <v>16.523275705953353</v>
      </c>
      <c r="BR38" s="52">
        <f t="shared" si="39"/>
        <v>16.644102691734432</v>
      </c>
      <c r="BS38" s="52">
        <f t="shared" si="39"/>
        <v>16.767226527241483</v>
      </c>
      <c r="BT38" s="52">
        <f t="shared" si="40" ref="BT38:CK39">$G38*SUM(BT$26:BT$28)/SUM($G$26:$G$28)</f>
        <v>16.892391764679758</v>
      </c>
      <c r="BU38" s="52">
        <f t="shared" si="40"/>
        <v>17.019249702581192</v>
      </c>
      <c r="BV38" s="52">
        <f t="shared" si="40"/>
        <v>17.147398840073997</v>
      </c>
      <c r="BW38" s="52">
        <f t="shared" si="40"/>
        <v>17.276736472951281</v>
      </c>
      <c r="BX38" s="52">
        <f t="shared" si="40"/>
        <v>17.407100797293484</v>
      </c>
      <c r="BY38" s="52">
        <f t="shared" si="40"/>
        <v>17.538059323406419</v>
      </c>
      <c r="BZ38" s="52">
        <f t="shared" si="40"/>
        <v>17.669058192304721</v>
      </c>
      <c r="CA38" s="52">
        <f t="shared" si="40"/>
        <v>17.799845342524716</v>
      </c>
      <c r="CB38" s="52">
        <f t="shared" si="40"/>
        <v>17.930128185628003</v>
      </c>
      <c r="CC38" s="52">
        <f t="shared" si="40"/>
        <v>18.059928428507977</v>
      </c>
      <c r="CD38" s="52">
        <f t="shared" si="40"/>
        <v>18.189298919324337</v>
      </c>
      <c r="CE38" s="52">
        <f t="shared" si="40"/>
        <v>18.31833298573931</v>
      </c>
      <c r="CF38" s="52">
        <f t="shared" si="40"/>
        <v>18.44717379632635</v>
      </c>
      <c r="CG38" s="52">
        <f t="shared" si="40"/>
        <v>18.575874252189895</v>
      </c>
      <c r="CH38" s="52">
        <f t="shared" si="40"/>
        <v>18.704487268911443</v>
      </c>
      <c r="CI38" s="52">
        <f t="shared" si="40"/>
        <v>18.833028397603911</v>
      </c>
      <c r="CJ38" s="52">
        <f t="shared" si="40"/>
        <v>18.9614571460782</v>
      </c>
      <c r="CK38" s="52">
        <f t="shared" si="40"/>
        <v>19.089733012021238</v>
      </c>
    </row>
    <row r="39" spans="3:89" ht="14.5">
      <c r="C39" t="s">
        <v>6</v>
      </c>
      <c r="D39" t="s">
        <v>161</v>
      </c>
      <c r="E39" t="s">
        <v>134</v>
      </c>
      <c r="F39" t="s">
        <v>168</v>
      </c>
      <c r="G39" s="32">
        <f>VLOOKUP(E39,'BY-Demands'!$I$6:$J$42,2,FALSE)</f>
        <v>0</v>
      </c>
      <c r="H39">
        <f t="shared" si="35"/>
        <v>0</v>
      </c>
      <c r="I39">
        <f t="shared" si="41" ref="I39:BT39">$G39*SUM(I$26:I$28)/SUM($G$26:$G$28)</f>
        <v>0</v>
      </c>
      <c r="J39">
        <f t="shared" si="41"/>
        <v>0</v>
      </c>
      <c r="K39">
        <f t="shared" si="41"/>
        <v>0</v>
      </c>
      <c r="L39">
        <f t="shared" si="41"/>
        <v>0</v>
      </c>
      <c r="M39">
        <f t="shared" si="41"/>
        <v>0</v>
      </c>
      <c r="N39">
        <f t="shared" si="41"/>
        <v>0</v>
      </c>
      <c r="O39">
        <f t="shared" si="41"/>
        <v>0</v>
      </c>
      <c r="P39">
        <f t="shared" si="41"/>
        <v>0</v>
      </c>
      <c r="Q39">
        <f t="shared" si="41"/>
        <v>0</v>
      </c>
      <c r="R39">
        <f t="shared" si="41"/>
        <v>0</v>
      </c>
      <c r="S39">
        <f t="shared" si="41"/>
        <v>0</v>
      </c>
      <c r="T39">
        <f t="shared" si="41"/>
        <v>0</v>
      </c>
      <c r="U39">
        <f t="shared" si="41"/>
        <v>0</v>
      </c>
      <c r="V39">
        <f t="shared" si="41"/>
        <v>0</v>
      </c>
      <c r="W39">
        <f t="shared" si="41"/>
        <v>0</v>
      </c>
      <c r="X39">
        <f t="shared" si="41"/>
        <v>0</v>
      </c>
      <c r="Y39">
        <f t="shared" si="41"/>
        <v>0</v>
      </c>
      <c r="Z39">
        <f t="shared" si="41"/>
        <v>0</v>
      </c>
      <c r="AA39">
        <f t="shared" si="41"/>
        <v>0</v>
      </c>
      <c r="AB39">
        <f t="shared" si="41"/>
        <v>0</v>
      </c>
      <c r="AC39">
        <f t="shared" si="41"/>
        <v>0</v>
      </c>
      <c r="AD39">
        <f t="shared" si="41"/>
        <v>0</v>
      </c>
      <c r="AE39">
        <f t="shared" si="41"/>
        <v>0</v>
      </c>
      <c r="AF39">
        <f t="shared" si="41"/>
        <v>0</v>
      </c>
      <c r="AG39">
        <f t="shared" si="41"/>
        <v>0</v>
      </c>
      <c r="AH39">
        <f t="shared" si="41"/>
        <v>0</v>
      </c>
      <c r="AI39">
        <f t="shared" si="41"/>
        <v>0</v>
      </c>
      <c r="AJ39">
        <f t="shared" si="41"/>
        <v>0</v>
      </c>
      <c r="AK39">
        <f t="shared" si="41"/>
        <v>0</v>
      </c>
      <c r="AL39">
        <f t="shared" si="41"/>
        <v>0</v>
      </c>
      <c r="AM39">
        <f t="shared" si="41"/>
        <v>0</v>
      </c>
      <c r="AN39">
        <f t="shared" si="41"/>
        <v>0</v>
      </c>
      <c r="AO39">
        <f t="shared" si="41"/>
        <v>0</v>
      </c>
      <c r="AP39">
        <f t="shared" si="41"/>
        <v>0</v>
      </c>
      <c r="AQ39">
        <f t="shared" si="41"/>
        <v>0</v>
      </c>
      <c r="AR39">
        <f t="shared" si="41"/>
        <v>0</v>
      </c>
      <c r="AS39">
        <f t="shared" si="41"/>
        <v>0</v>
      </c>
      <c r="AT39">
        <f t="shared" si="41"/>
        <v>0</v>
      </c>
      <c r="AU39">
        <f t="shared" si="41"/>
        <v>0</v>
      </c>
      <c r="AV39">
        <f t="shared" si="41"/>
        <v>0</v>
      </c>
      <c r="AW39">
        <f t="shared" si="41"/>
        <v>0</v>
      </c>
      <c r="AX39">
        <f t="shared" si="41"/>
        <v>0</v>
      </c>
      <c r="AY39">
        <f t="shared" si="41"/>
        <v>0</v>
      </c>
      <c r="AZ39">
        <f t="shared" si="41"/>
        <v>0</v>
      </c>
      <c r="BA39">
        <f t="shared" si="41"/>
        <v>0</v>
      </c>
      <c r="BB39">
        <f t="shared" si="41"/>
        <v>0</v>
      </c>
      <c r="BC39">
        <f t="shared" si="41"/>
        <v>0</v>
      </c>
      <c r="BD39">
        <f t="shared" si="41"/>
        <v>0</v>
      </c>
      <c r="BE39">
        <f t="shared" si="41"/>
        <v>0</v>
      </c>
      <c r="BF39">
        <f t="shared" si="41"/>
        <v>0</v>
      </c>
      <c r="BG39">
        <f t="shared" si="41"/>
        <v>0</v>
      </c>
      <c r="BH39">
        <f t="shared" si="41"/>
        <v>0</v>
      </c>
      <c r="BI39">
        <f t="shared" si="41"/>
        <v>0</v>
      </c>
      <c r="BJ39">
        <f t="shared" si="41"/>
        <v>0</v>
      </c>
      <c r="BK39">
        <f t="shared" si="41"/>
        <v>0</v>
      </c>
      <c r="BL39">
        <f t="shared" si="41"/>
        <v>0</v>
      </c>
      <c r="BM39">
        <f t="shared" si="41"/>
        <v>0</v>
      </c>
      <c r="BN39">
        <f t="shared" si="41"/>
        <v>0</v>
      </c>
      <c r="BO39">
        <f t="shared" si="41"/>
        <v>0</v>
      </c>
      <c r="BP39">
        <f t="shared" si="41"/>
        <v>0</v>
      </c>
      <c r="BQ39">
        <f t="shared" si="41"/>
        <v>0</v>
      </c>
      <c r="BR39">
        <f t="shared" si="41"/>
        <v>0</v>
      </c>
      <c r="BS39">
        <f t="shared" si="41"/>
        <v>0</v>
      </c>
      <c r="BT39">
        <f t="shared" si="41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40"/>
        <v>0</v>
      </c>
      <c r="CK39">
        <f t="shared" si="40"/>
        <v>0</v>
      </c>
    </row>
    <row r="43" spans="6:20" ht="14.5">
      <c r="F43" t="s">
        <v>201</v>
      </c>
      <c r="G43" s="60">
        <v>44562</v>
      </c>
      <c r="H43" s="60">
        <v>44593</v>
      </c>
      <c r="I43" s="60">
        <v>44621</v>
      </c>
      <c r="J43" s="60">
        <v>44652</v>
      </c>
      <c r="K43" s="60">
        <v>44682</v>
      </c>
      <c r="L43" s="60">
        <v>44713</v>
      </c>
      <c r="M43" s="60">
        <v>44743</v>
      </c>
      <c r="N43" s="60">
        <v>44774</v>
      </c>
      <c r="O43" s="60">
        <v>44805</v>
      </c>
      <c r="P43" s="60">
        <v>44835</v>
      </c>
      <c r="Q43" s="60">
        <v>44866</v>
      </c>
      <c r="R43" s="60">
        <v>44896</v>
      </c>
      <c r="S43" t="s">
        <v>202</v>
      </c>
      <c r="T43" s="72" t="s">
        <v>198</v>
      </c>
    </row>
    <row r="44" spans="6:20" ht="14.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9">
        <f>S44*3.6/1000</f>
        <v>114.7572</v>
      </c>
    </row>
    <row r="45" spans="6:20" ht="14.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9">
        <f>S45*3.6/1000</f>
        <v>0.90720000000000001</v>
      </c>
    </row>
    <row r="46" spans="6:6" ht="14.5">
      <c r="F46" t="s">
        <v>205</v>
      </c>
    </row>
    <row r="47" spans="6:7" ht="14.5">
      <c r="F47" t="s">
        <v>203</v>
      </c>
      <c r="G47">
        <v>129.69999999999999</v>
      </c>
    </row>
    <row r="48" spans="6:7" ht="14.5">
      <c r="F48" t="s">
        <v>204</v>
      </c>
      <c r="G48" s="82">
        <f>1-(G47/T44)</f>
        <v>-0.13021230911873061</v>
      </c>
    </row>
    <row r="53" spans="7:7" ht="14.5">
      <c r="G53" t="s">
        <v>206</v>
      </c>
    </row>
    <row r="54" spans="6:7" ht="15" thickBot="1">
      <c r="F54" s="53" t="s">
        <v>59</v>
      </c>
      <c r="G54" s="53">
        <v>2022</v>
      </c>
    </row>
    <row r="55" spans="6:7" ht="14.5">
      <c r="F55" s="34" t="s">
        <v>8</v>
      </c>
      <c r="G55" s="52">
        <v>1.7028384806625201</v>
      </c>
    </row>
    <row r="56" spans="6:7" ht="14.5">
      <c r="F56" s="34" t="s">
        <v>10</v>
      </c>
      <c r="G56" s="52">
        <v>23.738094411807602</v>
      </c>
    </row>
    <row r="57" spans="6:7" ht="14.5">
      <c r="F57" s="34" t="s">
        <v>12</v>
      </c>
      <c r="G57" s="52">
        <v>1.5478463345837199</v>
      </c>
    </row>
    <row r="58" spans="6:7" ht="14.5">
      <c r="F58" s="34" t="s">
        <v>14</v>
      </c>
      <c r="G58" s="52">
        <v>5.8166390635502099</v>
      </c>
    </row>
    <row r="59" spans="6:7" ht="14.5">
      <c r="F59" s="34" t="s">
        <v>16</v>
      </c>
      <c r="G59" s="52">
        <v>1.19927927754182</v>
      </c>
    </row>
    <row r="60" spans="6:7" ht="14.5">
      <c r="F60" s="34" t="s">
        <v>18</v>
      </c>
      <c r="G60" s="52">
        <v>10.6043548094603</v>
      </c>
    </row>
    <row r="61" spans="6:7" ht="14.5">
      <c r="F61" s="34" t="s">
        <v>20</v>
      </c>
      <c r="G61" s="52">
        <v>1.0410295169864401</v>
      </c>
    </row>
    <row r="62" spans="6:7" ht="14.5">
      <c r="F62" s="34" t="s">
        <v>22</v>
      </c>
      <c r="G62" s="52">
        <v>18.752348682008719</v>
      </c>
    </row>
    <row r="63" spans="6:7" ht="14.5">
      <c r="F63" s="34" t="s">
        <v>24</v>
      </c>
      <c r="G63" s="52">
        <v>18.095637208589601</v>
      </c>
    </row>
    <row r="64" spans="6:7" ht="14.5">
      <c r="F64" s="34" t="s">
        <v>26</v>
      </c>
      <c r="G64" s="52">
        <v>2.2584342466232901</v>
      </c>
    </row>
    <row r="65" spans="6:7" ht="14.5">
      <c r="F65" s="34" t="s">
        <v>28</v>
      </c>
      <c r="G65" s="52">
        <v>6.2862087424890802</v>
      </c>
    </row>
    <row r="66" spans="6:7" ht="14.5">
      <c r="F66" s="34" t="s">
        <v>30</v>
      </c>
      <c r="G66" s="52">
        <v>0.187409320968947</v>
      </c>
    </row>
    <row r="67" spans="6:7" ht="14.5">
      <c r="F67" s="34" t="s">
        <v>32</v>
      </c>
      <c r="G67" s="52">
        <v>4.6924479738735299</v>
      </c>
    </row>
    <row r="68" spans="6:7" ht="14.5">
      <c r="F68" s="34" t="s">
        <v>34</v>
      </c>
      <c r="G68" s="52">
        <v>3.6347440465271599</v>
      </c>
    </row>
    <row r="69" spans="6:7" ht="14.5">
      <c r="F69" s="34" t="s">
        <v>36</v>
      </c>
      <c r="G69" s="51">
        <v>14.05673907080137</v>
      </c>
    </row>
    <row r="70" spans="6:7" ht="14.5">
      <c r="F70" s="34" t="s">
        <v>38</v>
      </c>
      <c r="G70" s="51">
        <v>30.202204674413409</v>
      </c>
    </row>
    <row r="71" spans="6:7" ht="14.5">
      <c r="F71" s="34" t="s">
        <v>40</v>
      </c>
      <c r="G71" s="51">
        <v>26.199972897443971</v>
      </c>
    </row>
    <row r="72" spans="6:7" ht="14.5">
      <c r="F72" s="34" t="s">
        <v>42</v>
      </c>
      <c r="G72" s="51">
        <v>12.797868826509406</v>
      </c>
    </row>
    <row r="73" spans="6:7" ht="14.5">
      <c r="F73" t="s">
        <v>44</v>
      </c>
      <c r="G73" s="52">
        <v>7.6814227047944605</v>
      </c>
    </row>
    <row r="74" spans="6:7" ht="14.5">
      <c r="F74" t="s">
        <v>46</v>
      </c>
      <c r="G74" s="52">
        <v>4.6611834502685596</v>
      </c>
    </row>
    <row r="75" spans="6:7" ht="14.5">
      <c r="F75" t="s">
        <v>48</v>
      </c>
      <c r="G75" s="52">
        <v>13.161374650000001</v>
      </c>
    </row>
    <row r="76" spans="6:7" ht="14.5">
      <c r="F76" t="s">
        <v>50</v>
      </c>
      <c r="G76" s="52">
        <v>0.23</v>
      </c>
    </row>
    <row r="77" spans="6:7" ht="14.5">
      <c r="F77" t="s">
        <v>52</v>
      </c>
      <c r="G77" s="52">
        <v>48.192396850000002</v>
      </c>
    </row>
    <row r="78" spans="6:7" ht="14.5">
      <c r="F78" s="34" t="s">
        <v>54</v>
      </c>
      <c r="G78" s="52">
        <v>265.47273899323898</v>
      </c>
    </row>
    <row r="79" spans="6:7" ht="14.5">
      <c r="F79" s="34" t="s">
        <v>56</v>
      </c>
      <c r="G79" s="52">
        <v>837.71211748108306</v>
      </c>
    </row>
    <row r="80" spans="6:7" ht="14.5">
      <c r="F80" s="34" t="s">
        <v>58</v>
      </c>
      <c r="G80" s="52">
        <v>777.95194352567796</v>
      </c>
    </row>
    <row r="81" spans="6:7" ht="14.5">
      <c r="F81" s="34" t="s">
        <v>136</v>
      </c>
      <c r="G81" s="52">
        <v>31.598021694557708</v>
      </c>
    </row>
    <row r="82" spans="6:7" ht="14.5">
      <c r="F82" s="34" t="s">
        <v>138</v>
      </c>
      <c r="G82" s="52">
        <v>63.576742445676345</v>
      </c>
    </row>
    <row r="83" spans="6:7" ht="14.5">
      <c r="F83" s="34" t="s">
        <v>140</v>
      </c>
      <c r="G83" s="51">
        <v>18.9072</v>
      </c>
    </row>
    <row r="84" spans="6:7" ht="14.5">
      <c r="F84" s="34" t="s">
        <v>142</v>
      </c>
      <c r="G84" s="52"/>
    </row>
    <row r="85" spans="6:7" ht="14.5">
      <c r="F85" t="s">
        <v>162</v>
      </c>
      <c r="G85" s="52">
        <v>1.2514826903039997</v>
      </c>
    </row>
    <row r="86" spans="6:7" ht="14.5">
      <c r="F86" t="s">
        <v>163</v>
      </c>
      <c r="G86" s="52">
        <v>2.1688410728944572</v>
      </c>
    </row>
    <row r="87" spans="6:7" ht="14.5">
      <c r="F87" t="s">
        <v>164</v>
      </c>
      <c r="G87" s="52">
        <v>0.855061326756</v>
      </c>
    </row>
    <row r="88" spans="6:7" ht="14.5">
      <c r="F88" t="s">
        <v>165</v>
      </c>
      <c r="G88" s="52">
        <v>1.1400844778449895</v>
      </c>
    </row>
    <row r="89" spans="6:7" ht="14.5">
      <c r="F89" t="s">
        <v>166</v>
      </c>
      <c r="G89" s="52">
        <v>0.92012420525760008</v>
      </c>
    </row>
    <row r="90" spans="6:7" ht="14.5">
      <c r="F90" t="s">
        <v>167</v>
      </c>
      <c r="G90" s="52">
        <v>9.9915791233568569</v>
      </c>
    </row>
    <row r="91" spans="6:7" ht="14.5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8428571428571" defaultRowHeight="14.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4.5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1" ht="14.5">
      <c r="A4">
        <v>1</v>
      </c>
    </row>
    <row r="5" spans="1:30" ht="14.5">
      <c r="A5" t="s">
        <v>60</v>
      </c>
      <c r="C5" s="11" t="s">
        <v>61</v>
      </c>
      <c r="D5" s="11" t="s">
        <v>62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4.5">
      <c r="A6" t="s">
        <v>63</v>
      </c>
      <c r="C6" s="10" t="str">
        <f>C5</f>
        <v>IE</v>
      </c>
      <c r="D6" s="10" t="str">
        <f>"*"&amp;D5</f>
        <v>*National</v>
      </c>
      <c r="E6" s="10" t="str">
        <f t="shared" si="0" ref="E6:AD6">"*"&amp;E5</f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4.5">
      <c r="A7" t="s">
        <v>64</v>
      </c>
      <c r="C7" s="10" t="str">
        <f>"*"&amp;C5</f>
        <v>*IE</v>
      </c>
      <c r="D7" s="10" t="str">
        <f>D5</f>
        <v>National</v>
      </c>
      <c r="E7" s="10" t="str">
        <f t="shared" si="1" ref="E7:AD7">E5</f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2" ht="15" thickBot="1">
      <c r="A10" s="12" t="s">
        <v>65</v>
      </c>
      <c r="B10" s="12" t="s">
        <v>66</v>
      </c>
    </row>
    <row r="11" spans="1:2" ht="14.5">
      <c r="A11" s="13" t="s">
        <v>67</v>
      </c>
      <c r="B11" s="13" t="s">
        <v>68</v>
      </c>
    </row>
    <row r="12" spans="1:2" ht="14.5">
      <c r="A12" s="14" t="s">
        <v>69</v>
      </c>
      <c r="B12" s="14" t="s">
        <v>70</v>
      </c>
    </row>
    <row r="13" spans="1:2" ht="14.5">
      <c r="A13" s="14" t="s">
        <v>71</v>
      </c>
      <c r="B13" s="14" t="s">
        <v>72</v>
      </c>
    </row>
    <row r="14" spans="1:2" ht="14.5">
      <c r="A14" s="14" t="s">
        <v>73</v>
      </c>
      <c r="B14" s="14" t="s">
        <v>74</v>
      </c>
    </row>
    <row r="15" spans="1:2" ht="14.5">
      <c r="A15" s="14" t="s">
        <v>75</v>
      </c>
      <c r="B15" s="14" t="s">
        <v>76</v>
      </c>
    </row>
    <row r="16" spans="1:2" ht="14.5">
      <c r="A16" s="14" t="s">
        <v>77</v>
      </c>
      <c r="B16" s="14" t="s">
        <v>78</v>
      </c>
    </row>
    <row r="17" spans="1:2" ht="14.5">
      <c r="A17" s="14" t="s">
        <v>79</v>
      </c>
      <c r="B17" s="14" t="s">
        <v>80</v>
      </c>
    </row>
    <row r="18" spans="1:2" ht="14.5">
      <c r="A18" s="14" t="s">
        <v>81</v>
      </c>
      <c r="B18" s="14" t="s">
        <v>82</v>
      </c>
    </row>
    <row r="19" spans="1:2" ht="14.5">
      <c r="A19" s="14" t="s">
        <v>83</v>
      </c>
      <c r="B19" s="14" t="s">
        <v>84</v>
      </c>
    </row>
    <row r="20" spans="1:2" ht="14.5">
      <c r="A20" s="14" t="s">
        <v>85</v>
      </c>
      <c r="B20" s="14" t="s">
        <v>86</v>
      </c>
    </row>
    <row r="21" spans="1:2" ht="14.5">
      <c r="A21" s="14" t="s">
        <v>87</v>
      </c>
      <c r="B21" s="14" t="s">
        <v>88</v>
      </c>
    </row>
    <row r="22" spans="1:2" ht="14.5">
      <c r="A22" s="14" t="s">
        <v>89</v>
      </c>
      <c r="B22" s="14" t="s">
        <v>90</v>
      </c>
    </row>
    <row r="23" spans="1:2" ht="14.5">
      <c r="A23" s="14" t="s">
        <v>91</v>
      </c>
      <c r="B23" s="14" t="s">
        <v>92</v>
      </c>
    </row>
    <row r="24" spans="1:2" ht="14.5">
      <c r="A24" s="14" t="s">
        <v>93</v>
      </c>
      <c r="B24" s="14" t="s">
        <v>94</v>
      </c>
    </row>
    <row r="25" spans="1:2" ht="14.5">
      <c r="A25" s="14" t="s">
        <v>95</v>
      </c>
      <c r="B25" s="14" t="s">
        <v>96</v>
      </c>
    </row>
    <row r="26" spans="1:2" ht="14.5">
      <c r="A26" s="14" t="s">
        <v>97</v>
      </c>
      <c r="B26" s="14" t="s">
        <v>98</v>
      </c>
    </row>
    <row r="27" spans="1:2" ht="14.5">
      <c r="A27" s="14" t="s">
        <v>99</v>
      </c>
      <c r="B27" s="14" t="s">
        <v>100</v>
      </c>
    </row>
    <row r="28" spans="1:2" ht="14.5">
      <c r="A28" s="14" t="s">
        <v>101</v>
      </c>
      <c r="B28" s="14" t="s">
        <v>102</v>
      </c>
    </row>
    <row r="29" spans="1:2" ht="14.5">
      <c r="A29" s="14" t="s">
        <v>103</v>
      </c>
      <c r="B29" s="14" t="s">
        <v>104</v>
      </c>
    </row>
    <row r="30" spans="1:2" ht="14.5">
      <c r="A30" s="14" t="s">
        <v>105</v>
      </c>
      <c r="B30" s="14" t="s">
        <v>106</v>
      </c>
    </row>
    <row r="31" spans="1:2" ht="14.5">
      <c r="A31" s="14" t="s">
        <v>107</v>
      </c>
      <c r="B31" s="14" t="s">
        <v>108</v>
      </c>
    </row>
    <row r="32" spans="1:2" ht="14.5">
      <c r="A32" s="14" t="s">
        <v>109</v>
      </c>
      <c r="B32" s="14" t="s">
        <v>110</v>
      </c>
    </row>
    <row r="33" spans="1:2" ht="14.5">
      <c r="A33" s="14" t="s">
        <v>111</v>
      </c>
      <c r="B33" s="14" t="s">
        <v>112</v>
      </c>
    </row>
    <row r="34" spans="1:2" ht="14.5">
      <c r="A34" s="14" t="s">
        <v>113</v>
      </c>
      <c r="B34" s="14" t="s">
        <v>114</v>
      </c>
    </row>
    <row r="35" spans="1:2" ht="14.5">
      <c r="A35" s="14" t="s">
        <v>115</v>
      </c>
      <c r="B35" s="14" t="s">
        <v>116</v>
      </c>
    </row>
    <row r="36" spans="1:2" ht="14.5">
      <c r="A36" s="14" t="s">
        <v>117</v>
      </c>
      <c r="B36" s="14" t="s">
        <v>118</v>
      </c>
    </row>
    <row r="37" spans="1:1" ht="14.5">
      <c r="A37" s="15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4.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4.5">
      <c r="B2" s="54" t="s">
        <v>169</v>
      </c>
      <c r="C2" s="16"/>
      <c r="D2" s="16"/>
    </row>
    <row r="3" spans="2:3" ht="14.5">
      <c r="B3" s="55">
        <v>2018</v>
      </c>
      <c r="C3" s="79" t="s">
        <v>170</v>
      </c>
    </row>
    <row r="4" spans="2:13" ht="14.5">
      <c r="B4" s="55">
        <v>2019</v>
      </c>
      <c r="C4" s="79" t="s">
        <v>171</v>
      </c>
      <c r="L4" s="78" t="s">
        <v>186</v>
      </c>
      <c r="M4" s="77"/>
    </row>
    <row r="5" spans="2:13" ht="14.5">
      <c r="B5" s="55">
        <v>2020</v>
      </c>
      <c r="C5" s="79" t="s">
        <v>172</v>
      </c>
      <c r="M5" s="76">
        <v>2023</v>
      </c>
    </row>
    <row r="6" spans="2:13" ht="14.5">
      <c r="B6" s="55">
        <v>2021</v>
      </c>
      <c r="C6" s="79">
        <v>6229365131.5</v>
      </c>
      <c r="L6" s="80" t="s">
        <v>179</v>
      </c>
      <c r="M6" s="81">
        <v>518201145</v>
      </c>
    </row>
    <row r="7" spans="2:13" ht="14.5">
      <c r="B7" s="55">
        <v>2022</v>
      </c>
      <c r="C7" s="79">
        <v>6451608601.5</v>
      </c>
      <c r="L7" s="80" t="s">
        <v>180</v>
      </c>
      <c r="M7" s="81">
        <v>556859570</v>
      </c>
    </row>
    <row r="8" spans="2:13" ht="14.5">
      <c r="B8" s="56">
        <v>2023</v>
      </c>
      <c r="C8" s="87">
        <v>6475109627</v>
      </c>
      <c r="D8" s="16"/>
      <c r="L8" s="80" t="s">
        <v>181</v>
      </c>
      <c r="M8" s="81">
        <v>588864700</v>
      </c>
    </row>
    <row r="9" spans="2:13" ht="14.5">
      <c r="B9" s="55" t="s">
        <v>173</v>
      </c>
      <c r="L9" s="80" t="s">
        <v>182</v>
      </c>
      <c r="M9" s="81">
        <v>524796709</v>
      </c>
    </row>
    <row r="10" spans="12:13" ht="14.5">
      <c r="L10" s="80" t="s">
        <v>183</v>
      </c>
      <c r="M10" s="81">
        <v>579783045</v>
      </c>
    </row>
    <row r="11" spans="2:13" ht="14.5">
      <c r="B11" s="54" t="s">
        <v>174</v>
      </c>
      <c r="C11" s="16"/>
      <c r="D11" s="16"/>
      <c r="L11" s="80" t="s">
        <v>184</v>
      </c>
      <c r="M11" s="81">
        <v>471189517</v>
      </c>
    </row>
    <row r="12" spans="3:13" ht="14.5">
      <c r="C12" s="57" t="s">
        <v>175</v>
      </c>
      <c r="L12" s="80" t="s">
        <v>185</v>
      </c>
      <c r="M12" s="81">
        <v>486002182</v>
      </c>
    </row>
    <row r="13" spans="2:3" ht="14.5">
      <c r="B13" t="s">
        <v>176</v>
      </c>
      <c r="C13" s="58">
        <f>C6/C3</f>
        <v>0.93239851083296788</v>
      </c>
    </row>
    <row r="14" spans="2:12" ht="14.5">
      <c r="B14" t="s">
        <v>177</v>
      </c>
      <c r="C14" s="83">
        <f>C6/C5</f>
        <v>1.0157938433834641</v>
      </c>
      <c r="L14" s="75" t="s">
        <v>187</v>
      </c>
    </row>
    <row r="15" spans="2:14" ht="14.5">
      <c r="B15" t="s">
        <v>189</v>
      </c>
      <c r="C15" s="58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4.5">
      <c r="B16" t="s">
        <v>190</v>
      </c>
      <c r="C16" s="58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4.5">
      <c r="B17" t="s">
        <v>207</v>
      </c>
      <c r="C17" s="58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4.5">
      <c r="B19" t="s">
        <v>178</v>
      </c>
    </row>
    <row r="20" spans="3:4" ht="14.5">
      <c r="C20">
        <v>2018</v>
      </c>
      <c r="D20">
        <v>2021</v>
      </c>
    </row>
    <row r="21" spans="2:4" ht="14.5">
      <c r="B21" t="s">
        <v>35</v>
      </c>
      <c r="C21" s="59">
        <v>14.5565610923972</v>
      </c>
      <c r="D21" s="59">
        <v>15.490769824884</v>
      </c>
    </row>
    <row r="22" spans="2:4" ht="14.5">
      <c r="B22" t="s">
        <v>37</v>
      </c>
      <c r="C22" s="59">
        <v>31.276118540281001</v>
      </c>
      <c r="D22" s="59">
        <v>33.305155123500498</v>
      </c>
    </row>
    <row r="23" spans="2:4" ht="14.5">
      <c r="B23" t="s">
        <v>39</v>
      </c>
      <c r="C23" s="59">
        <v>27.131577542973599</v>
      </c>
      <c r="D23" s="59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</cp:lastModifiedBy>
  <dcterms:created xsi:type="dcterms:W3CDTF">2021-02-23T14:14:01Z</dcterms:created>
  <dcterms:modified xsi:type="dcterms:W3CDTF">2024-06-12T08:36:00Z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