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B2A1EE22-E90C-4E4F-B3BD-2D4E75727A61}" xr6:coauthVersionLast="45" xr6:coauthVersionMax="47" xr10:uidLastSave="{00000000-0000-0000-0000-000000000000}"/>
  <bookViews>
    <workbookView xWindow="-120" yWindow="-120" windowWidth="29040" windowHeight="15840" activeTab="5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externalReferences>
    <externalReference r:id="rId8"/>
  </externalReference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8" i="5" l="1"/>
  <c r="G28" i="5"/>
  <c r="G27" i="5"/>
  <c r="F27" i="5"/>
  <c r="N14" i="5"/>
  <c r="L14" i="5"/>
  <c r="J14" i="5"/>
  <c r="B14" i="5"/>
  <c r="N13" i="5"/>
  <c r="L13" i="5"/>
  <c r="J13" i="5"/>
  <c r="B13" i="5"/>
  <c r="N12" i="5"/>
  <c r="L12" i="5"/>
  <c r="J12" i="5"/>
  <c r="B12" i="5"/>
  <c r="N11" i="5"/>
  <c r="L11" i="5"/>
  <c r="J11" i="5"/>
  <c r="B11" i="5"/>
  <c r="N10" i="5"/>
  <c r="L10" i="5"/>
  <c r="J10" i="5"/>
  <c r="B10" i="5"/>
  <c r="N9" i="5"/>
  <c r="L9" i="5"/>
  <c r="B9" i="5"/>
  <c r="N8" i="5"/>
  <c r="L8" i="5"/>
  <c r="J8" i="5"/>
  <c r="B8" i="5"/>
  <c r="N7" i="5"/>
  <c r="L7" i="5"/>
  <c r="J7" i="5"/>
  <c r="B7" i="5"/>
  <c r="N6" i="5"/>
  <c r="L6" i="5"/>
  <c r="J6" i="5"/>
  <c r="B6" i="5"/>
  <c r="B2" i="5"/>
  <c r="J17" i="8"/>
  <c r="N17" i="8"/>
  <c r="B17" i="8"/>
  <c r="L17" i="8"/>
  <c r="H41" i="8"/>
  <c r="G41" i="8"/>
  <c r="G40" i="8"/>
  <c r="F40" i="8"/>
  <c r="N22" i="8"/>
  <c r="L22" i="8"/>
  <c r="J22" i="8"/>
  <c r="B22" i="8"/>
  <c r="N21" i="8"/>
  <c r="L21" i="8"/>
  <c r="J21" i="8"/>
  <c r="B21" i="8"/>
  <c r="N20" i="8"/>
  <c r="L20" i="8"/>
  <c r="J20" i="8"/>
  <c r="B20" i="8"/>
  <c r="N19" i="8"/>
  <c r="L19" i="8"/>
  <c r="J19" i="8"/>
  <c r="B19" i="8"/>
  <c r="N18" i="8"/>
  <c r="L18" i="8"/>
  <c r="J18" i="8"/>
  <c r="B18" i="8"/>
  <c r="N16" i="8"/>
  <c r="L16" i="8"/>
  <c r="J16" i="8"/>
  <c r="B16" i="8"/>
  <c r="N15" i="8"/>
  <c r="L15" i="8"/>
  <c r="J15" i="8"/>
  <c r="B15" i="8"/>
  <c r="N14" i="8"/>
  <c r="L14" i="8"/>
  <c r="J14" i="8"/>
  <c r="B14" i="8"/>
  <c r="N13" i="8"/>
  <c r="L13" i="8"/>
  <c r="J13" i="8"/>
  <c r="B13" i="8"/>
  <c r="N12" i="8"/>
  <c r="L12" i="8"/>
  <c r="J12" i="8"/>
  <c r="B12" i="8"/>
  <c r="N11" i="8"/>
  <c r="L11" i="8"/>
  <c r="J11" i="8"/>
  <c r="B11" i="8"/>
  <c r="N10" i="8"/>
  <c r="L10" i="8"/>
  <c r="J10" i="8"/>
  <c r="B10" i="8"/>
  <c r="N9" i="8"/>
  <c r="L9" i="8"/>
  <c r="J9" i="8"/>
  <c r="B9" i="8"/>
  <c r="N8" i="8"/>
  <c r="L8" i="8"/>
  <c r="J8" i="8"/>
  <c r="B8" i="8"/>
  <c r="N7" i="8"/>
  <c r="L7" i="8"/>
  <c r="J7" i="8"/>
  <c r="B7" i="8"/>
  <c r="N6" i="8"/>
  <c r="L6" i="8"/>
  <c r="J6" i="8"/>
  <c r="B6" i="8"/>
  <c r="B2" i="8"/>
  <c r="G28" i="4"/>
  <c r="G27" i="4"/>
  <c r="G26" i="4"/>
  <c r="K13" i="4"/>
  <c r="I13" i="4"/>
  <c r="G13" i="4"/>
  <c r="B13" i="4"/>
  <c r="K12" i="4"/>
  <c r="I12" i="4"/>
  <c r="G12" i="4"/>
  <c r="B12" i="4"/>
  <c r="K11" i="4"/>
  <c r="I11" i="4"/>
  <c r="G11" i="4"/>
  <c r="B11" i="4"/>
  <c r="K10" i="4"/>
  <c r="I10" i="4"/>
  <c r="G10" i="4"/>
  <c r="B10" i="4"/>
  <c r="K9" i="4"/>
  <c r="I9" i="4"/>
  <c r="G9" i="4"/>
  <c r="B9" i="4"/>
  <c r="K8" i="4"/>
  <c r="I8" i="4"/>
  <c r="G8" i="4"/>
  <c r="B8" i="4"/>
  <c r="K7" i="4"/>
  <c r="I7" i="4"/>
  <c r="G7" i="4"/>
  <c r="B7" i="4"/>
  <c r="K6" i="4"/>
  <c r="I6" i="4"/>
  <c r="G6" i="4"/>
  <c r="B6" i="4"/>
  <c r="B2" i="4"/>
  <c r="G16" i="7" l="1"/>
  <c r="F16" i="7"/>
  <c r="G17" i="7"/>
  <c r="K6" i="7" l="1"/>
  <c r="I6" i="7"/>
  <c r="G6" i="7"/>
  <c r="B6" i="7"/>
  <c r="B2" i="7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<sst xmlns="http://schemas.openxmlformats.org/spreadsheetml/2006/main" count="526" uniqueCount="230">
  <si>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</si>
  <si>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</si>
  <si>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</si>
  <si>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</si>
  <si>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</si>
  <si>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</si>
  <si>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</si>
  <si>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</si>
  <si>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</si>
  <si>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</si>
  <si>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</si>
  <si>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</si>
  <si>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</si>
  <si>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</si>
  <si>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</si>
  <si>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</si>
  <si>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</si>
  <si>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</si>
  <si>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</si>
  <si>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</si>
  <si>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</si>
  <si>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</si>
  <si>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</si>
  <si>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</si>
  <si>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</si>
  <si>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</si>
  <si>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</si>
  <si>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</si>
  <si>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</si>
  <si>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</si>
  <si>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</si>
  <si>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</si>
  <si>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</si>
  <si>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</si>
  <si>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</si>
  <si>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</si>
  <si>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</si>
  <si>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</si>
  <si>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</si>
  <si>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</si>
  <si>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</si>
  <si>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</si>
  <si>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</si>
  <si>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</si>
  <si>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</si>
  <si>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</si>
  <si>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</si>
  <si>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</si>
  <si>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</si>
  <si>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</si>
  <si>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</si>
  <si>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</si>
  <si>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</si>
  <si>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</si>
  <si>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</si>
  <si>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</si>
  <si>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</si>
  <si>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</si>
  <si>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</si>
  <si>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</si>
  <si>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</si>
  <si>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</si>
  <si>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</si>
  <si>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</si>
  <si>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</si>
  <si>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</si>
  <si>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</si>
  <si>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</si>
  <si>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</si>
  <si>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</si>
  <si>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</si>
  <si>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</si>
  <si>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</si>
  <si>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</si>
  <si>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</si>
  <si>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</si>
  <si>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</si>
  <si>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</si>
  <si>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</si>
  <si>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</si>
  <si>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</si>
  <si>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</si>
  <si>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</si>
  <si>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</si>
  <si>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</si>
  <si>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</si>
  <si>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</si>
  <si>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</si>
  <si>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</si>
  <si>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</si>
  <si>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</si>
  <si>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</si>
  <si>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</si>
  <si>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</si>
  <si>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</si>
  <si>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</si>
  <si>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</si>
  <si>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</si>
  <si>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</si>
  <si>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</si>
  <si>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</si>
  <si>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</si>
  <si>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</si>
  <si>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</si>
  <si>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</si>
  <si>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</si>
  <si>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</si>
  <si>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</si>
  <si>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</si>
  <si>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</si>
  <si>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</si>
  <si>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</si>
  <si>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</si>
  <si>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</si>
  <si>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</si>
  <si>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</si>
  <si>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</si>
  <si>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</si>
  <si>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</si>
  <si>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</si>
  <si>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</si>
  <si>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</si>
  <si>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</si>
  <si>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</si>
  <si>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</si>
  <si>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</si>
  <si>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</si>
  <si>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</si>
  <si>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</si>
  <si>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</si>
  <si>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</si>
  <si>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</si>
  <si>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</si>
  <si>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</si>
  <si>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</si>
  <si>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</si>
  <si>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</si>
  <si>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</si>
  <si>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</si>
  <si>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</si>
  <si>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</si>
  <si>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</si>
  <si>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</si>
  <si>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</si>
  <si>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</si>
  <si>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</si>
  <si>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</si>
  <si>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</si>
  <si>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</si>
  <si>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</si>
  <si>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</si>
  <si>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</si>
  <si>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</si>
  <si>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</si>
  <si>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</si>
  <si>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</si>
  <si>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</si>
  <si>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</si>
  <si>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</si>
  <si>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</si>
  <si>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</si>
  <si>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</si>
  <si>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</si>
  <si>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</si>
  <si>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</si>
  <si>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</si>
  <si>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</si>
  <si>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</si>
  <si>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</si>
  <si>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</si>
  <si>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</si>
  <si>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</si>
  <si>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</si>
  <si>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</si>
  <si>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</si>
  <si>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</si>
  <si>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</si>
  <si>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</si>
  <si>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</si>
  <si>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</si>
  <si>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</si>
  <si>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</si>
  <si>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</si>
  <si>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</si>
  <si>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</si>
  <si>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</si>
  <si>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</si>
  <si>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</si>
  <si>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</si>
  <si>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</si>
  <si>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</si>
  <si>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</si>
  <si>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</si>
  <si>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</si>
  <si>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</si>
  <si>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</si>
  <si>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</si>
  <si>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</si>
  <si>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</si>
  <si>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</si>
  <si>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</si>
  <si>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</si>
  <si>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</si>
  <si>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</si>
  <si>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</si>
  <si>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</si>
  <si>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</si>
  <si>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</si>
  <si>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</si>
  <si>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</si>
  <si>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</si>
  <si>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</si>
  <si>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</si>
  <si>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</si>
  <si>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</si>
  <si>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</si>
  <si>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</si>
  <si>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</si>
  <si>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</si>
  <si>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</si>
  <si>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</si>
  <si>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</si>
  <si>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</si>
  <si>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</si>
  <si>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DH_IND*</t>
  </si>
  <si>
    <t>DH_SOL*</t>
  </si>
  <si>
    <t>DH_IND</t>
  </si>
  <si>
    <t>DH_SOL</t>
  </si>
  <si>
    <t>SRVSOL</t>
  </si>
  <si>
    <t>SRVLPG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</si>
</sst>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  <xf numFmtId="168" fontId="0" fillId="0" borderId="0" xfId="0" applyNumberFormat="1"/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MaxGrowthRa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SUP"/>
      <sheetName val="PWR"/>
      <sheetName val="RSD"/>
      <sheetName val="SRV"/>
      <sheetName val="TRA"/>
    </sheetNames>
    <sheetDataSet>
      <sheetData sheetId="0"/>
      <sheetData sheetId="1">
        <row r="3">
          <cell r="C3" t="str">
            <v>IE</v>
          </cell>
          <cell r="D3" t="str">
            <v>National</v>
          </cell>
          <cell r="E3" t="str">
            <v>IE-CW</v>
          </cell>
          <cell r="F3" t="str">
            <v>IE-D</v>
          </cell>
          <cell r="G3" t="str">
            <v>IE-KE</v>
          </cell>
          <cell r="H3" t="str">
            <v>IE-KK</v>
          </cell>
          <cell r="I3" t="str">
            <v>IE-LS</v>
          </cell>
          <cell r="J3" t="str">
            <v>IE-LD</v>
          </cell>
          <cell r="K3" t="str">
            <v>IE-LH</v>
          </cell>
          <cell r="L3" t="str">
            <v>IE-MH</v>
          </cell>
          <cell r="M3" t="str">
            <v>IE-OY</v>
          </cell>
          <cell r="N3" t="str">
            <v>IE-WH</v>
          </cell>
          <cell r="O3" t="str">
            <v>IE-WX</v>
          </cell>
          <cell r="P3" t="str">
            <v>IE-WW</v>
          </cell>
          <cell r="Q3" t="str">
            <v>IE-CE</v>
          </cell>
          <cell r="R3" t="str">
            <v>IE-CO</v>
          </cell>
          <cell r="S3" t="str">
            <v>IE-KY</v>
          </cell>
          <cell r="T3" t="str">
            <v>IE-LK</v>
          </cell>
          <cell r="U3" t="str">
            <v>IE-TA</v>
          </cell>
          <cell r="V3" t="str">
            <v>IE-WD</v>
          </cell>
          <cell r="W3" t="str">
            <v>IE-G</v>
          </cell>
          <cell r="X3" t="str">
            <v>IE-LM</v>
          </cell>
          <cell r="Y3" t="str">
            <v>IE-MO</v>
          </cell>
          <cell r="Z3" t="str">
            <v>IE-RN</v>
          </cell>
          <cell r="AA3" t="str">
            <v>IE-SO</v>
          </cell>
          <cell r="AB3" t="str">
            <v>IE-CN</v>
          </cell>
          <cell r="AC3" t="str">
            <v>IE-DL</v>
          </cell>
          <cell r="AD3" t="str">
            <v>IE-MN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1" t="s">
        <v>161</v>
      </c>
      <c r="B16" s="51"/>
      <c r="C16" s="51"/>
      <c r="D16" s="51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0" t="s">
        <v>173</v>
      </c>
      <c r="C19" s="50"/>
      <c r="D19" s="50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0" t="s">
        <v>176</v>
      </c>
      <c r="C20" s="50"/>
      <c r="D20" s="50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0" t="s">
        <v>178</v>
      </c>
      <c r="C23" s="50"/>
      <c r="D23" s="5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0" t="s">
        <v>174</v>
      </c>
      <c r="C24" s="50"/>
      <c r="D24" s="5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0" t="s">
        <v>175</v>
      </c>
      <c r="C26" s="50"/>
      <c r="D26" s="5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2" t="s">
        <v>169</v>
      </c>
      <c r="C30" s="50"/>
      <c r="D30" s="50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0" t="s">
        <v>171</v>
      </c>
      <c r="C31" s="50"/>
      <c r="D31" s="50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9"/>
  <sheetViews>
    <sheetView zoomScaleNormal="100" workbookViewId="0">
      <selection activeCell="K18" sqref="K18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13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13" si="1">1+$C16</f>
        <v>1.05</v>
      </c>
      <c r="H6" s="2">
        <v>1</v>
      </c>
      <c r="I6" s="16">
        <f t="shared" ref="I6:I13" si="2">-D16</f>
        <v>-0.1</v>
      </c>
      <c r="J6" s="2">
        <v>5</v>
      </c>
      <c r="K6" s="2" t="str">
        <f t="shared" ref="K6:K13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si="0"/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si="1"/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0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1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0"/>
        <v>UC_PWR_MaxGrowth_DH_IND</v>
      </c>
      <c r="C12" s="2" t="s">
        <v>13</v>
      </c>
      <c r="D12" s="2" t="s">
        <v>224</v>
      </c>
      <c r="E12">
        <v>2018</v>
      </c>
      <c r="F12" s="2" t="s">
        <v>15</v>
      </c>
      <c r="G12" s="26">
        <f t="shared" si="1"/>
        <v>1.02</v>
      </c>
      <c r="H12" s="2">
        <v>1</v>
      </c>
      <c r="I12" s="16">
        <f t="shared" si="2"/>
        <v>-0.1</v>
      </c>
      <c r="J12" s="2">
        <v>5</v>
      </c>
      <c r="K12" s="2" t="str">
        <f t="shared" si="3"/>
        <v>PWR maximum growth rate of DH_IND</v>
      </c>
    </row>
    <row r="13" spans="1:14" x14ac:dyDescent="0.25">
      <c r="B13" s="2" t="str">
        <f t="shared" si="0"/>
        <v>UC_PWR_MaxGrowth_DH_SOL</v>
      </c>
      <c r="C13" s="2" t="s">
        <v>13</v>
      </c>
      <c r="D13" s="2" t="s">
        <v>225</v>
      </c>
      <c r="E13">
        <v>2018</v>
      </c>
      <c r="F13" s="2" t="s">
        <v>15</v>
      </c>
      <c r="G13" s="26">
        <f t="shared" si="1"/>
        <v>1.02</v>
      </c>
      <c r="H13" s="2">
        <v>1</v>
      </c>
      <c r="I13" s="16">
        <f t="shared" si="2"/>
        <v>-0.1</v>
      </c>
      <c r="J13" s="2">
        <v>5</v>
      </c>
      <c r="K13" s="2" t="str">
        <f t="shared" si="3"/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11">
        <v>0.05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226</v>
      </c>
      <c r="C22" s="11">
        <v>0.02</v>
      </c>
      <c r="D22">
        <v>0.1</v>
      </c>
    </row>
    <row r="23" spans="1:11" x14ac:dyDescent="0.25">
      <c r="A23" t="s">
        <v>128</v>
      </c>
      <c r="B23" t="s">
        <v>227</v>
      </c>
      <c r="C23" s="11">
        <v>0.02</v>
      </c>
      <c r="D23">
        <v>0.1</v>
      </c>
    </row>
    <row r="24" spans="1:11" x14ac:dyDescent="0.25">
      <c r="B24" s="2"/>
      <c r="C24" s="2"/>
      <c r="D24" s="2"/>
      <c r="E24" s="2"/>
      <c r="F24" s="2" t="s">
        <v>16</v>
      </c>
      <c r="G24" s="2"/>
      <c r="H24" s="2"/>
      <c r="I24" s="2"/>
      <c r="J24" s="2"/>
      <c r="K24" s="2"/>
    </row>
    <row r="25" spans="1:11" x14ac:dyDescent="0.25">
      <c r="B25" s="4" t="s">
        <v>1</v>
      </c>
      <c r="C25" s="14" t="s">
        <v>2</v>
      </c>
      <c r="D25" s="14" t="s">
        <v>6</v>
      </c>
      <c r="E25" s="15" t="s">
        <v>7</v>
      </c>
      <c r="F25" s="15" t="s">
        <v>8</v>
      </c>
      <c r="G25" s="4" t="s">
        <v>181</v>
      </c>
      <c r="H25" s="4" t="s">
        <v>182</v>
      </c>
      <c r="I25" s="4" t="s">
        <v>11</v>
      </c>
      <c r="J25" s="4" t="s">
        <v>12</v>
      </c>
    </row>
    <row r="26" spans="1:11" x14ac:dyDescent="0.25">
      <c r="B26" s="2" t="s">
        <v>179</v>
      </c>
      <c r="C26" s="2"/>
      <c r="D26" s="2" t="s">
        <v>154</v>
      </c>
      <c r="E26" s="2">
        <v>2019</v>
      </c>
      <c r="F26" s="2" t="s">
        <v>185</v>
      </c>
      <c r="G26" s="26">
        <f>1+$C31</f>
        <v>1</v>
      </c>
      <c r="H26" s="16">
        <v>0.6</v>
      </c>
      <c r="I26" s="2">
        <v>3</v>
      </c>
      <c r="J26" s="2" t="s">
        <v>183</v>
      </c>
    </row>
    <row r="27" spans="1:11" x14ac:dyDescent="0.25">
      <c r="B27" s="2"/>
      <c r="C27" s="2"/>
      <c r="D27" s="2" t="s">
        <v>154</v>
      </c>
      <c r="E27" s="2">
        <v>2020</v>
      </c>
      <c r="F27" s="2" t="s">
        <v>185</v>
      </c>
      <c r="G27" s="26">
        <f>1+$C32</f>
        <v>1</v>
      </c>
      <c r="H27" s="16">
        <v>0.5</v>
      </c>
      <c r="I27" s="2"/>
      <c r="J27" s="2"/>
    </row>
    <row r="28" spans="1:11" x14ac:dyDescent="0.25">
      <c r="B28" s="2" t="s">
        <v>180</v>
      </c>
      <c r="C28" s="2"/>
      <c r="D28" s="2" t="s">
        <v>155</v>
      </c>
      <c r="E28">
        <v>2026</v>
      </c>
      <c r="F28" s="2" t="s">
        <v>185</v>
      </c>
      <c r="G28" s="26">
        <f>1+$C32</f>
        <v>1</v>
      </c>
      <c r="H28" s="16">
        <v>1</v>
      </c>
      <c r="I28" s="2">
        <v>3</v>
      </c>
      <c r="J28" s="2" t="s">
        <v>184</v>
      </c>
    </row>
    <row r="29" spans="1:11" x14ac:dyDescent="0.25">
      <c r="D29" s="2"/>
      <c r="E29">
        <v>2027</v>
      </c>
      <c r="F29" s="2" t="s">
        <v>185</v>
      </c>
      <c r="H29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1"/>
  <sheetViews>
    <sheetView topLeftCell="A4" zoomScaleNormal="100" workbookViewId="0">
      <selection activeCell="I18" sqref="I18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_xlfn.TEXTJOIN(",",TRUE,[1]Regions!C3,[1]Regions!E3:AD3)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_xlfn.TEXTJOIN("_",TRUE,"UC",A25,"MaxGrowth",B25)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1+C26</f>
        <v>1.02</v>
      </c>
      <c r="K6" s="2">
        <v>1</v>
      </c>
      <c r="L6" s="16">
        <f>-D26</f>
        <v>0</v>
      </c>
      <c r="M6" s="2">
        <v>5</v>
      </c>
      <c r="N6" s="2" t="str">
        <f>_xlfn.TEXTJOIN(" ",TRUE,A26, "maximum growth rate of",B26)</f>
        <v>RSD maximum growth rate of Biodiesel</v>
      </c>
    </row>
    <row r="7" spans="2:14" x14ac:dyDescent="0.25">
      <c r="B7" s="2" t="str">
        <f>_xlfn.TEXTJOIN("_",TRUE,"UC",A26,"MaxGrowth",B26)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1+C26</f>
        <v>1.02</v>
      </c>
      <c r="K7" s="2">
        <v>1</v>
      </c>
      <c r="L7" s="16">
        <f>-D27</f>
        <v>0</v>
      </c>
      <c r="M7" s="2">
        <v>5</v>
      </c>
      <c r="N7" s="2" t="str">
        <f>_xlfn.TEXTJOIN(" ",TRUE,A27, "maximum growth rate of",B27)</f>
        <v>RSD maximum growth rate of Biomass</v>
      </c>
    </row>
    <row r="8" spans="2:14" x14ac:dyDescent="0.25">
      <c r="B8" s="2" t="str">
        <f>_xlfn.TEXTJOIN("_",TRUE,"UC",A27,"MaxGrowth",B27)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1+C27</f>
        <v>1.02</v>
      </c>
      <c r="K8" s="2">
        <v>1</v>
      </c>
      <c r="L8" s="16">
        <f>-D27</f>
        <v>0</v>
      </c>
      <c r="M8" s="2">
        <v>5</v>
      </c>
      <c r="N8" s="2" t="str">
        <f>_xlfn.TEXTJOIN(" ",TRUE,A27, "maximum growth rate of",B27)</f>
        <v>RSD maximum growth rate of Biomass</v>
      </c>
    </row>
    <row r="9" spans="2:14" x14ac:dyDescent="0.25">
      <c r="B9" s="2" t="str">
        <f>_xlfn.TEXTJOIN("_",TRUE,"UC",A28,"MaxGrowth",B28)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1+C28</f>
        <v>1.1000000000000001</v>
      </c>
      <c r="K9" s="2">
        <v>1</v>
      </c>
      <c r="L9" s="16">
        <f>-D28</f>
        <v>-0.1</v>
      </c>
      <c r="M9" s="2">
        <v>5</v>
      </c>
      <c r="N9" s="2" t="str">
        <f>_xlfn.TEXTJOIN(" ",TRUE,A28, "maximum growth rate of",B28)</f>
        <v>RSD maximum growth rate of Coal</v>
      </c>
    </row>
    <row r="10" spans="2:14" x14ac:dyDescent="0.25">
      <c r="B10" s="2" t="str">
        <f>_xlfn.TEXTJOIN("_",TRUE,"UC",A28,"MaxGrowth",B28)</f>
        <v>UC_RSD_MaxGrowth_Coal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1-C28*2</f>
        <v>0.8</v>
      </c>
      <c r="K10" s="2">
        <v>1</v>
      </c>
      <c r="L10" s="16">
        <f>-D29</f>
        <v>-0.1</v>
      </c>
      <c r="M10" s="2">
        <v>5</v>
      </c>
      <c r="N10" s="2" t="str">
        <f>_xlfn.TEXTJOIN(" ",TRUE,A29, "maximum degrowth rate of",B28)</f>
        <v>RSD maximum degrowth rate of Coal</v>
      </c>
    </row>
    <row r="11" spans="2:14" x14ac:dyDescent="0.25">
      <c r="B11" s="2" t="str">
        <f>_xlfn.TEXTJOIN("_",TRUE,"UC",A29,"MaxGrowth",B29)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1+C29</f>
        <v>1.1000000000000001</v>
      </c>
      <c r="K11" s="2">
        <v>1</v>
      </c>
      <c r="L11" s="16">
        <f>-D29</f>
        <v>-0.1</v>
      </c>
      <c r="M11" s="2">
        <v>5</v>
      </c>
      <c r="N11" s="2" t="str">
        <f>_xlfn.TEXTJOIN(" ",TRUE,A29, "maximum growth rate of",B29)</f>
        <v>RSD maximum growth rate of Peat</v>
      </c>
    </row>
    <row r="12" spans="2:14" x14ac:dyDescent="0.25">
      <c r="B12" s="2" t="str">
        <f>_xlfn.TEXTJOIN("_",TRUE,"UC",A30,"MaxGrowth",B29)</f>
        <v>UC_RSD_MaxGrowth_Peat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1-C29*2</f>
        <v>0.8</v>
      </c>
      <c r="K12" s="2">
        <v>1</v>
      </c>
      <c r="L12" s="16">
        <f>-D30</f>
        <v>-0.1</v>
      </c>
      <c r="M12" s="2">
        <v>5</v>
      </c>
      <c r="N12" s="2" t="str">
        <f>_xlfn.TEXTJOIN(" ",TRUE,A30, "maximum degrowth rate of",B29)</f>
        <v>RSD maximum degrowth rate of Peat</v>
      </c>
    </row>
    <row r="13" spans="2:14" x14ac:dyDescent="0.25">
      <c r="B13" s="2" t="str">
        <f>_xlfn.TEXTJOIN("_",TRUE,"UC",A30,"MaxGrowth",B30)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>1+C30</f>
        <v>1.08</v>
      </c>
      <c r="K13" s="2">
        <v>1</v>
      </c>
      <c r="L13" s="16">
        <f>-D30</f>
        <v>-0.1</v>
      </c>
      <c r="M13" s="2">
        <v>5</v>
      </c>
      <c r="N13" s="2" t="str">
        <f>_xlfn.TEXTJOIN(" ",TRUE,A30, "maximum growth rate of",B30)</f>
        <v>RSD maximum growth rate of Electricity</v>
      </c>
    </row>
    <row r="14" spans="2:14" x14ac:dyDescent="0.25">
      <c r="B14" s="2" t="str">
        <f>_xlfn.TEXTJOIN("_",TRUE,"UC",A31,"MaxGrowth",B31)</f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>1+C31</f>
        <v>1.1000000000000001</v>
      </c>
      <c r="K14" s="2">
        <v>1</v>
      </c>
      <c r="L14" s="16">
        <f>-D31</f>
        <v>0</v>
      </c>
      <c r="M14" s="2">
        <v>5</v>
      </c>
      <c r="N14" s="2" t="str">
        <f>_xlfn.TEXTJOIN(" ",TRUE,A31, "maximum growth rate of",B31)</f>
        <v>RSD maximum growth rate of Ethanol</v>
      </c>
    </row>
    <row r="15" spans="2:14" x14ac:dyDescent="0.25">
      <c r="B15" s="2" t="str">
        <f>_xlfn.TEXTJOIN("_",TRUE,"UC",A32,"MaxGrowth",B32)</f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>1+C32</f>
        <v>1.02</v>
      </c>
      <c r="K15" s="2">
        <v>1</v>
      </c>
      <c r="L15" s="16">
        <f>-D32</f>
        <v>-0.1</v>
      </c>
      <c r="M15" s="2">
        <v>5</v>
      </c>
      <c r="N15" s="2" t="str">
        <f>_xlfn.TEXTJOIN(" ",TRUE,A32, "maximum growth rate of",B32)</f>
        <v>RSD maximum growth rate of Gas</v>
      </c>
    </row>
    <row r="16" spans="2:14" x14ac:dyDescent="0.25">
      <c r="B16" s="2" t="str">
        <f>_xlfn.TEXTJOIN("_",TRUE,"UC",A33,"MaxGrowth",B33)</f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>1+C33</f>
        <v>1.2</v>
      </c>
      <c r="K16" s="2">
        <v>1</v>
      </c>
      <c r="L16" s="16">
        <f>-D33</f>
        <v>-0.3</v>
      </c>
      <c r="M16" s="2">
        <v>5</v>
      </c>
      <c r="N16" s="2" t="str">
        <f>_xlfn.TEXTJOIN(" ",TRUE,A33, "maximum growth rate of",B33)</f>
        <v>RSD maximum growth rate of DistrictHeat</v>
      </c>
    </row>
    <row r="17" spans="1:14" x14ac:dyDescent="0.25">
      <c r="B17" s="2" t="str">
        <f>_xlfn.TEXTJOIN("_",TRUE,"UC",A33,"MinGrowth",B33)</f>
        <v>UC_RSD_MinGrowth_DistrictHeat</v>
      </c>
      <c r="C17" s="2" t="s">
        <v>144</v>
      </c>
      <c r="D17" s="2"/>
      <c r="F17" t="s">
        <v>221</v>
      </c>
      <c r="G17" s="2" t="s">
        <v>142</v>
      </c>
      <c r="H17" s="2">
        <v>2021</v>
      </c>
      <c r="I17" s="2" t="s">
        <v>185</v>
      </c>
      <c r="J17" s="29">
        <f>1+C33/2</f>
        <v>1.1000000000000001</v>
      </c>
      <c r="K17" s="2">
        <v>1</v>
      </c>
      <c r="L17" s="16">
        <f>-D34</f>
        <v>-0.1</v>
      </c>
      <c r="M17" s="2">
        <v>5</v>
      </c>
      <c r="N17" s="2" t="str">
        <f>_xlfn.TEXTJOIN(" ",TRUE,A33, "minimum growth rate of",B33)</f>
        <v>RSD minimum growth rate of DistrictHeat</v>
      </c>
    </row>
    <row r="18" spans="1:14" x14ac:dyDescent="0.25">
      <c r="B18" s="2" t="str">
        <f t="shared" ref="B18:B19" si="0">_xlfn.TEXTJOIN("_",TRUE,"UC",A34,"MaxGrowth",B34)</f>
        <v>UC_RSD_MaxGrowth_LPG</v>
      </c>
      <c r="C18" s="2" t="s">
        <v>144</v>
      </c>
      <c r="D18" s="2"/>
      <c r="F18" t="s">
        <v>210</v>
      </c>
      <c r="G18" s="2" t="s">
        <v>142</v>
      </c>
      <c r="H18" s="2">
        <v>2021</v>
      </c>
      <c r="I18" s="2" t="s">
        <v>15</v>
      </c>
      <c r="J18" s="29">
        <f t="shared" ref="J18:J19" si="1">1+C34</f>
        <v>1.04</v>
      </c>
      <c r="K18" s="2">
        <v>1</v>
      </c>
      <c r="L18" s="16">
        <f t="shared" ref="L18:L19" si="2">-D34</f>
        <v>-0.1</v>
      </c>
      <c r="M18" s="2">
        <v>5</v>
      </c>
      <c r="N18" s="2" t="str">
        <f t="shared" ref="N18:N19" si="3">_xlfn.TEXTJOIN(" ",TRUE,A34, "maximum growth rate of",B34)</f>
        <v>RSD maximum growth rate of LPG</v>
      </c>
    </row>
    <row r="19" spans="1:14" x14ac:dyDescent="0.25">
      <c r="B19" s="2" t="str">
        <f t="shared" si="0"/>
        <v>UC_RSD_MaxGrowth_Kerosene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15</v>
      </c>
      <c r="J19" s="29">
        <f t="shared" si="1"/>
        <v>1.08</v>
      </c>
      <c r="K19" s="2">
        <v>1</v>
      </c>
      <c r="L19" s="16">
        <f t="shared" si="2"/>
        <v>-0.1</v>
      </c>
      <c r="M19" s="2">
        <v>5</v>
      </c>
      <c r="N19" s="2" t="str">
        <f t="shared" si="3"/>
        <v>RSD maximum growth rate of Kerosene</v>
      </c>
    </row>
    <row r="20" spans="1:14" x14ac:dyDescent="0.25">
      <c r="B20" s="2" t="str">
        <f>_xlfn.TEXTJOIN("_",TRUE,"UC",A35,"MaxDegrowth",B35)</f>
        <v>UC_RSD_MaxDegrowth_Kerosene</v>
      </c>
      <c r="C20" s="2" t="s">
        <v>144</v>
      </c>
      <c r="D20" s="2"/>
      <c r="F20" t="s">
        <v>211</v>
      </c>
      <c r="G20" s="2" t="s">
        <v>142</v>
      </c>
      <c r="H20" s="2">
        <v>2021</v>
      </c>
      <c r="I20" s="2" t="s">
        <v>185</v>
      </c>
      <c r="J20" s="29">
        <f>1-C35*2</f>
        <v>0.84</v>
      </c>
      <c r="K20" s="2">
        <v>1</v>
      </c>
      <c r="L20" s="16">
        <f>-D35</f>
        <v>-0.1</v>
      </c>
      <c r="M20" s="2">
        <v>5</v>
      </c>
      <c r="N20" s="2" t="str">
        <f>_xlfn.TEXTJOIN(" ",TRUE,A35, "maximum degrowth rate of",B35)</f>
        <v>RSD maximum degrowth rate of Kerosene</v>
      </c>
    </row>
    <row r="21" spans="1:14" x14ac:dyDescent="0.25">
      <c r="B21" s="2" t="str">
        <f>_xlfn.TEXTJOIN("_",TRUE,"UC",A36,"MaxGrowth",B36)</f>
        <v>UC_RSD_MaxGrowth_Solar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15</v>
      </c>
      <c r="J21" s="29">
        <f>1+C36</f>
        <v>1.1499999999999999</v>
      </c>
      <c r="K21" s="2">
        <v>1</v>
      </c>
      <c r="L21" s="16">
        <f>-D36</f>
        <v>-0.2</v>
      </c>
      <c r="M21" s="2">
        <v>5</v>
      </c>
      <c r="N21" s="2" t="str">
        <f>_xlfn.TEXTJOIN(" ",TRUE,A36, "maximum growth rate of",B36)</f>
        <v>RSD maximum growth rate of Solar</v>
      </c>
    </row>
    <row r="22" spans="1:14" x14ac:dyDescent="0.25">
      <c r="B22" s="2" t="str">
        <f>_xlfn.TEXTJOIN("_",TRUE,"UC",A36,"MinGrowth",B36)</f>
        <v>UC_RSD_MinGrowth_Solar</v>
      </c>
      <c r="C22" s="2" t="s">
        <v>144</v>
      </c>
      <c r="D22" s="2"/>
      <c r="F22" t="s">
        <v>212</v>
      </c>
      <c r="G22" s="2" t="s">
        <v>142</v>
      </c>
      <c r="H22" s="2">
        <v>2021</v>
      </c>
      <c r="I22" s="2" t="s">
        <v>185</v>
      </c>
      <c r="J22" s="29">
        <f>1+C36/10</f>
        <v>1.0149999999999999</v>
      </c>
      <c r="K22" s="2">
        <v>1</v>
      </c>
      <c r="L22" s="16">
        <f>-D36</f>
        <v>-0.2</v>
      </c>
      <c r="M22" s="2">
        <v>5</v>
      </c>
      <c r="N22" s="2" t="str">
        <f>_xlfn.TEXTJOIN(" ",TRUE,A36, "minimum growth rate of",B36)</f>
        <v>RSD minimum growth rate of Solar</v>
      </c>
    </row>
    <row r="24" spans="1:14" x14ac:dyDescent="0.25">
      <c r="C24" t="s">
        <v>117</v>
      </c>
      <c r="D24" t="s">
        <v>189</v>
      </c>
    </row>
    <row r="25" spans="1:14" x14ac:dyDescent="0.25">
      <c r="A25" t="s">
        <v>194</v>
      </c>
      <c r="B25" t="s">
        <v>190</v>
      </c>
    </row>
    <row r="26" spans="1:14" x14ac:dyDescent="0.25">
      <c r="A26" t="s">
        <v>194</v>
      </c>
      <c r="B26" t="s">
        <v>196</v>
      </c>
      <c r="C26" s="11">
        <v>0.02</v>
      </c>
      <c r="D26">
        <v>0</v>
      </c>
    </row>
    <row r="27" spans="1:14" x14ac:dyDescent="0.25">
      <c r="A27" t="s">
        <v>194</v>
      </c>
      <c r="B27" t="s">
        <v>137</v>
      </c>
      <c r="C27" s="11">
        <v>0.02</v>
      </c>
      <c r="D27">
        <v>0</v>
      </c>
    </row>
    <row r="28" spans="1:14" x14ac:dyDescent="0.25">
      <c r="A28" t="s">
        <v>194</v>
      </c>
      <c r="B28" t="s">
        <v>197</v>
      </c>
      <c r="C28" s="11">
        <v>0.1</v>
      </c>
      <c r="D28">
        <v>0.1</v>
      </c>
    </row>
    <row r="29" spans="1:14" x14ac:dyDescent="0.25">
      <c r="A29" t="s">
        <v>194</v>
      </c>
      <c r="B29" t="s">
        <v>198</v>
      </c>
      <c r="C29" s="11">
        <v>0.1</v>
      </c>
      <c r="D29">
        <v>0.1</v>
      </c>
    </row>
    <row r="30" spans="1:14" x14ac:dyDescent="0.25">
      <c r="A30" t="s">
        <v>194</v>
      </c>
      <c r="B30" t="s">
        <v>199</v>
      </c>
      <c r="C30" s="11">
        <v>0.08</v>
      </c>
      <c r="D30">
        <v>0.1</v>
      </c>
    </row>
    <row r="31" spans="1:14" x14ac:dyDescent="0.25">
      <c r="A31" t="s">
        <v>194</v>
      </c>
      <c r="B31" t="s">
        <v>200</v>
      </c>
      <c r="C31" s="11">
        <v>0.1</v>
      </c>
      <c r="D31">
        <v>0</v>
      </c>
    </row>
    <row r="32" spans="1:14" x14ac:dyDescent="0.25">
      <c r="A32" t="s">
        <v>194</v>
      </c>
      <c r="B32" t="s">
        <v>192</v>
      </c>
      <c r="C32" s="11">
        <v>0.02</v>
      </c>
      <c r="D32">
        <v>0.1</v>
      </c>
    </row>
    <row r="33" spans="1:8" x14ac:dyDescent="0.25">
      <c r="A33" t="s">
        <v>194</v>
      </c>
      <c r="B33" t="s">
        <v>191</v>
      </c>
      <c r="C33" s="11">
        <v>0.2</v>
      </c>
      <c r="D33">
        <v>0.3</v>
      </c>
    </row>
    <row r="34" spans="1:8" x14ac:dyDescent="0.25">
      <c r="A34" t="s">
        <v>194</v>
      </c>
      <c r="B34" t="s">
        <v>201</v>
      </c>
      <c r="C34" s="11">
        <v>0.04</v>
      </c>
      <c r="D34">
        <v>0.1</v>
      </c>
    </row>
    <row r="35" spans="1:8" x14ac:dyDescent="0.25">
      <c r="A35" t="s">
        <v>194</v>
      </c>
      <c r="B35" t="s">
        <v>202</v>
      </c>
      <c r="C35" s="11">
        <v>0.08</v>
      </c>
      <c r="D35">
        <v>0.1</v>
      </c>
    </row>
    <row r="36" spans="1:8" x14ac:dyDescent="0.25">
      <c r="A36" t="s">
        <v>194</v>
      </c>
      <c r="B36" t="s">
        <v>203</v>
      </c>
      <c r="C36" s="11">
        <v>0.15</v>
      </c>
      <c r="D36">
        <v>0.2</v>
      </c>
    </row>
    <row r="39" spans="1:8" x14ac:dyDescent="0.25">
      <c r="B39" s="45" t="s">
        <v>213</v>
      </c>
      <c r="H39" s="46"/>
    </row>
    <row r="40" spans="1:8" ht="15.75" thickBot="1" x14ac:dyDescent="0.3">
      <c r="B40" s="47" t="s">
        <v>214</v>
      </c>
      <c r="C40" s="47" t="s">
        <v>8</v>
      </c>
      <c r="D40" s="47" t="s">
        <v>215</v>
      </c>
      <c r="E40" s="47" t="s">
        <v>7</v>
      </c>
      <c r="F40" s="48" t="str">
        <f>IF([1]Regions!C$3&lt;&gt;"",[1]Regions!C$3,"*")</f>
        <v>IE</v>
      </c>
      <c r="G40" s="48" t="str">
        <f>IF([1]Regions!C$3&lt;&gt;"",[1]Regions!D$3,"*")</f>
        <v>National</v>
      </c>
      <c r="H40" s="49" t="s">
        <v>216</v>
      </c>
    </row>
    <row r="41" spans="1:8" x14ac:dyDescent="0.25">
      <c r="D41" t="s">
        <v>217</v>
      </c>
      <c r="E41">
        <v>2018</v>
      </c>
      <c r="F41">
        <v>2222</v>
      </c>
      <c r="G41">
        <f>F41</f>
        <v>2222</v>
      </c>
      <c r="H41" t="str">
        <f xml:space="preserve"> _xlfn.TEXTJOIN(",",TRUE,F6:F22)</f>
        <v>RSDAHT,RSDAHT2,RSDBDL,RSDWOO,RSDCOA,RSDCOA,RSDPEA,RSDPEA,RSDELC,RSDETH,RSDGAS,RSDHET*,RSDHET*,RSDLPG,RSDKER,RSDKER,RSDSOL,RSDSOL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tabSelected="1" zoomScaleNormal="100" workbookViewId="0">
      <selection activeCell="H20" sqref="H20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1.08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 t="shared" si="0"/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1.0149999999999999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 t="shared" si="0"/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1.08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228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228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229</v>
      </c>
      <c r="G14" s="2" t="s">
        <v>142</v>
      </c>
      <c r="H14" s="2">
        <v>2021</v>
      </c>
      <c r="I14" s="2" t="s">
        <v>15</v>
      </c>
      <c r="J14" s="29">
        <f>1+C24</f>
        <v>1.04</v>
      </c>
      <c r="K14" s="2">
        <v>1</v>
      </c>
      <c r="L14" s="16">
        <f>-D24</f>
        <v>-0.1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4">
        <v>0.02</v>
      </c>
      <c r="D17">
        <v>0.1</v>
      </c>
    </row>
    <row r="18" spans="1:8" x14ac:dyDescent="0.25">
      <c r="A18" t="s">
        <v>139</v>
      </c>
      <c r="B18" t="s">
        <v>138</v>
      </c>
      <c r="C18" s="54">
        <v>0.02</v>
      </c>
      <c r="D18">
        <v>0.1</v>
      </c>
    </row>
    <row r="19" spans="1:8" x14ac:dyDescent="0.25">
      <c r="A19" t="s">
        <v>139</v>
      </c>
      <c r="B19" t="s">
        <v>190</v>
      </c>
      <c r="C19" s="54">
        <v>0.08</v>
      </c>
      <c r="D19">
        <v>0.3</v>
      </c>
    </row>
    <row r="20" spans="1:8" x14ac:dyDescent="0.25">
      <c r="A20" t="s">
        <v>139</v>
      </c>
      <c r="B20" t="s">
        <v>191</v>
      </c>
      <c r="C20" s="54">
        <v>0.1</v>
      </c>
      <c r="D20">
        <v>0.3</v>
      </c>
    </row>
    <row r="21" spans="1:8" x14ac:dyDescent="0.25">
      <c r="A21" t="s">
        <v>139</v>
      </c>
      <c r="B21" t="s">
        <v>192</v>
      </c>
      <c r="C21" s="54">
        <v>1.4999999999999999E-2</v>
      </c>
      <c r="D21">
        <v>0</v>
      </c>
    </row>
    <row r="22" spans="1:8" x14ac:dyDescent="0.25">
      <c r="A22" t="s">
        <v>139</v>
      </c>
      <c r="B22" t="s">
        <v>199</v>
      </c>
      <c r="C22" s="54">
        <v>0.08</v>
      </c>
      <c r="D22">
        <v>0.3</v>
      </c>
    </row>
    <row r="23" spans="1:8" x14ac:dyDescent="0.25">
      <c r="A23" t="s">
        <v>139</v>
      </c>
      <c r="B23" t="s">
        <v>203</v>
      </c>
      <c r="C23" s="54">
        <v>0.15</v>
      </c>
      <c r="D23">
        <v>0.2</v>
      </c>
    </row>
    <row r="24" spans="1:8" x14ac:dyDescent="0.25">
      <c r="A24" t="s">
        <v>139</v>
      </c>
      <c r="B24" t="s">
        <v>201</v>
      </c>
      <c r="C24" s="54">
        <v>0.04</v>
      </c>
      <c r="D24">
        <v>0.1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IF([1]Regions!C$3&lt;&gt;"",[1]Regions!C$3,"*")</f>
        <v>IE</v>
      </c>
      <c r="G27" s="48" t="str">
        <f>IF([1]Regions!C$3&lt;&gt;"",[1]Regions!D$3,"*")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2222</v>
      </c>
      <c r="G28">
        <f>F28</f>
        <v>2222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3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3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3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3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3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3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2023-03-20T08:49:58Z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296149849891662</vt:r8>
  </property>
</Properties>
</file>