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A1EACDAA-BA51-4EDC-BED1-CB8E27909D41}" xr6:coauthVersionLast="45" xr6:coauthVersionMax="47" xr10:uidLastSave="{00000000-0000-0000-0000-000000000000}"/>
  <bookViews>
    <workbookView xWindow="-8145" yWindow="-163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  <externalReference r:id="rId5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T21" i="5" l="1" a="1"/>
  <c r="AT21" i="5" s="1"/>
  <c r="AT29" i="5" s="1"/>
  <c r="AP21" i="5" a="1"/>
  <c r="AP21" i="5" s="1"/>
  <c r="AP29" i="5" s="1"/>
  <c r="AN21" i="5" a="1"/>
  <c r="AN21" i="5" s="1"/>
  <c r="AN29" i="5" s="1"/>
  <c r="AL21" i="5" a="1"/>
  <c r="AL21" i="5" s="1"/>
  <c r="AL29" i="5" s="1"/>
  <c r="AH21" i="5" a="1"/>
  <c r="AH21" i="5" s="1"/>
  <c r="AH29" i="5" s="1"/>
  <c r="AF21" i="5" a="1"/>
  <c r="AF21" i="5" s="1"/>
  <c r="AF29" i="5" s="1"/>
  <c r="AD21" i="5" a="1"/>
  <c r="AD21" i="5" s="1"/>
  <c r="AD29" i="5" s="1"/>
  <c r="Z21" i="5" a="1"/>
  <c r="Z21" i="5" s="1"/>
  <c r="Z29" i="5" s="1"/>
  <c r="X21" i="5" a="1"/>
  <c r="X21" i="5" s="1"/>
  <c r="X29" i="5" s="1"/>
  <c r="V21" i="5" a="1"/>
  <c r="V21" i="5" s="1"/>
  <c r="V29" i="5" s="1"/>
  <c r="AS20" i="5" a="1"/>
  <c r="AS20" i="5" s="1"/>
  <c r="AS28" i="5" s="1"/>
  <c r="AQ20" i="5" a="1"/>
  <c r="AQ20" i="5" s="1"/>
  <c r="AQ28" i="5" s="1"/>
  <c r="AO20" i="5" a="1"/>
  <c r="AO20" i="5" s="1"/>
  <c r="AO28" i="5" s="1"/>
  <c r="AK20" i="5" a="1"/>
  <c r="AK20" i="5" s="1"/>
  <c r="AK28" i="5" s="1"/>
  <c r="AI20" i="5" a="1"/>
  <c r="AI20" i="5" s="1"/>
  <c r="AI28" i="5" s="1"/>
  <c r="AG20" i="5" a="1"/>
  <c r="AG20" i="5" s="1"/>
  <c r="AG28" i="5" s="1"/>
  <c r="AB20" i="5" a="1"/>
  <c r="AB20" i="5" s="1"/>
  <c r="AB28" i="5" s="1"/>
  <c r="Z20" i="5" a="1"/>
  <c r="Z20" i="5" s="1"/>
  <c r="Z28" i="5" s="1"/>
  <c r="X20" i="5" a="1"/>
  <c r="X20" i="5" s="1"/>
  <c r="X28" i="5" s="1"/>
  <c r="T20" i="5" a="1"/>
  <c r="T20" i="5" s="1"/>
  <c r="T28" i="5" s="1"/>
  <c r="AT19" i="5"/>
  <c r="AT27" i="5" s="1"/>
  <c r="AT19" i="5" a="1"/>
  <c r="AS19" i="5" a="1"/>
  <c r="AS19" i="5" s="1"/>
  <c r="AS27" i="5" s="1"/>
  <c r="AQ19" i="5" a="1"/>
  <c r="AQ19" i="5" s="1"/>
  <c r="AQ27" i="5" s="1"/>
  <c r="AP19" i="5" a="1"/>
  <c r="AP19" i="5" s="1"/>
  <c r="AP27" i="5" s="1"/>
  <c r="AM19" i="5" a="1"/>
  <c r="AM19" i="5" s="1"/>
  <c r="AM27" i="5" s="1"/>
  <c r="AL19" i="5" a="1"/>
  <c r="AL19" i="5" s="1"/>
  <c r="AL27" i="5" s="1"/>
  <c r="AK19" i="5" a="1"/>
  <c r="AK19" i="5" s="1"/>
  <c r="AK27" i="5" s="1"/>
  <c r="AH19" i="5" a="1"/>
  <c r="AH19" i="5" s="1"/>
  <c r="AH27" i="5" s="1"/>
  <c r="AG19" i="5" a="1"/>
  <c r="AG19" i="5" s="1"/>
  <c r="AG27" i="5" s="1"/>
  <c r="AD19" i="5" a="1"/>
  <c r="AD19" i="5" s="1"/>
  <c r="AD27" i="5" s="1"/>
  <c r="AC19" i="5" a="1"/>
  <c r="AC19" i="5" s="1"/>
  <c r="AC27" i="5" s="1"/>
  <c r="AB19" i="5" a="1"/>
  <c r="AB19" i="5" s="1"/>
  <c r="AB27" i="5" s="1"/>
  <c r="Z19" i="5" a="1"/>
  <c r="Z19" i="5" s="1"/>
  <c r="Z27" i="5" s="1"/>
  <c r="Y19" i="5" a="1"/>
  <c r="Y19" i="5" s="1"/>
  <c r="Y27" i="5" s="1"/>
  <c r="V19" i="5" a="1"/>
  <c r="V19" i="5" s="1"/>
  <c r="V27" i="5" s="1"/>
  <c r="T19" i="5" a="1"/>
  <c r="T19" i="5" s="1"/>
  <c r="T27" i="5" s="1"/>
  <c r="AM18" i="5" a="1"/>
  <c r="AM18" i="5" s="1"/>
  <c r="AM26" i="5" s="1"/>
  <c r="AJ18" i="5" a="1"/>
  <c r="AJ18" i="5" s="1"/>
  <c r="AJ26" i="5" s="1"/>
  <c r="AH18" i="5" a="1"/>
  <c r="AH18" i="5" s="1"/>
  <c r="AH26" i="5" s="1"/>
  <c r="AT13" i="5"/>
  <c r="AS13" i="5"/>
  <c r="AS21" i="5" s="1" a="1"/>
  <c r="AS21" i="5" s="1"/>
  <c r="AS29" i="5" s="1"/>
  <c r="AR13" i="5"/>
  <c r="AR21" i="5" s="1" a="1"/>
  <c r="AR21" i="5" s="1"/>
  <c r="AR29" i="5" s="1"/>
  <c r="AQ13" i="5"/>
  <c r="AQ21" i="5" s="1" a="1"/>
  <c r="AQ21" i="5" s="1"/>
  <c r="AQ29" i="5" s="1"/>
  <c r="AP13" i="5"/>
  <c r="AO13" i="5"/>
  <c r="AO21" i="5" s="1" a="1"/>
  <c r="AO21" i="5" s="1"/>
  <c r="AO29" i="5" s="1"/>
  <c r="AN13" i="5"/>
  <c r="AM13" i="5"/>
  <c r="AM21" i="5" s="1" a="1"/>
  <c r="AM21" i="5" s="1"/>
  <c r="AM29" i="5" s="1"/>
  <c r="AL13" i="5"/>
  <c r="AK13" i="5"/>
  <c r="AK21" i="5" s="1" a="1"/>
  <c r="AK21" i="5" s="1"/>
  <c r="AK29" i="5" s="1"/>
  <c r="AJ13" i="5"/>
  <c r="AJ21" i="5" s="1" a="1"/>
  <c r="AJ21" i="5" s="1"/>
  <c r="AJ29" i="5" s="1"/>
  <c r="AI13" i="5"/>
  <c r="AI21" i="5" s="1" a="1"/>
  <c r="AI21" i="5" s="1"/>
  <c r="AI29" i="5" s="1"/>
  <c r="AH13" i="5"/>
  <c r="AG13" i="5"/>
  <c r="AG21" i="5" s="1" a="1"/>
  <c r="AG21" i="5" s="1"/>
  <c r="AG29" i="5" s="1"/>
  <c r="AF13" i="5"/>
  <c r="AE13" i="5"/>
  <c r="AE21" i="5" s="1" a="1"/>
  <c r="AE21" i="5" s="1"/>
  <c r="AE29" i="5" s="1"/>
  <c r="AD13" i="5"/>
  <c r="AC13" i="5"/>
  <c r="AC21" i="5" s="1" a="1"/>
  <c r="AC21" i="5" s="1"/>
  <c r="AC29" i="5" s="1"/>
  <c r="AB13" i="5"/>
  <c r="AB21" i="5" s="1" a="1"/>
  <c r="AB21" i="5" s="1"/>
  <c r="AB29" i="5" s="1"/>
  <c r="AA13" i="5"/>
  <c r="AA21" i="5" s="1" a="1"/>
  <c r="AA21" i="5" s="1"/>
  <c r="AA29" i="5" s="1"/>
  <c r="Z13" i="5"/>
  <c r="Y13" i="5"/>
  <c r="Y21" i="5" s="1" a="1"/>
  <c r="Y21" i="5" s="1"/>
  <c r="Y29" i="5" s="1"/>
  <c r="X13" i="5"/>
  <c r="W13" i="5"/>
  <c r="W21" i="5" s="1" a="1"/>
  <c r="W21" i="5" s="1"/>
  <c r="W29" i="5" s="1"/>
  <c r="V13" i="5"/>
  <c r="U13" i="5"/>
  <c r="U21" i="5" s="1" a="1"/>
  <c r="U21" i="5" s="1"/>
  <c r="U29" i="5" s="1"/>
  <c r="T13" i="5"/>
  <c r="T21" i="5" s="1" a="1"/>
  <c r="T21" i="5" s="1"/>
  <c r="T29" i="5" s="1"/>
  <c r="AT12" i="5"/>
  <c r="AT20" i="5" s="1" a="1"/>
  <c r="AT20" i="5" s="1"/>
  <c r="AT28" i="5" s="1"/>
  <c r="AS12" i="5"/>
  <c r="AR12" i="5"/>
  <c r="AR20" i="5" s="1" a="1"/>
  <c r="AR20" i="5" s="1"/>
  <c r="AR28" i="5" s="1"/>
  <c r="AQ12" i="5"/>
  <c r="AP12" i="5"/>
  <c r="AP20" i="5" s="1" a="1"/>
  <c r="AP20" i="5" s="1"/>
  <c r="AP28" i="5" s="1"/>
  <c r="AO12" i="5"/>
  <c r="AN12" i="5"/>
  <c r="AN20" i="5" s="1" a="1"/>
  <c r="AN20" i="5" s="1"/>
  <c r="AN28" i="5" s="1"/>
  <c r="AM12" i="5"/>
  <c r="AM20" i="5" s="1" a="1"/>
  <c r="AM20" i="5" s="1"/>
  <c r="AM28" i="5" s="1"/>
  <c r="AL12" i="5"/>
  <c r="AL20" i="5" s="1" a="1"/>
  <c r="AL20" i="5" s="1"/>
  <c r="AL28" i="5" s="1"/>
  <c r="AK12" i="5"/>
  <c r="AJ12" i="5"/>
  <c r="AJ20" i="5" s="1" a="1"/>
  <c r="AJ20" i="5" s="1"/>
  <c r="AJ28" i="5" s="1"/>
  <c r="AI12" i="5"/>
  <c r="AH12" i="5"/>
  <c r="AH20" i="5" s="1" a="1"/>
  <c r="AH20" i="5" s="1"/>
  <c r="AH28" i="5" s="1"/>
  <c r="AG12" i="5"/>
  <c r="AF12" i="5"/>
  <c r="AF20" i="5" s="1" a="1"/>
  <c r="AF20" i="5" s="1"/>
  <c r="AF28" i="5" s="1"/>
  <c r="AE12" i="5"/>
  <c r="AE20" i="5" s="1" a="1"/>
  <c r="AE20" i="5" s="1"/>
  <c r="AE28" i="5" s="1"/>
  <c r="AC12" i="5"/>
  <c r="AC20" i="5" s="1" a="1"/>
  <c r="AC20" i="5" s="1"/>
  <c r="AC28" i="5" s="1"/>
  <c r="AB12" i="5"/>
  <c r="AA12" i="5"/>
  <c r="AA20" i="5" s="1" a="1"/>
  <c r="AA20" i="5" s="1"/>
  <c r="AA28" i="5" s="1"/>
  <c r="Z12" i="5"/>
  <c r="Y12" i="5"/>
  <c r="Y20" i="5" s="1" a="1"/>
  <c r="Y20" i="5" s="1"/>
  <c r="Y28" i="5" s="1"/>
  <c r="X12" i="5"/>
  <c r="W12" i="5"/>
  <c r="W20" i="5" s="1" a="1"/>
  <c r="W20" i="5" s="1"/>
  <c r="W28" i="5" s="1"/>
  <c r="V12" i="5"/>
  <c r="V20" i="5" s="1" a="1"/>
  <c r="V20" i="5" s="1"/>
  <c r="V28" i="5" s="1"/>
  <c r="U12" i="5"/>
  <c r="U20" i="5" s="1" a="1"/>
  <c r="U20" i="5" s="1"/>
  <c r="U28" i="5" s="1"/>
  <c r="T12" i="5"/>
  <c r="AT11" i="5"/>
  <c r="AS11" i="5"/>
  <c r="AR11" i="5"/>
  <c r="AR19" i="5" s="1" a="1"/>
  <c r="AR19" i="5" s="1"/>
  <c r="AR27" i="5" s="1"/>
  <c r="AQ11" i="5"/>
  <c r="AP11" i="5"/>
  <c r="AO11" i="5"/>
  <c r="AO19" i="5" s="1" a="1"/>
  <c r="AO19" i="5" s="1"/>
  <c r="AO27" i="5" s="1"/>
  <c r="AN11" i="5"/>
  <c r="AN19" i="5" s="1" a="1"/>
  <c r="AN19" i="5" s="1"/>
  <c r="AN27" i="5" s="1"/>
  <c r="AM11" i="5"/>
  <c r="AL11" i="5"/>
  <c r="AK11" i="5"/>
  <c r="AJ11" i="5"/>
  <c r="AJ19" i="5" s="1" a="1"/>
  <c r="AJ19" i="5" s="1"/>
  <c r="AJ27" i="5" s="1"/>
  <c r="AH11" i="5"/>
  <c r="AG11" i="5"/>
  <c r="AF11" i="5"/>
  <c r="AF19" i="5" s="1" a="1"/>
  <c r="AF19" i="5" s="1"/>
  <c r="AF27" i="5" s="1"/>
  <c r="AE11" i="5"/>
  <c r="AE19" i="5" s="1" a="1"/>
  <c r="AE19" i="5" s="1"/>
  <c r="AE27" i="5" s="1"/>
  <c r="AD11" i="5"/>
  <c r="AC11" i="5"/>
  <c r="AB11" i="5"/>
  <c r="AA11" i="5"/>
  <c r="AA19" i="5" s="1" a="1"/>
  <c r="AA19" i="5" s="1"/>
  <c r="AA27" i="5" s="1"/>
  <c r="Z11" i="5"/>
  <c r="Y11" i="5"/>
  <c r="X11" i="5"/>
  <c r="X19" i="5" s="1" a="1"/>
  <c r="X19" i="5" s="1"/>
  <c r="X27" i="5" s="1"/>
  <c r="W11" i="5"/>
  <c r="W19" i="5" s="1" a="1"/>
  <c r="W19" i="5" s="1"/>
  <c r="W27" i="5" s="1"/>
  <c r="V11" i="5"/>
  <c r="T11" i="5"/>
  <c r="AM10" i="5"/>
  <c r="AL10" i="5"/>
  <c r="AL18" i="5" s="1" a="1"/>
  <c r="AL18" i="5" s="1"/>
  <c r="AL26" i="5" s="1"/>
  <c r="AJ10" i="5"/>
  <c r="AH10" i="5"/>
  <c r="V10" i="5"/>
  <c r="V18" i="5" s="1" a="1"/>
  <c r="V18" i="5" s="1"/>
  <c r="V26" i="5" s="1"/>
  <c r="T10" i="5"/>
  <c r="T18" i="5" s="1" a="1"/>
  <c r="T18" i="5" s="1"/>
  <c r="T26" i="5" s="1"/>
  <c r="M91" i="5" l="1"/>
  <c r="L91" i="5" s="1" a="1"/>
  <c r="L91" i="5" s="1"/>
  <c r="O91" i="5" s="1"/>
  <c r="M64" i="5"/>
  <c r="L64" i="5" s="1" a="1"/>
  <c r="L64" i="5" s="1"/>
  <c r="O64" i="5" s="1"/>
  <c r="M37" i="5"/>
  <c r="L37" i="5" s="1" a="1"/>
  <c r="L37" i="5" s="1"/>
  <c r="O37" i="5" s="1"/>
  <c r="M10" i="5"/>
  <c r="L10" i="5" s="1" a="1"/>
  <c r="L10" i="5" s="1"/>
  <c r="O10" i="5" s="1"/>
  <c r="G127" i="5" a="1"/>
  <c r="G127" i="5" s="1"/>
  <c r="G97" i="5"/>
  <c r="G128" i="5" a="1"/>
  <c r="G128" i="5" s="1"/>
  <c r="G129" i="5" a="1"/>
  <c r="G129" i="5" s="1"/>
  <c r="G130" i="5" a="1"/>
  <c r="G130" i="5" s="1"/>
  <c r="H119" i="5" a="1"/>
  <c r="H119" i="5" s="1"/>
  <c r="G100" i="5"/>
  <c r="G99" i="5"/>
  <c r="G98" i="5"/>
  <c r="H97" i="5"/>
  <c r="M66" i="5" l="1"/>
  <c r="L66" i="5" s="1" a="1"/>
  <c r="L66" i="5" s="1"/>
  <c r="O66" i="5" s="1"/>
  <c r="M67" i="5"/>
  <c r="L67" i="5" s="1" a="1"/>
  <c r="L67" i="5" s="1"/>
  <c r="O67" i="5" s="1"/>
  <c r="M68" i="5"/>
  <c r="L68" i="5" s="1" a="1"/>
  <c r="L68" i="5" s="1"/>
  <c r="O68" i="5" s="1"/>
  <c r="M69" i="5"/>
  <c r="L69" i="5" s="1" a="1"/>
  <c r="L69" i="5" s="1"/>
  <c r="O69" i="5" s="1"/>
  <c r="M70" i="5"/>
  <c r="L70" i="5" s="1" a="1"/>
  <c r="L70" i="5" s="1"/>
  <c r="O70" i="5" s="1"/>
  <c r="M71" i="5"/>
  <c r="L71" i="5" s="1" a="1"/>
  <c r="L71" i="5" s="1"/>
  <c r="O71" i="5" s="1"/>
  <c r="M72" i="5"/>
  <c r="L72" i="5" s="1" a="1"/>
  <c r="L72" i="5" s="1"/>
  <c r="O72" i="5" s="1"/>
  <c r="M73" i="5"/>
  <c r="L73" i="5" s="1" a="1"/>
  <c r="L73" i="5" s="1"/>
  <c r="O73" i="5" s="1"/>
  <c r="M74" i="5"/>
  <c r="L74" i="5" s="1" a="1"/>
  <c r="L74" i="5" s="1"/>
  <c r="O74" i="5" s="1"/>
  <c r="M75" i="5"/>
  <c r="L75" i="5" s="1" a="1"/>
  <c r="L75" i="5" s="1"/>
  <c r="O75" i="5" s="1"/>
  <c r="M76" i="5"/>
  <c r="L76" i="5" s="1" a="1"/>
  <c r="L76" i="5" s="1"/>
  <c r="O76" i="5" s="1"/>
  <c r="M77" i="5"/>
  <c r="L77" i="5" s="1" a="1"/>
  <c r="L77" i="5" s="1"/>
  <c r="O77" i="5" s="1"/>
  <c r="M78" i="5"/>
  <c r="L78" i="5" s="1" a="1"/>
  <c r="L78" i="5" s="1"/>
  <c r="O78" i="5" s="1"/>
  <c r="M79" i="5"/>
  <c r="L79" i="5" s="1" a="1"/>
  <c r="L79" i="5" s="1"/>
  <c r="O79" i="5" s="1"/>
  <c r="M80" i="5"/>
  <c r="L80" i="5" s="1" a="1"/>
  <c r="L80" i="5" s="1"/>
  <c r="O80" i="5" s="1"/>
  <c r="M81" i="5"/>
  <c r="L81" i="5" s="1" a="1"/>
  <c r="L81" i="5" s="1"/>
  <c r="O81" i="5" s="1"/>
  <c r="M82" i="5"/>
  <c r="L82" i="5" s="1" a="1"/>
  <c r="L82" i="5" s="1"/>
  <c r="O82" i="5" s="1"/>
  <c r="M83" i="5"/>
  <c r="L83" i="5" s="1" a="1"/>
  <c r="L83" i="5" s="1"/>
  <c r="O83" i="5" s="1"/>
  <c r="M84" i="5"/>
  <c r="L84" i="5" s="1" a="1"/>
  <c r="L84" i="5" s="1"/>
  <c r="O84" i="5" s="1"/>
  <c r="M85" i="5"/>
  <c r="L85" i="5" s="1" a="1"/>
  <c r="L85" i="5" s="1"/>
  <c r="O85" i="5" s="1"/>
  <c r="M86" i="5"/>
  <c r="L86" i="5" s="1" a="1"/>
  <c r="L86" i="5" s="1"/>
  <c r="O86" i="5" s="1"/>
  <c r="M87" i="5"/>
  <c r="L87" i="5" s="1" a="1"/>
  <c r="L87" i="5" s="1"/>
  <c r="O87" i="5" s="1"/>
  <c r="M88" i="5"/>
  <c r="L88" i="5" s="1" a="1"/>
  <c r="L88" i="5" s="1"/>
  <c r="O88" i="5" s="1"/>
  <c r="M89" i="5"/>
  <c r="L89" i="5" s="1" a="1"/>
  <c r="L89" i="5" s="1"/>
  <c r="O89" i="5" s="1"/>
  <c r="M90" i="5"/>
  <c r="L90" i="5" s="1" a="1"/>
  <c r="L90" i="5" s="1"/>
  <c r="O90" i="5" s="1"/>
  <c r="M65" i="5"/>
  <c r="L65" i="5" s="1" a="1"/>
  <c r="L65" i="5" s="1"/>
  <c r="O65" i="5" s="1"/>
  <c r="M38" i="5"/>
  <c r="L38" i="5" s="1" a="1"/>
  <c r="L38" i="5" s="1"/>
  <c r="O38" i="5" s="1"/>
  <c r="M39" i="5"/>
  <c r="L39" i="5" s="1" a="1"/>
  <c r="L39" i="5" s="1"/>
  <c r="O39" i="5" s="1"/>
  <c r="M40" i="5"/>
  <c r="L40" i="5" s="1" a="1"/>
  <c r="L40" i="5" s="1"/>
  <c r="O40" i="5" s="1"/>
  <c r="M41" i="5"/>
  <c r="L41" i="5" s="1" a="1"/>
  <c r="L41" i="5" s="1"/>
  <c r="O41" i="5" s="1"/>
  <c r="M42" i="5"/>
  <c r="L42" i="5" s="1" a="1"/>
  <c r="L42" i="5" s="1"/>
  <c r="O42" i="5" s="1"/>
  <c r="M43" i="5"/>
  <c r="L43" i="5" s="1" a="1"/>
  <c r="L43" i="5" s="1"/>
  <c r="O43" i="5" s="1"/>
  <c r="M44" i="5"/>
  <c r="L44" i="5" s="1" a="1"/>
  <c r="L44" i="5" s="1"/>
  <c r="O44" i="5" s="1"/>
  <c r="M45" i="5"/>
  <c r="L45" i="5" s="1" a="1"/>
  <c r="L45" i="5" s="1"/>
  <c r="O45" i="5" s="1"/>
  <c r="M46" i="5"/>
  <c r="L46" i="5" s="1" a="1"/>
  <c r="L46" i="5" s="1"/>
  <c r="O46" i="5" s="1"/>
  <c r="M47" i="5"/>
  <c r="L47" i="5" s="1" a="1"/>
  <c r="L47" i="5" s="1"/>
  <c r="O47" i="5" s="1"/>
  <c r="M48" i="5"/>
  <c r="L48" i="5" s="1" a="1"/>
  <c r="L48" i="5" s="1"/>
  <c r="O48" i="5" s="1"/>
  <c r="M49" i="5"/>
  <c r="L49" i="5" s="1" a="1"/>
  <c r="L49" i="5" s="1"/>
  <c r="O49" i="5" s="1"/>
  <c r="M50" i="5"/>
  <c r="L50" i="5" s="1" a="1"/>
  <c r="L50" i="5" s="1"/>
  <c r="O50" i="5" s="1"/>
  <c r="M51" i="5"/>
  <c r="L51" i="5" s="1" a="1"/>
  <c r="L51" i="5" s="1"/>
  <c r="O51" i="5" s="1"/>
  <c r="M52" i="5"/>
  <c r="L52" i="5" s="1" a="1"/>
  <c r="L52" i="5" s="1"/>
  <c r="O52" i="5" s="1"/>
  <c r="M53" i="5"/>
  <c r="L53" i="5" s="1" a="1"/>
  <c r="L53" i="5" s="1"/>
  <c r="O53" i="5" s="1"/>
  <c r="M54" i="5"/>
  <c r="L54" i="5" s="1" a="1"/>
  <c r="L54" i="5" s="1"/>
  <c r="O54" i="5" s="1"/>
  <c r="M55" i="5"/>
  <c r="L55" i="5" s="1" a="1"/>
  <c r="L55" i="5" s="1"/>
  <c r="O55" i="5" s="1"/>
  <c r="M56" i="5"/>
  <c r="L56" i="5" s="1" a="1"/>
  <c r="L56" i="5" s="1"/>
  <c r="O56" i="5" s="1"/>
  <c r="M57" i="5"/>
  <c r="L57" i="5" s="1" a="1"/>
  <c r="L57" i="5" s="1"/>
  <c r="O57" i="5" s="1"/>
  <c r="M58" i="5"/>
  <c r="L58" i="5" s="1" a="1"/>
  <c r="L58" i="5" s="1"/>
  <c r="O58" i="5" s="1"/>
  <c r="M59" i="5"/>
  <c r="L59" i="5" s="1" a="1"/>
  <c r="L59" i="5" s="1"/>
  <c r="O59" i="5" s="1"/>
  <c r="M60" i="5"/>
  <c r="L60" i="5" s="1" a="1"/>
  <c r="L60" i="5" s="1"/>
  <c r="O60" i="5" s="1"/>
  <c r="M61" i="5"/>
  <c r="L61" i="5" s="1" a="1"/>
  <c r="L61" i="5" s="1"/>
  <c r="O61" i="5" s="1"/>
  <c r="M62" i="5"/>
  <c r="L62" i="5" s="1" a="1"/>
  <c r="L62" i="5" s="1"/>
  <c r="O62" i="5" s="1"/>
  <c r="M63" i="5"/>
  <c r="L63" i="5" s="1" a="1"/>
  <c r="L63" i="5" s="1"/>
  <c r="O63" i="5" s="1"/>
  <c r="M11" i="5"/>
  <c r="L11" i="5" s="1" a="1"/>
  <c r="L11" i="5" s="1"/>
  <c r="O11" i="5" s="1"/>
  <c r="M16" i="5"/>
  <c r="L16" i="5" s="1" a="1"/>
  <c r="L16" i="5" s="1"/>
  <c r="O16" i="5" s="1"/>
  <c r="M17" i="5"/>
  <c r="L17" i="5" s="1" a="1"/>
  <c r="L17" i="5" s="1"/>
  <c r="O17" i="5" s="1"/>
  <c r="M18" i="5"/>
  <c r="L18" i="5" s="1" a="1"/>
  <c r="L18" i="5" s="1"/>
  <c r="O18" i="5" s="1"/>
  <c r="M19" i="5"/>
  <c r="L19" i="5" s="1" a="1"/>
  <c r="L19" i="5" s="1"/>
  <c r="O19" i="5" s="1"/>
  <c r="M20" i="5"/>
  <c r="L20" i="5" s="1" a="1"/>
  <c r="L20" i="5" s="1"/>
  <c r="O20" i="5" s="1"/>
  <c r="M21" i="5"/>
  <c r="L21" i="5" s="1" a="1"/>
  <c r="L21" i="5" s="1"/>
  <c r="O21" i="5" s="1"/>
  <c r="M22" i="5"/>
  <c r="L22" i="5" s="1" a="1"/>
  <c r="L22" i="5" s="1"/>
  <c r="O22" i="5" s="1"/>
  <c r="M23" i="5"/>
  <c r="L23" i="5" s="1" a="1"/>
  <c r="L23" i="5" s="1"/>
  <c r="O23" i="5" s="1"/>
  <c r="M24" i="5"/>
  <c r="L24" i="5" s="1" a="1"/>
  <c r="L24" i="5" s="1"/>
  <c r="O24" i="5" s="1"/>
  <c r="M25" i="5"/>
  <c r="L25" i="5" s="1" a="1"/>
  <c r="L25" i="5" s="1"/>
  <c r="O25" i="5" s="1"/>
  <c r="M26" i="5"/>
  <c r="L26" i="5" s="1" a="1"/>
  <c r="L26" i="5" s="1"/>
  <c r="O26" i="5" s="1"/>
  <c r="M27" i="5"/>
  <c r="L27" i="5" s="1" a="1"/>
  <c r="L27" i="5" s="1"/>
  <c r="O27" i="5" s="1"/>
  <c r="M28" i="5"/>
  <c r="L28" i="5" s="1" a="1"/>
  <c r="L28" i="5" s="1"/>
  <c r="O28" i="5" s="1"/>
  <c r="M29" i="5"/>
  <c r="L29" i="5" s="1" a="1"/>
  <c r="L29" i="5" s="1"/>
  <c r="O29" i="5" s="1"/>
  <c r="M30" i="5"/>
  <c r="L30" i="5" s="1" a="1"/>
  <c r="L30" i="5" s="1"/>
  <c r="O30" i="5" s="1"/>
  <c r="M31" i="5"/>
  <c r="L31" i="5" s="1" a="1"/>
  <c r="L31" i="5" s="1"/>
  <c r="O31" i="5" s="1"/>
  <c r="M32" i="5"/>
  <c r="L32" i="5" s="1" a="1"/>
  <c r="L32" i="5" s="1"/>
  <c r="O32" i="5" s="1"/>
  <c r="M33" i="5"/>
  <c r="L33" i="5" s="1" a="1"/>
  <c r="L33" i="5" s="1"/>
  <c r="O33" i="5" s="1"/>
  <c r="M34" i="5"/>
  <c r="L34" i="5" s="1" a="1"/>
  <c r="L34" i="5" s="1"/>
  <c r="O34" i="5" s="1"/>
  <c r="M35" i="5"/>
  <c r="L35" i="5" s="1" a="1"/>
  <c r="L35" i="5" s="1"/>
  <c r="O35" i="5" s="1"/>
  <c r="M36" i="5"/>
  <c r="L36" i="5" s="1" a="1"/>
  <c r="L36" i="5" s="1"/>
  <c r="O36" i="5" s="1"/>
  <c r="M12" i="5"/>
  <c r="L12" i="5" s="1" a="1"/>
  <c r="L12" i="5" s="1"/>
  <c r="O12" i="5" s="1"/>
  <c r="M13" i="5"/>
  <c r="L13" i="5" s="1" a="1"/>
  <c r="L13" i="5" s="1"/>
  <c r="O13" i="5" s="1"/>
  <c r="M14" i="5"/>
  <c r="L14" i="5" s="1" a="1"/>
  <c r="L14" i="5" s="1"/>
  <c r="O14" i="5" s="1"/>
  <c r="M15" i="5"/>
  <c r="L15" i="5" s="1" a="1"/>
  <c r="L15" i="5" s="1"/>
  <c r="O15" i="5" s="1"/>
  <c r="M5" i="5"/>
  <c r="L5" i="5" s="1" a="1"/>
  <c r="L5" i="5" s="1"/>
  <c r="O5" i="5" s="1"/>
  <c r="L6" i="5" l="1" a="1"/>
  <c r="L6" i="5" s="1"/>
  <c r="O6" i="5" s="1"/>
  <c r="L7" i="5" a="1"/>
  <c r="L7" i="5" s="1"/>
  <c r="O7" i="5" s="1"/>
  <c r="L8" i="5" a="1"/>
  <c r="L8" i="5" s="1"/>
  <c r="O8" i="5" s="1"/>
  <c r="L9" i="5" a="1"/>
  <c r="L9" i="5" s="1"/>
  <c r="O9" i="5" s="1"/>
  <c r="M6" i="5"/>
  <c r="M7" i="5"/>
  <c r="M8" i="5"/>
  <c r="M9" i="5"/>
  <c r="U97" i="5" l="1"/>
  <c r="U127" i="5" l="1" a="1"/>
  <c r="U127" i="5" s="1"/>
  <c r="U119" i="5" a="1"/>
  <c r="U119" i="5" s="1"/>
  <c r="U101" i="5"/>
  <c r="AH127" i="5" l="1"/>
  <c r="AH128" i="5"/>
  <c r="AH129" i="5"/>
  <c r="AH130" i="5"/>
  <c r="AH131" i="5"/>
  <c r="AH132" i="5"/>
  <c r="AH133" i="5"/>
  <c r="AH134" i="5"/>
  <c r="AH123" i="5"/>
  <c r="AH124" i="5"/>
  <c r="AH125" i="5"/>
  <c r="AH126" i="5"/>
  <c r="AH120" i="5"/>
  <c r="AH121" i="5"/>
  <c r="AH122" i="5"/>
  <c r="AH119" i="5"/>
  <c r="AH97" i="5"/>
  <c r="BA122" i="5"/>
  <c r="AV122" i="5"/>
  <c r="BA121" i="5"/>
  <c r="AV121" i="5"/>
  <c r="BA120" i="5"/>
  <c r="AV120" i="5"/>
  <c r="BA119" i="5"/>
  <c r="AV119" i="5"/>
  <c r="BA118" i="5"/>
  <c r="AV118" i="5"/>
  <c r="BA117" i="5"/>
  <c r="AV117" i="5"/>
  <c r="BA116" i="5"/>
  <c r="AV116" i="5"/>
  <c r="BA115" i="5"/>
  <c r="AV115" i="5"/>
  <c r="BA114" i="5"/>
  <c r="AV114" i="5"/>
  <c r="BA113" i="5"/>
  <c r="AV113" i="5"/>
  <c r="BA112" i="5"/>
  <c r="AV112" i="5"/>
  <c r="BA111" i="5"/>
  <c r="AV111" i="5"/>
  <c r="BA110" i="5"/>
  <c r="AV110" i="5"/>
  <c r="BA109" i="5"/>
  <c r="AV109" i="5"/>
  <c r="BA108" i="5"/>
  <c r="AV108" i="5"/>
  <c r="BA107" i="5"/>
  <c r="AV107" i="5"/>
  <c r="BA106" i="5"/>
  <c r="AV106" i="5"/>
  <c r="BA105" i="5"/>
  <c r="AV105" i="5"/>
  <c r="BA104" i="5"/>
  <c r="AV104" i="5"/>
  <c r="BA103" i="5"/>
  <c r="AV103" i="5"/>
  <c r="BA102" i="5"/>
  <c r="AV102" i="5"/>
  <c r="BA101" i="5"/>
  <c r="AV101" i="5"/>
  <c r="BA100" i="5"/>
  <c r="AV100" i="5"/>
  <c r="BA99" i="5"/>
  <c r="AV99" i="5"/>
  <c r="BA98" i="5"/>
  <c r="AV98" i="5"/>
  <c r="BA97" i="5"/>
  <c r="AV97" i="5"/>
  <c r="AG98" i="5" l="1"/>
  <c r="AG99" i="5"/>
  <c r="AG100" i="5"/>
  <c r="AG97" i="5"/>
  <c r="AF98" i="5"/>
  <c r="AF99" i="5"/>
  <c r="AF100" i="5"/>
  <c r="AF97" i="5"/>
  <c r="AE98" i="5"/>
  <c r="AE99" i="5"/>
  <c r="AE100" i="5"/>
  <c r="AE97" i="5"/>
  <c r="AD98" i="5"/>
  <c r="AD99" i="5"/>
  <c r="AD100" i="5"/>
  <c r="AD97" i="5"/>
  <c r="AC98" i="5"/>
  <c r="AC99" i="5"/>
  <c r="AC100" i="5"/>
  <c r="AC97" i="5"/>
  <c r="AB98" i="5"/>
  <c r="AB99" i="5"/>
  <c r="AB100" i="5"/>
  <c r="AB97" i="5"/>
  <c r="AA98" i="5"/>
  <c r="AA99" i="5"/>
  <c r="AA100" i="5"/>
  <c r="AA97" i="5"/>
  <c r="Z98" i="5"/>
  <c r="Z99" i="5"/>
  <c r="Z100" i="5"/>
  <c r="Z97" i="5"/>
  <c r="Y98" i="5"/>
  <c r="Y99" i="5"/>
  <c r="Y100" i="5"/>
  <c r="Y97" i="5"/>
  <c r="X98" i="5"/>
  <c r="X99" i="5"/>
  <c r="X100" i="5"/>
  <c r="X97" i="5"/>
  <c r="W98" i="5"/>
  <c r="W99" i="5"/>
  <c r="W100" i="5"/>
  <c r="W97" i="5"/>
  <c r="V98" i="5"/>
  <c r="V99" i="5"/>
  <c r="V100" i="5"/>
  <c r="V97" i="5"/>
  <c r="U98" i="5"/>
  <c r="U99" i="5"/>
  <c r="U100" i="5"/>
  <c r="T98" i="5"/>
  <c r="T99" i="5"/>
  <c r="T100" i="5"/>
  <c r="T97" i="5"/>
  <c r="S98" i="5"/>
  <c r="S99" i="5"/>
  <c r="S100" i="5"/>
  <c r="S97" i="5"/>
  <c r="R98" i="5"/>
  <c r="R99" i="5"/>
  <c r="R100" i="5"/>
  <c r="R97" i="5"/>
  <c r="Q98" i="5"/>
  <c r="Q99" i="5"/>
  <c r="Q100" i="5"/>
  <c r="Q97" i="5"/>
  <c r="P98" i="5"/>
  <c r="P99" i="5"/>
  <c r="P100" i="5"/>
  <c r="P97" i="5"/>
  <c r="O98" i="5"/>
  <c r="O99" i="5"/>
  <c r="O100" i="5"/>
  <c r="O97" i="5"/>
  <c r="N98" i="5"/>
  <c r="N99" i="5"/>
  <c r="N100" i="5"/>
  <c r="N97" i="5"/>
  <c r="M98" i="5"/>
  <c r="M99" i="5"/>
  <c r="M100" i="5"/>
  <c r="M97" i="5"/>
  <c r="L98" i="5"/>
  <c r="L99" i="5"/>
  <c r="L100" i="5"/>
  <c r="L97" i="5"/>
  <c r="K98" i="5"/>
  <c r="K99" i="5"/>
  <c r="K100" i="5"/>
  <c r="K97" i="5"/>
  <c r="J100" i="5"/>
  <c r="I99" i="5"/>
  <c r="J98" i="5"/>
  <c r="H100" i="5"/>
  <c r="H99" i="5"/>
  <c r="H98" i="5"/>
  <c r="AH106" i="5"/>
  <c r="AH107" i="5"/>
  <c r="AH108" i="5"/>
  <c r="AH105" i="5"/>
  <c r="AH102" i="5"/>
  <c r="AH103" i="5"/>
  <c r="AH104" i="5"/>
  <c r="AH101" i="5"/>
  <c r="AH98" i="5"/>
  <c r="AH99" i="5"/>
  <c r="AH100" i="5"/>
  <c r="U122" i="5" l="1" a="1"/>
  <c r="U122" i="5" s="1"/>
  <c r="U126" i="5" a="1"/>
  <c r="U126" i="5" s="1"/>
  <c r="U134" i="5" a="1"/>
  <c r="U134" i="5" s="1"/>
  <c r="U130" i="5" a="1"/>
  <c r="U130" i="5" s="1"/>
  <c r="H121" i="5" a="1"/>
  <c r="H121" i="5" s="1"/>
  <c r="H125" i="5" a="1"/>
  <c r="H125" i="5" s="1"/>
  <c r="H129" i="5" a="1"/>
  <c r="H129" i="5" s="1"/>
  <c r="H133" i="5" a="1"/>
  <c r="H133" i="5" s="1"/>
  <c r="U120" i="5" a="1"/>
  <c r="U120" i="5" s="1"/>
  <c r="U132" i="5" a="1"/>
  <c r="U132" i="5" s="1"/>
  <c r="U124" i="5" a="1"/>
  <c r="U124" i="5" s="1"/>
  <c r="U128" i="5" a="1"/>
  <c r="U128" i="5" s="1"/>
  <c r="AE120" i="5" a="1"/>
  <c r="AE120" i="5" s="1"/>
  <c r="AE132" i="5" a="1"/>
  <c r="AE132" i="5" s="1"/>
  <c r="AE124" i="5" a="1"/>
  <c r="AE124" i="5" s="1"/>
  <c r="AE128" i="5" a="1"/>
  <c r="AE128" i="5" s="1"/>
  <c r="H122" i="5" a="1"/>
  <c r="H122" i="5" s="1"/>
  <c r="H130" i="5" a="1"/>
  <c r="H130" i="5" s="1"/>
  <c r="H126" i="5" a="1"/>
  <c r="H126" i="5" s="1"/>
  <c r="H134" i="5" a="1"/>
  <c r="H134" i="5" s="1"/>
  <c r="L119" i="5" a="1"/>
  <c r="L119" i="5" s="1"/>
  <c r="L123" i="5" a="1"/>
  <c r="L123" i="5" s="1"/>
  <c r="L127" i="5" a="1"/>
  <c r="L127" i="5" s="1"/>
  <c r="L131" i="5" a="1"/>
  <c r="L131" i="5" s="1"/>
  <c r="N119" i="5" a="1"/>
  <c r="N119" i="5" s="1"/>
  <c r="N131" i="5" a="1"/>
  <c r="N131" i="5" s="1"/>
  <c r="N123" i="5" a="1"/>
  <c r="N123" i="5" s="1"/>
  <c r="N127" i="5" a="1"/>
  <c r="N127" i="5" s="1"/>
  <c r="P119" i="5" a="1"/>
  <c r="P119" i="5" s="1"/>
  <c r="P131" i="5" a="1"/>
  <c r="P131" i="5" s="1"/>
  <c r="P123" i="5" a="1"/>
  <c r="P123" i="5" s="1"/>
  <c r="P127" i="5" a="1"/>
  <c r="P127" i="5" s="1"/>
  <c r="R119" i="5" a="1"/>
  <c r="R119" i="5" s="1"/>
  <c r="R127" i="5" a="1"/>
  <c r="R127" i="5" s="1"/>
  <c r="R123" i="5" a="1"/>
  <c r="R123" i="5" s="1"/>
  <c r="R131" i="5" a="1"/>
  <c r="R131" i="5" s="1"/>
  <c r="T119" i="5" a="1"/>
  <c r="T119" i="5" s="1"/>
  <c r="T123" i="5" a="1"/>
  <c r="T123" i="5" s="1"/>
  <c r="T127" i="5" a="1"/>
  <c r="T127" i="5" s="1"/>
  <c r="T131" i="5" a="1"/>
  <c r="T131" i="5" s="1"/>
  <c r="V119" i="5" a="1"/>
  <c r="V119" i="5" s="1"/>
  <c r="V131" i="5" a="1"/>
  <c r="V131" i="5" s="1"/>
  <c r="V123" i="5" a="1"/>
  <c r="V123" i="5" s="1"/>
  <c r="V127" i="5" a="1"/>
  <c r="V127" i="5" s="1"/>
  <c r="X119" i="5" a="1"/>
  <c r="X119" i="5" s="1"/>
  <c r="X131" i="5" a="1"/>
  <c r="X131" i="5" s="1"/>
  <c r="X123" i="5" a="1"/>
  <c r="X123" i="5" s="1"/>
  <c r="X127" i="5" a="1"/>
  <c r="X127" i="5" s="1"/>
  <c r="Z119" i="5" a="1"/>
  <c r="Z119" i="5" s="1"/>
  <c r="Z127" i="5" a="1"/>
  <c r="Z127" i="5" s="1"/>
  <c r="Z131" i="5" a="1"/>
  <c r="Z131" i="5" s="1"/>
  <c r="Z123" i="5" a="1"/>
  <c r="Z123" i="5" s="1"/>
  <c r="AB119" i="5" a="1"/>
  <c r="AB119" i="5" s="1"/>
  <c r="AB123" i="5" a="1"/>
  <c r="AB123" i="5" s="1"/>
  <c r="AB127" i="5" a="1"/>
  <c r="AB127" i="5" s="1"/>
  <c r="AB131" i="5" a="1"/>
  <c r="AB131" i="5" s="1"/>
  <c r="AD119" i="5" a="1"/>
  <c r="AD119" i="5" s="1"/>
  <c r="AD131" i="5" a="1"/>
  <c r="AD131" i="5" s="1"/>
  <c r="AD123" i="5" a="1"/>
  <c r="AD123" i="5" s="1"/>
  <c r="AD127" i="5" a="1"/>
  <c r="AD127" i="5" s="1"/>
  <c r="AF119" i="5" a="1"/>
  <c r="AF119" i="5" s="1"/>
  <c r="AF131" i="5" a="1"/>
  <c r="AF131" i="5" s="1"/>
  <c r="AF123" i="5" a="1"/>
  <c r="AF123" i="5" s="1"/>
  <c r="AF127" i="5" a="1"/>
  <c r="AF127" i="5" s="1"/>
  <c r="O122" i="5" a="1"/>
  <c r="O122" i="5" s="1"/>
  <c r="O130" i="5" a="1"/>
  <c r="O130" i="5" s="1"/>
  <c r="O134" i="5" a="1"/>
  <c r="O134" i="5" s="1"/>
  <c r="O126" i="5" a="1"/>
  <c r="O126" i="5" s="1"/>
  <c r="AA122" i="5" a="1"/>
  <c r="AA122" i="5" s="1"/>
  <c r="AA130" i="5" a="1"/>
  <c r="AA130" i="5" s="1"/>
  <c r="AA126" i="5" a="1"/>
  <c r="AA126" i="5" s="1"/>
  <c r="AA134" i="5" a="1"/>
  <c r="AA134" i="5" s="1"/>
  <c r="Q120" i="5" a="1"/>
  <c r="Q120" i="5" s="1"/>
  <c r="Q124" i="5" a="1"/>
  <c r="Q124" i="5" s="1"/>
  <c r="Q128" i="5" a="1"/>
  <c r="Q128" i="5" s="1"/>
  <c r="Q132" i="5" a="1"/>
  <c r="Q132" i="5" s="1"/>
  <c r="AA120" i="5" a="1"/>
  <c r="AA120" i="5" s="1"/>
  <c r="AA128" i="5" a="1"/>
  <c r="AA128" i="5" s="1"/>
  <c r="AA132" i="5" a="1"/>
  <c r="AA132" i="5" s="1"/>
  <c r="AA124" i="5" a="1"/>
  <c r="AA124" i="5" s="1"/>
  <c r="J120" i="5" a="1"/>
  <c r="J120" i="5" s="1"/>
  <c r="J124" i="5" a="1"/>
  <c r="J124" i="5" s="1"/>
  <c r="J128" i="5" a="1"/>
  <c r="J128" i="5" s="1"/>
  <c r="J132" i="5" a="1"/>
  <c r="J132" i="5" s="1"/>
  <c r="L122" i="5" a="1"/>
  <c r="L122" i="5" s="1"/>
  <c r="L130" i="5" a="1"/>
  <c r="L130" i="5" s="1"/>
  <c r="L126" i="5" a="1"/>
  <c r="L126" i="5" s="1"/>
  <c r="L134" i="5" a="1"/>
  <c r="L134" i="5" s="1"/>
  <c r="N122" i="5" a="1"/>
  <c r="N122" i="5" s="1"/>
  <c r="N134" i="5" a="1"/>
  <c r="N134" i="5" s="1"/>
  <c r="N126" i="5" a="1"/>
  <c r="N126" i="5" s="1"/>
  <c r="N130" i="5" a="1"/>
  <c r="N130" i="5" s="1"/>
  <c r="P122" i="5" a="1"/>
  <c r="P122" i="5" s="1"/>
  <c r="P130" i="5" a="1"/>
  <c r="P130" i="5" s="1"/>
  <c r="P134" i="5" a="1"/>
  <c r="P134" i="5" s="1"/>
  <c r="P126" i="5" a="1"/>
  <c r="P126" i="5" s="1"/>
  <c r="R122" i="5" a="1"/>
  <c r="R122" i="5" s="1"/>
  <c r="R134" i="5" a="1"/>
  <c r="R134" i="5" s="1"/>
  <c r="R130" i="5" a="1"/>
  <c r="R130" i="5" s="1"/>
  <c r="R126" i="5" a="1"/>
  <c r="R126" i="5" s="1"/>
  <c r="T122" i="5" a="1"/>
  <c r="T122" i="5" s="1"/>
  <c r="T134" i="5" a="1"/>
  <c r="T134" i="5" s="1"/>
  <c r="T130" i="5" a="1"/>
  <c r="T130" i="5" s="1"/>
  <c r="T126" i="5" a="1"/>
  <c r="T126" i="5" s="1"/>
  <c r="V122" i="5" a="1"/>
  <c r="V122" i="5" s="1"/>
  <c r="V126" i="5" a="1"/>
  <c r="V126" i="5" s="1"/>
  <c r="V134" i="5" a="1"/>
  <c r="V134" i="5" s="1"/>
  <c r="V130" i="5" a="1"/>
  <c r="V130" i="5" s="1"/>
  <c r="X122" i="5" a="1"/>
  <c r="X122" i="5" s="1"/>
  <c r="X134" i="5" a="1"/>
  <c r="X134" i="5" s="1"/>
  <c r="X130" i="5" a="1"/>
  <c r="X130" i="5" s="1"/>
  <c r="X126" i="5" a="1"/>
  <c r="X126" i="5" s="1"/>
  <c r="Z122" i="5" a="1"/>
  <c r="Z122" i="5" s="1"/>
  <c r="Z134" i="5" a="1"/>
  <c r="Z134" i="5" s="1"/>
  <c r="Z126" i="5" a="1"/>
  <c r="Z126" i="5" s="1"/>
  <c r="Z130" i="5" a="1"/>
  <c r="Z130" i="5" s="1"/>
  <c r="AB122" i="5" a="1"/>
  <c r="AB122" i="5" s="1"/>
  <c r="AB130" i="5" a="1"/>
  <c r="AB130" i="5" s="1"/>
  <c r="AB126" i="5" a="1"/>
  <c r="AB126" i="5" s="1"/>
  <c r="AB134" i="5" a="1"/>
  <c r="AB134" i="5" s="1"/>
  <c r="AD122" i="5" a="1"/>
  <c r="AD122" i="5" s="1"/>
  <c r="AD126" i="5" a="1"/>
  <c r="AD126" i="5" s="1"/>
  <c r="AD134" i="5" a="1"/>
  <c r="AD134" i="5" s="1"/>
  <c r="AD130" i="5" a="1"/>
  <c r="AD130" i="5" s="1"/>
  <c r="AF122" i="5" a="1"/>
  <c r="AF122" i="5" s="1"/>
  <c r="AF134" i="5" a="1"/>
  <c r="AF134" i="5" s="1"/>
  <c r="AF130" i="5" a="1"/>
  <c r="AF130" i="5" s="1"/>
  <c r="AF126" i="5" a="1"/>
  <c r="AF126" i="5" s="1"/>
  <c r="M122" i="5" a="1"/>
  <c r="M122" i="5" s="1"/>
  <c r="M134" i="5" a="1"/>
  <c r="M134" i="5" s="1"/>
  <c r="M126" i="5" a="1"/>
  <c r="M126" i="5" s="1"/>
  <c r="M130" i="5" a="1"/>
  <c r="M130" i="5" s="1"/>
  <c r="Y122" i="5" a="1"/>
  <c r="Y122" i="5" s="1"/>
  <c r="Y130" i="5" a="1"/>
  <c r="Y130" i="5" s="1"/>
  <c r="Y126" i="5" a="1"/>
  <c r="Y126" i="5" s="1"/>
  <c r="Y134" i="5" a="1"/>
  <c r="Y134" i="5" s="1"/>
  <c r="O120" i="5" a="1"/>
  <c r="O120" i="5" s="1"/>
  <c r="O132" i="5" a="1"/>
  <c r="O132" i="5" s="1"/>
  <c r="O124" i="5" a="1"/>
  <c r="O124" i="5" s="1"/>
  <c r="O128" i="5" a="1"/>
  <c r="O128" i="5" s="1"/>
  <c r="Y120" i="5" a="1"/>
  <c r="Y120" i="5" s="1"/>
  <c r="Y124" i="5" a="1"/>
  <c r="Y124" i="5" s="1"/>
  <c r="Y128" i="5" a="1"/>
  <c r="Y128" i="5" s="1"/>
  <c r="Y132" i="5" a="1"/>
  <c r="Y132" i="5" s="1"/>
  <c r="I121" i="5" a="1"/>
  <c r="I121" i="5" s="1"/>
  <c r="I129" i="5" a="1"/>
  <c r="I129" i="5" s="1"/>
  <c r="I133" i="5" a="1"/>
  <c r="I133" i="5" s="1"/>
  <c r="I125" i="5" a="1"/>
  <c r="I125" i="5" s="1"/>
  <c r="L121" i="5" a="1"/>
  <c r="L121" i="5" s="1"/>
  <c r="L133" i="5" a="1"/>
  <c r="L133" i="5" s="1"/>
  <c r="L125" i="5" a="1"/>
  <c r="L125" i="5" s="1"/>
  <c r="L129" i="5" a="1"/>
  <c r="L129" i="5" s="1"/>
  <c r="N121" i="5" a="1"/>
  <c r="N121" i="5" s="1"/>
  <c r="N129" i="5" a="1"/>
  <c r="N129" i="5" s="1"/>
  <c r="N125" i="5" a="1"/>
  <c r="N125" i="5" s="1"/>
  <c r="N133" i="5" a="1"/>
  <c r="N133" i="5" s="1"/>
  <c r="P121" i="5" a="1"/>
  <c r="P121" i="5" s="1"/>
  <c r="P125" i="5" a="1"/>
  <c r="P125" i="5" s="1"/>
  <c r="P129" i="5" a="1"/>
  <c r="P129" i="5" s="1"/>
  <c r="P133" i="5" a="1"/>
  <c r="P133" i="5" s="1"/>
  <c r="R121" i="5" a="1"/>
  <c r="R121" i="5" s="1"/>
  <c r="R133" i="5" a="1"/>
  <c r="R133" i="5" s="1"/>
  <c r="R125" i="5" a="1"/>
  <c r="R125" i="5" s="1"/>
  <c r="R129" i="5" a="1"/>
  <c r="R129" i="5" s="1"/>
  <c r="T121" i="5" a="1"/>
  <c r="T121" i="5" s="1"/>
  <c r="T133" i="5" a="1"/>
  <c r="T133" i="5" s="1"/>
  <c r="T125" i="5" a="1"/>
  <c r="T125" i="5" s="1"/>
  <c r="T129" i="5" a="1"/>
  <c r="T129" i="5" s="1"/>
  <c r="V121" i="5" a="1"/>
  <c r="V121" i="5" s="1"/>
  <c r="V125" i="5" a="1"/>
  <c r="V125" i="5" s="1"/>
  <c r="V129" i="5" a="1"/>
  <c r="V129" i="5" s="1"/>
  <c r="V133" i="5" a="1"/>
  <c r="V133" i="5" s="1"/>
  <c r="X121" i="5" a="1"/>
  <c r="X121" i="5" s="1"/>
  <c r="X129" i="5" a="1"/>
  <c r="X129" i="5" s="1"/>
  <c r="X125" i="5" a="1"/>
  <c r="X125" i="5" s="1"/>
  <c r="X133" i="5" a="1"/>
  <c r="X133" i="5" s="1"/>
  <c r="Z121" i="5" a="1"/>
  <c r="Z121" i="5" s="1"/>
  <c r="Z133" i="5" a="1"/>
  <c r="Z133" i="5" s="1"/>
  <c r="Z129" i="5" a="1"/>
  <c r="Z129" i="5" s="1"/>
  <c r="Z125" i="5" a="1"/>
  <c r="Z125" i="5" s="1"/>
  <c r="AB121" i="5" a="1"/>
  <c r="AB121" i="5" s="1"/>
  <c r="AB129" i="5" a="1"/>
  <c r="AB129" i="5" s="1"/>
  <c r="AB125" i="5" a="1"/>
  <c r="AB125" i="5" s="1"/>
  <c r="AB133" i="5" a="1"/>
  <c r="AB133" i="5" s="1"/>
  <c r="AD121" i="5" a="1"/>
  <c r="AD121" i="5" s="1"/>
  <c r="AD129" i="5" a="1"/>
  <c r="AD129" i="5" s="1"/>
  <c r="AD133" i="5" a="1"/>
  <c r="AD133" i="5" s="1"/>
  <c r="AD125" i="5" a="1"/>
  <c r="AD125" i="5" s="1"/>
  <c r="AF121" i="5" a="1"/>
  <c r="AF121" i="5" s="1"/>
  <c r="AF125" i="5" a="1"/>
  <c r="AF125" i="5" s="1"/>
  <c r="AF133" i="5" a="1"/>
  <c r="AF133" i="5" s="1"/>
  <c r="AF129" i="5" a="1"/>
  <c r="AF129" i="5" s="1"/>
  <c r="H131" i="5" a="1"/>
  <c r="H131" i="5" s="1"/>
  <c r="H123" i="5" a="1"/>
  <c r="H123" i="5" s="1"/>
  <c r="H127" i="5" a="1"/>
  <c r="H127" i="5" s="1"/>
  <c r="S122" i="5" a="1"/>
  <c r="S122" i="5" s="1"/>
  <c r="S134" i="5" a="1"/>
  <c r="S134" i="5" s="1"/>
  <c r="S130" i="5" a="1"/>
  <c r="S130" i="5" s="1"/>
  <c r="S126" i="5" a="1"/>
  <c r="S126" i="5" s="1"/>
  <c r="K120" i="5" a="1"/>
  <c r="K120" i="5" s="1"/>
  <c r="K128" i="5" a="1"/>
  <c r="K128" i="5" s="1"/>
  <c r="K132" i="5" a="1"/>
  <c r="K132" i="5" s="1"/>
  <c r="K124" i="5" a="1"/>
  <c r="K124" i="5" s="1"/>
  <c r="S120" i="5" a="1"/>
  <c r="S120" i="5" s="1"/>
  <c r="S128" i="5" a="1"/>
  <c r="S128" i="5" s="1"/>
  <c r="S132" i="5" a="1"/>
  <c r="S132" i="5" s="1"/>
  <c r="S124" i="5" a="1"/>
  <c r="S124" i="5" s="1"/>
  <c r="AC120" i="5" a="1"/>
  <c r="AC120" i="5" s="1"/>
  <c r="AC124" i="5" a="1"/>
  <c r="AC124" i="5" s="1"/>
  <c r="AC132" i="5" a="1"/>
  <c r="AC132" i="5" s="1"/>
  <c r="AC128" i="5" a="1"/>
  <c r="AC128" i="5" s="1"/>
  <c r="L120" i="5" a="1"/>
  <c r="L120" i="5" s="1"/>
  <c r="L132" i="5" a="1"/>
  <c r="L132" i="5" s="1"/>
  <c r="L124" i="5" a="1"/>
  <c r="L124" i="5" s="1"/>
  <c r="L128" i="5" a="1"/>
  <c r="L128" i="5" s="1"/>
  <c r="N120" i="5" a="1"/>
  <c r="N120" i="5" s="1"/>
  <c r="N132" i="5" a="1"/>
  <c r="N132" i="5" s="1"/>
  <c r="N124" i="5" a="1"/>
  <c r="N124" i="5" s="1"/>
  <c r="N128" i="5" a="1"/>
  <c r="N128" i="5" s="1"/>
  <c r="P120" i="5" a="1"/>
  <c r="P120" i="5" s="1"/>
  <c r="P128" i="5" a="1"/>
  <c r="P128" i="5" s="1"/>
  <c r="P124" i="5" a="1"/>
  <c r="P124" i="5" s="1"/>
  <c r="P132" i="5" a="1"/>
  <c r="P132" i="5" s="1"/>
  <c r="R120" i="5" a="1"/>
  <c r="R120" i="5" s="1"/>
  <c r="R124" i="5" a="1"/>
  <c r="R124" i="5" s="1"/>
  <c r="R128" i="5" a="1"/>
  <c r="R128" i="5" s="1"/>
  <c r="R132" i="5" a="1"/>
  <c r="R132" i="5" s="1"/>
  <c r="T120" i="5" a="1"/>
  <c r="T120" i="5" s="1"/>
  <c r="T132" i="5" a="1"/>
  <c r="T132" i="5" s="1"/>
  <c r="T124" i="5" a="1"/>
  <c r="T124" i="5" s="1"/>
  <c r="T128" i="5" a="1"/>
  <c r="T128" i="5" s="1"/>
  <c r="V120" i="5" a="1"/>
  <c r="V120" i="5" s="1"/>
  <c r="V132" i="5" a="1"/>
  <c r="V132" i="5" s="1"/>
  <c r="V124" i="5" a="1"/>
  <c r="V124" i="5" s="1"/>
  <c r="V128" i="5" a="1"/>
  <c r="V128" i="5" s="1"/>
  <c r="X120" i="5" a="1"/>
  <c r="X120" i="5" s="1"/>
  <c r="X124" i="5" a="1"/>
  <c r="X124" i="5" s="1"/>
  <c r="X128" i="5" a="1"/>
  <c r="X128" i="5" s="1"/>
  <c r="X132" i="5" a="1"/>
  <c r="X132" i="5" s="1"/>
  <c r="Z120" i="5" a="1"/>
  <c r="Z120" i="5" s="1"/>
  <c r="Z124" i="5" a="1"/>
  <c r="Z124" i="5" s="1"/>
  <c r="Z128" i="5" a="1"/>
  <c r="Z128" i="5" s="1"/>
  <c r="Z132" i="5" a="1"/>
  <c r="Z132" i="5" s="1"/>
  <c r="AB120" i="5" a="1"/>
  <c r="AB120" i="5" s="1"/>
  <c r="AB132" i="5" a="1"/>
  <c r="AB132" i="5" s="1"/>
  <c r="AB124" i="5" a="1"/>
  <c r="AB124" i="5" s="1"/>
  <c r="AB128" i="5" a="1"/>
  <c r="AB128" i="5" s="1"/>
  <c r="AD120" i="5" a="1"/>
  <c r="AD120" i="5" s="1"/>
  <c r="AD132" i="5" a="1"/>
  <c r="AD132" i="5" s="1"/>
  <c r="AD124" i="5" a="1"/>
  <c r="AD124" i="5" s="1"/>
  <c r="AD128" i="5" a="1"/>
  <c r="AD128" i="5" s="1"/>
  <c r="AF120" i="5" a="1"/>
  <c r="AF120" i="5" s="1"/>
  <c r="AF128" i="5" a="1"/>
  <c r="AF128" i="5" s="1"/>
  <c r="AF124" i="5" a="1"/>
  <c r="AF124" i="5" s="1"/>
  <c r="AF132" i="5" a="1"/>
  <c r="AF132" i="5" s="1"/>
  <c r="K122" i="5" a="1"/>
  <c r="K122" i="5" s="1"/>
  <c r="K130" i="5" a="1"/>
  <c r="K130" i="5" s="1"/>
  <c r="K134" i="5" a="1"/>
  <c r="K134" i="5" s="1"/>
  <c r="K126" i="5" a="1"/>
  <c r="K126" i="5" s="1"/>
  <c r="W122" i="5" a="1"/>
  <c r="W122" i="5" s="1"/>
  <c r="W134" i="5" a="1"/>
  <c r="W134" i="5" s="1"/>
  <c r="W130" i="5" a="1"/>
  <c r="W130" i="5" s="1"/>
  <c r="W126" i="5" a="1"/>
  <c r="W126" i="5" s="1"/>
  <c r="M120" i="5" a="1"/>
  <c r="M120" i="5" s="1"/>
  <c r="M124" i="5" a="1"/>
  <c r="M124" i="5" s="1"/>
  <c r="M128" i="5" a="1"/>
  <c r="M128" i="5" s="1"/>
  <c r="M132" i="5" a="1"/>
  <c r="M132" i="5" s="1"/>
  <c r="W120" i="5" a="1"/>
  <c r="W120" i="5" s="1"/>
  <c r="W132" i="5" a="1"/>
  <c r="W132" i="5" s="1"/>
  <c r="W124" i="5" a="1"/>
  <c r="W124" i="5" s="1"/>
  <c r="W128" i="5" a="1"/>
  <c r="W128" i="5" s="1"/>
  <c r="J122" i="5" a="1"/>
  <c r="J122" i="5" s="1"/>
  <c r="J126" i="5" a="1"/>
  <c r="J126" i="5" s="1"/>
  <c r="J134" i="5" a="1"/>
  <c r="J134" i="5" s="1"/>
  <c r="J130" i="5" a="1"/>
  <c r="J130" i="5" s="1"/>
  <c r="K119" i="5" a="1"/>
  <c r="K119" i="5" s="1"/>
  <c r="K123" i="5" a="1"/>
  <c r="K123" i="5" s="1"/>
  <c r="K131" i="5" a="1"/>
  <c r="K131" i="5" s="1"/>
  <c r="K127" i="5" a="1"/>
  <c r="K127" i="5" s="1"/>
  <c r="M119" i="5" a="1"/>
  <c r="M119" i="5" s="1"/>
  <c r="M127" i="5" a="1"/>
  <c r="M127" i="5" s="1"/>
  <c r="M131" i="5" a="1"/>
  <c r="M131" i="5" s="1"/>
  <c r="M123" i="5" a="1"/>
  <c r="M123" i="5" s="1"/>
  <c r="O119" i="5" a="1"/>
  <c r="O119" i="5" s="1"/>
  <c r="O131" i="5" a="1"/>
  <c r="O131" i="5" s="1"/>
  <c r="O123" i="5" a="1"/>
  <c r="O123" i="5" s="1"/>
  <c r="O127" i="5" a="1"/>
  <c r="O127" i="5" s="1"/>
  <c r="Q119" i="5" a="1"/>
  <c r="Q119" i="5" s="1"/>
  <c r="Q131" i="5" a="1"/>
  <c r="Q131" i="5" s="1"/>
  <c r="Q123" i="5" a="1"/>
  <c r="Q123" i="5" s="1"/>
  <c r="Q127" i="5" a="1"/>
  <c r="Q127" i="5" s="1"/>
  <c r="S119" i="5" a="1"/>
  <c r="S119" i="5" s="1"/>
  <c r="S123" i="5" a="1"/>
  <c r="S123" i="5" s="1"/>
  <c r="S127" i="5" a="1"/>
  <c r="S127" i="5" s="1"/>
  <c r="S131" i="5" a="1"/>
  <c r="S131" i="5" s="1"/>
  <c r="U131" i="5" a="1"/>
  <c r="U131" i="5" s="1"/>
  <c r="U123" i="5" a="1"/>
  <c r="U123" i="5" s="1"/>
  <c r="W119" i="5" a="1"/>
  <c r="W119" i="5" s="1"/>
  <c r="W123" i="5" a="1"/>
  <c r="W123" i="5" s="1"/>
  <c r="W127" i="5" a="1"/>
  <c r="W127" i="5" s="1"/>
  <c r="W131" i="5" a="1"/>
  <c r="W131" i="5" s="1"/>
  <c r="Y119" i="5" a="1"/>
  <c r="Y119" i="5" s="1"/>
  <c r="Y131" i="5" a="1"/>
  <c r="Y131" i="5" s="1"/>
  <c r="Y123" i="5" a="1"/>
  <c r="Y123" i="5" s="1"/>
  <c r="Y127" i="5" a="1"/>
  <c r="Y127" i="5" s="1"/>
  <c r="AA119" i="5" a="1"/>
  <c r="AA119" i="5" s="1"/>
  <c r="AA123" i="5" a="1"/>
  <c r="AA123" i="5" s="1"/>
  <c r="AA131" i="5" a="1"/>
  <c r="AA131" i="5" s="1"/>
  <c r="AA127" i="5" a="1"/>
  <c r="AA127" i="5" s="1"/>
  <c r="AC119" i="5" a="1"/>
  <c r="AC119" i="5" s="1"/>
  <c r="AC127" i="5" a="1"/>
  <c r="AC127" i="5" s="1"/>
  <c r="AC131" i="5" a="1"/>
  <c r="AC131" i="5" s="1"/>
  <c r="AC123" i="5" a="1"/>
  <c r="AC123" i="5" s="1"/>
  <c r="AE119" i="5" a="1"/>
  <c r="AE119" i="5" s="1"/>
  <c r="AE131" i="5" a="1"/>
  <c r="AE131" i="5" s="1"/>
  <c r="AE123" i="5" a="1"/>
  <c r="AE123" i="5" s="1"/>
  <c r="AE127" i="5" a="1"/>
  <c r="AE127" i="5" s="1"/>
  <c r="AG119" i="5" a="1"/>
  <c r="AG119" i="5" s="1"/>
  <c r="AG131" i="5" a="1"/>
  <c r="AG131" i="5" s="1"/>
  <c r="AG123" i="5" a="1"/>
  <c r="AG123" i="5" s="1"/>
  <c r="AG127" i="5" a="1"/>
  <c r="AG127" i="5" s="1"/>
  <c r="AG122" i="5" a="1"/>
  <c r="AG122" i="5" s="1"/>
  <c r="AG134" i="5" a="1"/>
  <c r="AG134" i="5" s="1"/>
  <c r="AG130" i="5" a="1"/>
  <c r="AG130" i="5" s="1"/>
  <c r="AG126" i="5" a="1"/>
  <c r="AG126" i="5" s="1"/>
  <c r="Q122" i="5" a="1"/>
  <c r="Q122" i="5" s="1"/>
  <c r="Q130" i="5" a="1"/>
  <c r="Q130" i="5" s="1"/>
  <c r="Q134" i="5" a="1"/>
  <c r="Q134" i="5" s="1"/>
  <c r="Q126" i="5" a="1"/>
  <c r="Q126" i="5" s="1"/>
  <c r="AC122" i="5" a="1"/>
  <c r="AC122" i="5" s="1"/>
  <c r="AC126" i="5" a="1"/>
  <c r="AC126" i="5" s="1"/>
  <c r="AC134" i="5" a="1"/>
  <c r="AC134" i="5" s="1"/>
  <c r="AC130" i="5" a="1"/>
  <c r="AC130" i="5" s="1"/>
  <c r="AE122" i="5" a="1"/>
  <c r="AE122" i="5" s="1"/>
  <c r="AE134" i="5" a="1"/>
  <c r="AE134" i="5" s="1"/>
  <c r="AE130" i="5" a="1"/>
  <c r="AE130" i="5" s="1"/>
  <c r="AE126" i="5" a="1"/>
  <c r="AE126" i="5" s="1"/>
  <c r="H120" i="5" a="1"/>
  <c r="H120" i="5" s="1"/>
  <c r="H128" i="5" a="1"/>
  <c r="H128" i="5" s="1"/>
  <c r="H124" i="5" a="1"/>
  <c r="H124" i="5" s="1"/>
  <c r="H132" i="5" a="1"/>
  <c r="H132" i="5" s="1"/>
  <c r="K121" i="5" a="1"/>
  <c r="K121" i="5" s="1"/>
  <c r="K133" i="5" a="1"/>
  <c r="K133" i="5" s="1"/>
  <c r="K125" i="5" a="1"/>
  <c r="K125" i="5" s="1"/>
  <c r="K129" i="5" a="1"/>
  <c r="K129" i="5" s="1"/>
  <c r="M121" i="5" a="1"/>
  <c r="M121" i="5" s="1"/>
  <c r="M133" i="5" a="1"/>
  <c r="M133" i="5" s="1"/>
  <c r="M125" i="5" a="1"/>
  <c r="M125" i="5" s="1"/>
  <c r="M129" i="5" a="1"/>
  <c r="M129" i="5" s="1"/>
  <c r="O121" i="5" a="1"/>
  <c r="O121" i="5" s="1"/>
  <c r="O125" i="5" a="1"/>
  <c r="O125" i="5" s="1"/>
  <c r="O133" i="5" a="1"/>
  <c r="O133" i="5" s="1"/>
  <c r="O129" i="5" a="1"/>
  <c r="O129" i="5" s="1"/>
  <c r="Q121" i="5" a="1"/>
  <c r="Q121" i="5" s="1"/>
  <c r="Q129" i="5" a="1"/>
  <c r="Q129" i="5" s="1"/>
  <c r="Q133" i="5" a="1"/>
  <c r="Q133" i="5" s="1"/>
  <c r="Q125" i="5" a="1"/>
  <c r="Q125" i="5" s="1"/>
  <c r="S121" i="5" a="1"/>
  <c r="S121" i="5" s="1"/>
  <c r="S133" i="5" a="1"/>
  <c r="S133" i="5" s="1"/>
  <c r="S125" i="5" a="1"/>
  <c r="S125" i="5" s="1"/>
  <c r="S129" i="5" a="1"/>
  <c r="S129" i="5" s="1"/>
  <c r="U121" i="5" a="1"/>
  <c r="U121" i="5" s="1"/>
  <c r="U125" i="5" a="1"/>
  <c r="U125" i="5" s="1"/>
  <c r="U129" i="5" a="1"/>
  <c r="U129" i="5" s="1"/>
  <c r="U133" i="5" a="1"/>
  <c r="U133" i="5" s="1"/>
  <c r="W121" i="5" a="1"/>
  <c r="W121" i="5" s="1"/>
  <c r="W129" i="5" a="1"/>
  <c r="W129" i="5" s="1"/>
  <c r="W125" i="5" a="1"/>
  <c r="W125" i="5" s="1"/>
  <c r="W133" i="5" a="1"/>
  <c r="W133" i="5" s="1"/>
  <c r="Y121" i="5" a="1"/>
  <c r="Y121" i="5" s="1"/>
  <c r="Y133" i="5" a="1"/>
  <c r="Y133" i="5" s="1"/>
  <c r="Y129" i="5" a="1"/>
  <c r="Y129" i="5" s="1"/>
  <c r="Y125" i="5" a="1"/>
  <c r="Y125" i="5" s="1"/>
  <c r="AA121" i="5" a="1"/>
  <c r="AA121" i="5" s="1"/>
  <c r="AA133" i="5" a="1"/>
  <c r="AA133" i="5" s="1"/>
  <c r="AA129" i="5" a="1"/>
  <c r="AA129" i="5" s="1"/>
  <c r="AA125" i="5" a="1"/>
  <c r="AA125" i="5" s="1"/>
  <c r="AC121" i="5" a="1"/>
  <c r="AC121" i="5" s="1"/>
  <c r="AC129" i="5" a="1"/>
  <c r="AC129" i="5" s="1"/>
  <c r="AC125" i="5" a="1"/>
  <c r="AC125" i="5" s="1"/>
  <c r="AC133" i="5" a="1"/>
  <c r="AC133" i="5" s="1"/>
  <c r="AE121" i="5" a="1"/>
  <c r="AE121" i="5" s="1"/>
  <c r="AE125" i="5" a="1"/>
  <c r="AE125" i="5" s="1"/>
  <c r="AE133" i="5" a="1"/>
  <c r="AE133" i="5" s="1"/>
  <c r="AE129" i="5" a="1"/>
  <c r="AE129" i="5" s="1"/>
  <c r="AG121" i="5" a="1"/>
  <c r="AG121" i="5" s="1"/>
  <c r="AG133" i="5" a="1"/>
  <c r="AG133" i="5" s="1"/>
  <c r="AG129" i="5" a="1"/>
  <c r="AG129" i="5" s="1"/>
  <c r="AG125" i="5" a="1"/>
  <c r="AG125" i="5" s="1"/>
  <c r="AG120" i="5" a="1"/>
  <c r="AG120" i="5" s="1"/>
  <c r="AG128" i="5" a="1"/>
  <c r="AG128" i="5" s="1"/>
  <c r="AG124" i="5" a="1"/>
  <c r="AG124" i="5" s="1"/>
  <c r="AG132" i="5" a="1"/>
  <c r="AG132" i="5" s="1"/>
  <c r="O102" i="5"/>
  <c r="O106" i="5"/>
  <c r="Y102" i="5"/>
  <c r="Y106" i="5"/>
  <c r="I103" i="5"/>
  <c r="I107" i="5"/>
  <c r="H102" i="5"/>
  <c r="H106" i="5"/>
  <c r="K107" i="5"/>
  <c r="K103" i="5"/>
  <c r="M107" i="5"/>
  <c r="M103" i="5"/>
  <c r="O103" i="5"/>
  <c r="O107" i="5"/>
  <c r="Q107" i="5"/>
  <c r="Q103" i="5"/>
  <c r="S107" i="5"/>
  <c r="S103" i="5"/>
  <c r="U107" i="5"/>
  <c r="U103" i="5"/>
  <c r="W103" i="5"/>
  <c r="W107" i="5"/>
  <c r="Y103" i="5"/>
  <c r="Y107" i="5"/>
  <c r="AA103" i="5"/>
  <c r="AA107" i="5"/>
  <c r="AC103" i="5"/>
  <c r="AC107" i="5"/>
  <c r="AE103" i="5"/>
  <c r="AE107" i="5"/>
  <c r="AG103" i="5"/>
  <c r="AG107" i="5"/>
  <c r="S106" i="5"/>
  <c r="S102" i="5"/>
  <c r="AG102" i="5"/>
  <c r="AG106" i="5"/>
  <c r="H104" i="5"/>
  <c r="H108" i="5"/>
  <c r="L101" i="5"/>
  <c r="L105" i="5"/>
  <c r="N101" i="5"/>
  <c r="N105" i="5"/>
  <c r="P101" i="5"/>
  <c r="P105" i="5"/>
  <c r="R105" i="5"/>
  <c r="R101" i="5"/>
  <c r="T105" i="5"/>
  <c r="T101" i="5"/>
  <c r="V101" i="5"/>
  <c r="V105" i="5"/>
  <c r="X101" i="5"/>
  <c r="X105" i="5"/>
  <c r="Z101" i="5"/>
  <c r="Z105" i="5"/>
  <c r="AB105" i="5"/>
  <c r="AB101" i="5"/>
  <c r="AD101" i="5"/>
  <c r="AD105" i="5"/>
  <c r="AF101" i="5"/>
  <c r="AF105" i="5"/>
  <c r="M106" i="5"/>
  <c r="M102" i="5"/>
  <c r="AE102" i="5"/>
  <c r="AE106" i="5"/>
  <c r="J106" i="5"/>
  <c r="J102" i="5"/>
  <c r="L108" i="5"/>
  <c r="L104" i="5"/>
  <c r="N104" i="5"/>
  <c r="N108" i="5"/>
  <c r="P104" i="5"/>
  <c r="P108" i="5"/>
  <c r="R104" i="5"/>
  <c r="R108" i="5"/>
  <c r="T108" i="5"/>
  <c r="T104" i="5"/>
  <c r="V104" i="5"/>
  <c r="V108" i="5"/>
  <c r="X108" i="5"/>
  <c r="X104" i="5"/>
  <c r="Z108" i="5"/>
  <c r="Z104" i="5"/>
  <c r="AB108" i="5"/>
  <c r="AB104" i="5"/>
  <c r="AD104" i="5"/>
  <c r="AD108" i="5"/>
  <c r="AF104" i="5"/>
  <c r="AF108" i="5"/>
  <c r="AC102" i="5"/>
  <c r="AC106" i="5"/>
  <c r="R107" i="5"/>
  <c r="R103" i="5"/>
  <c r="T107" i="5"/>
  <c r="T103" i="5"/>
  <c r="V107" i="5"/>
  <c r="V103" i="5"/>
  <c r="X107" i="5"/>
  <c r="X103" i="5"/>
  <c r="Z107" i="5"/>
  <c r="Z103" i="5"/>
  <c r="AB107" i="5"/>
  <c r="AB103" i="5"/>
  <c r="AD107" i="5"/>
  <c r="AD103" i="5"/>
  <c r="AF107" i="5"/>
  <c r="AF103" i="5"/>
  <c r="H103" i="5"/>
  <c r="H107" i="5"/>
  <c r="U106" i="5"/>
  <c r="U102" i="5"/>
  <c r="N107" i="5"/>
  <c r="N103" i="5"/>
  <c r="J104" i="5"/>
  <c r="J108" i="5"/>
  <c r="L102" i="5"/>
  <c r="L106" i="5"/>
  <c r="N102" i="5"/>
  <c r="N106" i="5"/>
  <c r="P106" i="5"/>
  <c r="P102" i="5"/>
  <c r="R106" i="5"/>
  <c r="R102" i="5"/>
  <c r="T106" i="5"/>
  <c r="T102" i="5"/>
  <c r="V102" i="5"/>
  <c r="V106" i="5"/>
  <c r="X106" i="5"/>
  <c r="X102" i="5"/>
  <c r="Z106" i="5"/>
  <c r="Z102" i="5"/>
  <c r="AB106" i="5"/>
  <c r="AB102" i="5"/>
  <c r="AD102" i="5"/>
  <c r="AD106" i="5"/>
  <c r="AF106" i="5"/>
  <c r="AF102" i="5"/>
  <c r="K106" i="5"/>
  <c r="K102" i="5"/>
  <c r="W106" i="5"/>
  <c r="W102" i="5"/>
  <c r="P103" i="5"/>
  <c r="P107" i="5"/>
  <c r="K105" i="5"/>
  <c r="K101" i="5"/>
  <c r="M105" i="5"/>
  <c r="M101" i="5"/>
  <c r="O105" i="5"/>
  <c r="O101" i="5"/>
  <c r="Q105" i="5"/>
  <c r="Q101" i="5"/>
  <c r="S105" i="5"/>
  <c r="S101" i="5"/>
  <c r="U105" i="5"/>
  <c r="W101" i="5"/>
  <c r="W105" i="5"/>
  <c r="Y101" i="5"/>
  <c r="Y105" i="5"/>
  <c r="AA105" i="5"/>
  <c r="AA101" i="5"/>
  <c r="AC101" i="5"/>
  <c r="AC105" i="5"/>
  <c r="AE101" i="5"/>
  <c r="AE105" i="5"/>
  <c r="AG105" i="5"/>
  <c r="AG101" i="5"/>
  <c r="Q106" i="5"/>
  <c r="Q102" i="5"/>
  <c r="AA106" i="5"/>
  <c r="AA102" i="5"/>
  <c r="L103" i="5"/>
  <c r="L107" i="5"/>
  <c r="H101" i="5"/>
  <c r="H105" i="5"/>
  <c r="K108" i="5"/>
  <c r="K104" i="5"/>
  <c r="M108" i="5"/>
  <c r="M104" i="5"/>
  <c r="O104" i="5"/>
  <c r="O108" i="5"/>
  <c r="Q108" i="5"/>
  <c r="Q104" i="5"/>
  <c r="S108" i="5"/>
  <c r="S104" i="5"/>
  <c r="U108" i="5"/>
  <c r="U104" i="5"/>
  <c r="W104" i="5"/>
  <c r="W108" i="5"/>
  <c r="Y104" i="5"/>
  <c r="Y108" i="5"/>
  <c r="AA108" i="5"/>
  <c r="AA104" i="5"/>
  <c r="AC104" i="5"/>
  <c r="AC108" i="5"/>
  <c r="AE104" i="5"/>
  <c r="AE108" i="5"/>
  <c r="AG104" i="5"/>
  <c r="AG108" i="5"/>
  <c r="J97" i="5"/>
  <c r="J99" i="5"/>
  <c r="I97" i="5"/>
  <c r="I98" i="5"/>
  <c r="I100" i="5"/>
  <c r="I122" i="5" l="1" a="1"/>
  <c r="I122" i="5" s="1"/>
  <c r="I130" i="5" a="1"/>
  <c r="I130" i="5" s="1"/>
  <c r="I126" i="5" a="1"/>
  <c r="I126" i="5" s="1"/>
  <c r="I134" i="5" a="1"/>
  <c r="I134" i="5" s="1"/>
  <c r="I120" i="5" a="1"/>
  <c r="I120" i="5" s="1"/>
  <c r="I124" i="5" a="1"/>
  <c r="I124" i="5" s="1"/>
  <c r="I128" i="5" a="1"/>
  <c r="I128" i="5" s="1"/>
  <c r="I132" i="5" a="1"/>
  <c r="I132" i="5" s="1"/>
  <c r="I119" i="5" a="1"/>
  <c r="I119" i="5" s="1"/>
  <c r="I131" i="5" a="1"/>
  <c r="I131" i="5" s="1"/>
  <c r="I123" i="5" a="1"/>
  <c r="I123" i="5" s="1"/>
  <c r="I127" i="5" a="1"/>
  <c r="I127" i="5" s="1"/>
  <c r="J121" i="5" a="1"/>
  <c r="J121" i="5" s="1"/>
  <c r="J133" i="5" a="1"/>
  <c r="J133" i="5" s="1"/>
  <c r="J125" i="5" a="1"/>
  <c r="J125" i="5" s="1"/>
  <c r="J129" i="5" a="1"/>
  <c r="J129" i="5" s="1"/>
  <c r="J119" i="5" a="1"/>
  <c r="J119" i="5" s="1"/>
  <c r="J123" i="5" a="1"/>
  <c r="J123" i="5" s="1"/>
  <c r="J127" i="5" a="1"/>
  <c r="J127" i="5" s="1"/>
  <c r="J131" i="5" a="1"/>
  <c r="J131" i="5" s="1"/>
  <c r="J101" i="5"/>
  <c r="J105" i="5"/>
  <c r="J107" i="5"/>
  <c r="J103" i="5"/>
  <c r="I104" i="5"/>
  <c r="I108" i="5"/>
  <c r="I106" i="5"/>
  <c r="I102" i="5"/>
  <c r="I105" i="5"/>
  <c r="I101" i="5"/>
  <c r="I5" i="6" l="1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G9" i="6" l="1"/>
  <c r="F9" i="6"/>
  <c r="E9" i="6"/>
  <c r="D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<sst xmlns="http://schemas.openxmlformats.org/spreadsheetml/2006/main" count="2361" uniqueCount="530">
  <si>
    <t>TechName</t>
  </si>
  <si>
    <t>Comm-IN</t>
  </si>
  <si>
    <t>Comm-OUT</t>
  </si>
  <si>
    <t>Life</t>
  </si>
  <si>
    <t>LimType</t>
  </si>
  <si>
    <t>EFF</t>
  </si>
  <si>
    <t>Technology Description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</si>
  <si>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</si>
  <si>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</si>
  <si>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</si>
  <si>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</si>
  <si>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</si>
  <si>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</si>
  <si>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</si>
  <si>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</si>
  <si>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</si>
  <si>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Variable O&amp;M Cost</t>
  </si>
  <si>
    <t>New Processes</t>
  </si>
  <si>
    <t>*TechDesc</t>
  </si>
  <si>
    <t>PJ</t>
  </si>
  <si>
    <t>Year</t>
  </si>
  <si>
    <t>Curr</t>
  </si>
  <si>
    <t>NCAP_COST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</si>
  <si>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</si>
  <si>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</si>
  <si>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</si>
  <si>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</si>
  <si>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</si>
  <si>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</si>
  <si>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</si>
  <si>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</si>
  <si>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</si>
  <si>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TJ heat</t>
  </si>
  <si>
    <t>% heat demand</t>
  </si>
  <si>
    <t>€/GJ</t>
  </si>
  <si>
    <t>€ Capital costs (Millions)</t>
  </si>
  <si>
    <t>10% continguency</t>
  </si>
  <si>
    <t>*Above are upfront capital costs, not annualised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</si>
  <si>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</si>
  <si>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</si>
  <si>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</si>
  <si>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</si>
  <si>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</si>
  <si>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</si>
  <si>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</si>
  <si>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</si>
  <si>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</si>
  <si>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</si>
  <si>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</si>
  <si>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</si>
  <si>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</si>
  <si>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</si>
  <si>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</si>
  <si>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</si>
  <si>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</si>
  <si>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</si>
  <si>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</si>
  <si>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</si>
  <si>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</si>
  <si>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</si>
  <si>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</si>
  <si>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</si>
  <si>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</si>
  <si>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</si>
  <si>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</si>
  <si>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</si>
  <si>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</si>
  <si>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</si>
  <si>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</si>
  <si>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</si>
  <si>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</si>
  <si>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</si>
  <si>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</si>
  <si>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</si>
  <si>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</si>
  <si>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</si>
  <si>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</si>
  <si>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</si>
  <si>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</si>
  <si>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</si>
  <si>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</si>
  <si>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</si>
  <si>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</si>
  <si>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</si>
  <si>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</si>
  <si>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</si>
  <si>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</si>
  <si>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</si>
  <si>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</si>
  <si>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</si>
  <si>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</si>
  <si>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</si>
  <si>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</si>
  <si>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</si>
  <si>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</si>
  <si>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</si>
  <si>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</si>
  <si>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</si>
  <si>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</si>
  <si>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</si>
  <si>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</si>
  <si>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</si>
  <si>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</si>
  <si>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</si>
  <si>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</si>
  <si>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</si>
  <si>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</si>
  <si>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</si>
  <si>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</si>
  <si>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</si>
  <si>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</si>
  <si>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</si>
  <si>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</si>
  <si>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</si>
  <si>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</si>
  <si>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</si>
  <si>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</si>
  <si>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</si>
  <si>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</si>
  <si>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</si>
  <si>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</si>
  <si>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</si>
  <si>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</si>
  <si>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</si>
  <si>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</si>
  <si>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</si>
  <si>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</si>
  <si>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</si>
  <si>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</si>
  <si>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</si>
  <si>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</si>
  <si>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</si>
  <si>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</si>
  <si>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</si>
  <si>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</si>
  <si>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</si>
  <si>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</si>
  <si>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</si>
  <si>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</si>
  <si>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</si>
  <si>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</si>
  <si>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</si>
  <si>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</si>
  <si>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</si>
  <si>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</si>
  <si>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</si>
  <si>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</si>
  <si>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</si>
  <si>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</si>
  <si>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</si>
  <si>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</si>
  <si>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</si>
  <si>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</si>
  <si>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</si>
  <si>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</si>
  <si>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</si>
  <si>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</si>
  <si>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</si>
  <si>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</si>
  <si>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</si>
  <si>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</si>
  <si>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</si>
  <si>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</si>
  <si>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</si>
  <si>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</si>
  <si>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</si>
  <si>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</si>
  <si>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</si>
  <si>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</si>
  <si>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</si>
  <si>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</si>
  <si>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</si>
  <si>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</si>
  <si>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</si>
  <si>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</si>
  <si>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</si>
  <si>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</si>
  <si>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</si>
  <si>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</si>
  <si>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</si>
  <si>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</si>
  <si>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</si>
  <si>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</si>
  <si>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</si>
  <si>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</si>
  <si>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</si>
  <si>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</si>
  <si>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</si>
  <si>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</si>
  <si>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</si>
  <si>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</si>
  <si>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</si>
  <si>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</si>
  <si>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</si>
  <si>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</si>
  <si>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</si>
  <si>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</si>
  <si>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</si>
  <si>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</si>
  <si>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</si>
  <si>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</si>
  <si>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</si>
  <si>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</si>
  <si>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</si>
  <si>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</si>
  <si>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</si>
  <si>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</si>
  <si>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</si>
  <si>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</si>
  <si>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</si>
  <si>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</si>
  <si>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</si>
  <si>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</si>
  <si>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</si>
  <si>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</si>
  <si>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</si>
  <si>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</si>
  <si>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</si>
  <si>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</si>
  <si>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</si>
  <si>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</si>
  <si>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</si>
  <si>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</si>
  <si>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</si>
  <si>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</si>
  <si>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</si>
  <si>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</si>
  <si>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</si>
  <si>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</si>
  <si>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</si>
  <si>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</si>
  <si>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</si>
  <si>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</si>
  <si>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</si>
  <si>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</si>
  <si>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</si>
  <si>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</si>
  <si>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</si>
  <si>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</si>
  <si>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</si>
  <si>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</si>
  <si>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</si>
  <si>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</si>
  <si>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</si>
  <si>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</si>
  <si>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</si>
  <si>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</si>
  <si>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</si>
  <si>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</si>
  <si>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</si>
  <si>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</si>
  <si>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</si>
  <si>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</si>
  <si>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</si>
  <si>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</si>
  <si>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</si>
  <si>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</si>
  <si>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</si>
  <si>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</si>
  <si>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</si>
  <si>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</si>
  <si>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</si>
  <si>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</si>
  <si>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</si>
  <si>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</si>
  <si>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</si>
  <si>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</si>
  <si>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</si>
  <si>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</si>
  <si>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</si>
  <si>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</si>
  <si>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</si>
  <si>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</si>
  <si>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</si>
  <si>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</si>
  <si>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</si>
  <si>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</si>
  <si>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</si>
  <si>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</si>
  <si>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</si>
  <si>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</si>
  <si>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</si>
  <si>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</si>
  <si>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</si>
  <si>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</si>
  <si>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</si>
  <si>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</si>
  <si>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</si>
  <si>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</si>
  <si>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</si>
  <si>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</si>
  <si>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</si>
  <si>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</si>
  <si>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</si>
  <si>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</si>
  <si>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</si>
  <si>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</si>
  <si>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</si>
  <si>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</si>
  <si>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</si>
  <si>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</si>
  <si>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</si>
  <si>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</si>
  <si>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</si>
  <si>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</si>
  <si>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</si>
  <si>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</si>
  <si>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</si>
  <si>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</si>
  <si>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</si>
  <si>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</si>
  <si>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</si>
  <si>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</si>
  <si>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</si>
  <si>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</si>
  <si>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</si>
  <si>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</si>
  <si>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</si>
  <si>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</si>
  <si>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</si>
  <si>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</si>
  <si>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</si>
  <si>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</si>
  <si>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</si>
  <si>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</si>
  <si>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</si>
  <si>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</si>
  <si>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</si>
  <si>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</si>
  <si>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</si>
  <si>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</si>
  <si>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</si>
  <si>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</si>
  <si>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</si>
  <si>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</si>
  <si>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</si>
  <si>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</si>
  <si>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</si>
  <si>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</si>
  <si>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</si>
  <si>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</si>
  <si>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</si>
  <si>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</si>
  <si>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</si>
  <si>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</si>
  <si>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</si>
  <si>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</si>
  <si>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</si>
  <si>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</si>
  <si>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</si>
  <si>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</si>
  <si>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</si>
  <si>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</si>
  <si>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</si>
  <si>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</si>
  <si>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</si>
  <si>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</si>
  <si>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</si>
  <si>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</si>
  <si>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</si>
  <si>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</si>
  <si>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</si>
  <si>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</si>
  <si>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</si>
  <si>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</si>
  <si>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</si>
  <si>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</si>
  <si>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</si>
  <si>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</si>
  <si>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</si>
  <si>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</si>
  <si>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</si>
  <si>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</si>
  <si>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</si>
  <si>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</si>
  <si>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</si>
  <si>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</si>
  <si>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</si>
  <si>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</si>
  <si>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</si>
  <si>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</si>
  <si>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</si>
  <si>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</si>
  <si>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</si>
  <si>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</si>
  <si>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</si>
  <si>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</si>
  <si>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</si>
  <si>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</si>
  <si>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</si>
  <si>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</si>
  <si>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</si>
  <si>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</si>
  <si>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</si>
  <si>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</si>
  <si>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</si>
  <si>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</si>
  <si>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</si>
  <si>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</si>
  <si>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</si>
  <si>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</si>
  <si>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</si>
  <si>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</si>
  <si>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</si>
  <si>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</si>
  <si>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</si>
  <si>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</si>
  <si>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</si>
  <si>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</si>
  <si>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</si>
  <si>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</si>
  <si>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</si>
  <si>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</si>
  <si>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</si>
  <si>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</si>
  <si>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</si>
  <si>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</si>
  <si>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</si>
  <si>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</si>
  <si>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</si>
  <si>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</si>
  <si>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</si>
  <si>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</si>
  <si>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</si>
  <si>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</si>
  <si>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</si>
  <si>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</si>
  <si>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</si>
  <si>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</si>
  <si>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</si>
  <si>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</si>
  <si>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</si>
  <si>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</si>
  <si>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</si>
  <si>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</si>
  <si>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</si>
  <si>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</si>
  <si>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</si>
  <si>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</si>
  <si>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</si>
  <si>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</si>
  <si>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</si>
  <si>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</si>
  <si>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</si>
  <si>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</si>
  <si>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</si>
  <si>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</si>
  <si>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</si>
  <si>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</si>
  <si>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</si>
  <si>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</si>
  <si>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</si>
  <si>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</si>
  <si>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</si>
  <si>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</si>
  <si>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</si>
  <si>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</si>
  <si>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</si>
  <si>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</si>
  <si>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</si>
  <si>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</si>
  <si>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</si>
  <si>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</si>
  <si>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</si>
  <si>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</si>
  <si>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</si>
  <si>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</si>
  <si>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</si>
  <si>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</si>
  <si>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</si>
  <si>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</si>
  <si>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</si>
  <si>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</si>
  <si>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</si>
  <si>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</si>
  <si>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</si>
  <si>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</si>
  <si>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</si>
  <si>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</si>
  <si>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</si>
  <si>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</si>
  <si>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</si>
  <si>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</si>
  <si>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</si>
  <si>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</si>
  <si>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</si>
  <si>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</si>
  <si>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</si>
  <si>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</si>
  <si>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</si>
  <si>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</si>
  <si>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</si>
  <si>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</si>
  <si>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</si>
  <si>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</si>
  <si>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</si>
  <si>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</si>
  <si>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</si>
  <si>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</si>
  <si>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</si>
  <si>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</si>
  <si>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</si>
  <si>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</si>
  <si>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</si>
  <si>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</si>
  <si>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</si>
  <si>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</si>
  <si>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FX</t>
  </si>
  <si>
    <t>EUR15</t>
  </si>
  <si>
    <t>ACT_BND</t>
  </si>
  <si>
    <t>Meuro/PJ</t>
  </si>
  <si>
    <t>CITY_DH</t>
  </si>
  <si>
    <t>URBAN_1_DH</t>
  </si>
  <si>
    <t>URBAN_2_DH</t>
  </si>
  <si>
    <t>URBAN_3_DH</t>
  </si>
  <si>
    <t>District Heating - Medium Urban Density</t>
  </si>
  <si>
    <t>District Heating - High Urban Density</t>
  </si>
  <si>
    <t>District Heating - Low Urban Density</t>
  </si>
  <si>
    <t>FT-RSDHET,FT-SRVHET</t>
  </si>
  <si>
    <t xml:space="preserve">District Heating- City </t>
  </si>
  <si>
    <t>IE</t>
  </si>
  <si>
    <t>RSDHET,SRVHET</t>
  </si>
  <si>
    <t>INVCOST</t>
  </si>
  <si>
    <t>~FI_T: NCAP_BND</t>
  </si>
  <si>
    <t>~FI_T: INVCOST</t>
  </si>
  <si>
    <t>~FI_T: VAROM</t>
  </si>
  <si>
    <t>RSDHET_C,SRVHET_C</t>
  </si>
  <si>
    <t>RSDHET_1,SRVHET_1</t>
  </si>
  <si>
    <t>RSDHET_2,SRVHET_2</t>
  </si>
  <si>
    <t>RSDHET_3,SRVHET_3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</si>
</sst>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0.0"/>
    <numFmt numFmtId="165" formatCode="_ * #,##0.00_ ;_ * \-#,##0.00_ ;_ * &quot;-&quot;??_ ;_ @_ "/>
    <numFmt numFmtId="166" formatCode="0.000"/>
    <numFmt numFmtId="167" formatCode="_-&quot;€&quot;\ * #,##0.00_-;\-&quot;€&quot;\ * #,##0.00_-;_-&quot;€&quot;\ * &quot;-&quot;??_-;_-@_-"/>
    <numFmt numFmtId="168" formatCode="#,##0;\-\ #,##0;_-\ &quot;- &quot;"/>
    <numFmt numFmtId="169" formatCode="_-[$€-2]\ * #,##0.00_-;\-[$€-2]\ * #,##0.00_-;_-[$€-2]\ * &quot;-&quot;??_-"/>
    <numFmt numFmtId="170" formatCode="_([$€]* #,##0.00_);_([$€]* \(#,##0.00\);_([$€]* &quot;-&quot;??_);_(@_)"/>
    <numFmt numFmtId="171" formatCode="0.0%"/>
    <numFmt numFmtId="172" formatCode="#,##0;#\ ##0"/>
    <numFmt numFmtId="173" formatCode="0.000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  <font>
      <sz val="10"/>
      <name val="Calibri"/>
      <family val="2"/>
      <scheme val="minor"/>
    </font>
  </fonts>
  <fills count="7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  <fill>
      <patternFill patternType="solid">
        <fgColor rgb="FFFFFFCC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9">
    <xf numFmtId="0" fontId="0" fillId="0" borderId="0"/>
    <xf numFmtId="9" fontId="8" fillId="0" borderId="0" applyFont="0" applyFill="0" applyBorder="0" applyAlignment="0" applyProtection="0"/>
    <xf numFmtId="0" fontId="5" fillId="0" borderId="0"/>
    <xf numFmtId="0" fontId="3" fillId="0" borderId="0"/>
    <xf numFmtId="0" fontId="11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5" fillId="12" borderId="8" applyNumberFormat="0" applyAlignment="0" applyProtection="0"/>
    <xf numFmtId="0" fontId="26" fillId="13" borderId="9" applyNumberFormat="0" applyAlignment="0" applyProtection="0"/>
    <xf numFmtId="0" fontId="27" fillId="13" borderId="8" applyNumberFormat="0" applyAlignment="0" applyProtection="0"/>
    <xf numFmtId="0" fontId="28" fillId="0" borderId="10" applyNumberFormat="0" applyFill="0" applyAlignment="0" applyProtection="0"/>
    <xf numFmtId="0" fontId="29" fillId="14" borderId="11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" fillId="0" borderId="13" applyNumberFormat="0" applyFill="0" applyAlignment="0" applyProtection="0"/>
    <xf numFmtId="0" fontId="3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3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33" fillId="41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9" borderId="0" applyNumberFormat="0" applyBorder="0" applyAlignment="0" applyProtection="0"/>
    <xf numFmtId="0" fontId="33" fillId="44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47" borderId="0" applyNumberFormat="0" applyBorder="0" applyAlignment="0" applyProtection="0"/>
    <xf numFmtId="0" fontId="33" fillId="50" borderId="0" applyNumberFormat="0" applyBorder="0" applyAlignment="0" applyProtection="0"/>
    <xf numFmtId="0" fontId="33" fillId="50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34" fillId="51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4" borderId="0" applyNumberFormat="0" applyBorder="0" applyAlignment="0" applyProtection="0"/>
    <xf numFmtId="4" fontId="53" fillId="59" borderId="4">
      <alignment horizontal="right" vertical="center"/>
    </xf>
    <xf numFmtId="4" fontId="53" fillId="59" borderId="4">
      <alignment horizontal="right" vertical="center"/>
    </xf>
    <xf numFmtId="0" fontId="57" fillId="10" borderId="0" applyNumberFormat="0" applyBorder="0" applyAlignment="0" applyProtection="0"/>
    <xf numFmtId="0" fontId="57" fillId="10" borderId="0" applyNumberFormat="0" applyBorder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27" fillId="13" borderId="8" applyNumberFormat="0" applyAlignment="0" applyProtection="0"/>
    <xf numFmtId="0" fontId="44" fillId="0" borderId="16" applyNumberFormat="0" applyFill="0" applyAlignment="0" applyProtection="0"/>
    <xf numFmtId="0" fontId="37" fillId="61" borderId="17" applyNumberFormat="0" applyAlignment="0" applyProtection="0"/>
    <xf numFmtId="0" fontId="34" fillId="55" borderId="0" applyNumberFormat="0" applyBorder="0" applyAlignment="0" applyProtection="0"/>
    <xf numFmtId="0" fontId="34" fillId="56" borderId="0" applyNumberFormat="0" applyBorder="0" applyAlignment="0" applyProtection="0"/>
    <xf numFmtId="0" fontId="34" fillId="57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8" borderId="0" applyNumberFormat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1" fillId="0" borderId="0"/>
    <xf numFmtId="0" fontId="55" fillId="0" borderId="18">
      <alignment horizontal="left" vertical="center" wrapText="1" indent="2"/>
    </xf>
    <xf numFmtId="0" fontId="55" fillId="0" borderId="18">
      <alignment horizontal="left" vertical="center" wrapText="1" indent="2"/>
    </xf>
    <xf numFmtId="0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0" fontId="51" fillId="0" borderId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4" fontId="55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5" fillId="62" borderId="0" applyNumberFormat="0" applyBorder="0" applyAlignment="0" applyProtection="0"/>
    <xf numFmtId="0" fontId="5" fillId="0" borderId="0"/>
    <xf numFmtId="0" fontId="5" fillId="0" borderId="0"/>
    <xf numFmtId="0" fontId="58" fillId="0" borderId="0"/>
    <xf numFmtId="0" fontId="51" fillId="0" borderId="0"/>
    <xf numFmtId="0" fontId="2" fillId="0" borderId="0"/>
    <xf numFmtId="0" fontId="51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8" fillId="0" borderId="0"/>
    <xf numFmtId="0" fontId="5" fillId="0" borderId="0"/>
    <xf numFmtId="0" fontId="59" fillId="0" borderId="0"/>
    <xf numFmtId="0" fontId="5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" fillId="0" borderId="0"/>
    <xf numFmtId="0" fontId="2" fillId="0" borderId="0"/>
    <xf numFmtId="0" fontId="58" fillId="0" borderId="0"/>
    <xf numFmtId="0" fontId="58" fillId="0" borderId="0"/>
    <xf numFmtId="0" fontId="54" fillId="0" borderId="0"/>
    <xf numFmtId="0" fontId="5" fillId="0" borderId="0"/>
    <xf numFmtId="0" fontId="2" fillId="0" borderId="0"/>
    <xf numFmtId="0" fontId="58" fillId="0" borderId="0"/>
    <xf numFmtId="4" fontId="55" fillId="0" borderId="4" applyFill="0" applyBorder="0" applyProtection="0">
      <alignment horizontal="right" vertical="center"/>
    </xf>
    <xf numFmtId="4" fontId="55" fillId="0" borderId="4" applyFill="0" applyBorder="0" applyProtection="0">
      <alignment horizontal="right" vertical="center"/>
    </xf>
    <xf numFmtId="4" fontId="55" fillId="0" borderId="4" applyFill="0" applyBorder="0" applyProtection="0">
      <alignment horizontal="right" vertical="center"/>
    </xf>
    <xf numFmtId="0" fontId="56" fillId="0" borderId="0" applyNumberFormat="0" applyFill="0" applyBorder="0" applyProtection="0">
      <alignment horizontal="left" vertical="center"/>
    </xf>
    <xf numFmtId="0" fontId="5" fillId="63" borderId="0" applyNumberFormat="0" applyFon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0"/>
    <xf numFmtId="0" fontId="50" fillId="0" borderId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5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0" fillId="0" borderId="19" applyNumberFormat="0" applyFill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5" fillId="42" borderId="0" applyNumberFormat="0" applyBorder="0" applyAlignment="0" applyProtection="0"/>
    <xf numFmtId="0" fontId="39" fillId="43" borderId="0" applyNumberFormat="0" applyBorder="0" applyAlignment="0" applyProtection="0"/>
    <xf numFmtId="4" fontId="55" fillId="0" borderId="0"/>
    <xf numFmtId="0" fontId="60" fillId="11" borderId="0" applyNumberFormat="0" applyBorder="0" applyAlignment="0" applyProtection="0"/>
    <xf numFmtId="0" fontId="32" fillId="19" borderId="0" applyNumberFormat="0" applyBorder="0" applyAlignment="0" applyProtection="0"/>
    <xf numFmtId="0" fontId="32" fillId="23" borderId="0" applyNumberFormat="0" applyBorder="0" applyAlignment="0" applyProtection="0"/>
    <xf numFmtId="0" fontId="32" fillId="27" borderId="0" applyNumberFormat="0" applyBorder="0" applyAlignment="0" applyProtection="0"/>
    <xf numFmtId="0" fontId="32" fillId="31" borderId="0" applyNumberFormat="0" applyBorder="0" applyAlignment="0" applyProtection="0"/>
    <xf numFmtId="0" fontId="32" fillId="35" borderId="0" applyNumberFormat="0" applyBorder="0" applyAlignment="0" applyProtection="0"/>
    <xf numFmtId="0" fontId="32" fillId="39" borderId="0" applyNumberFormat="0" applyBorder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0" fontId="36" fillId="60" borderId="15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0" fontId="43" fillId="46" borderId="1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2" fillId="0" borderId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2" fillId="15" borderId="12" applyNumberFormat="0" applyFon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0" fontId="46" fillId="60" borderId="23" applyNumberFormat="0" applyAlignment="0" applyProtection="0"/>
    <xf numFmtId="9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165" fontId="5" fillId="0" borderId="0" applyFont="0" applyFill="0" applyBorder="0" applyAlignment="0" applyProtection="0"/>
    <xf numFmtId="0" fontId="5" fillId="0" borderId="0"/>
    <xf numFmtId="0" fontId="63" fillId="0" borderId="0" applyNumberFormat="0" applyFill="0" applyBorder="0" applyAlignment="0" applyProtection="0">
      <alignment vertical="top"/>
      <protection locked="0"/>
    </xf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2" fillId="37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3" fillId="43" borderId="0" applyNumberFormat="0" applyBorder="0" applyAlignment="0" applyProtection="0"/>
    <xf numFmtId="0" fontId="33" fillId="44" borderId="0" applyNumberFormat="0" applyBorder="0" applyAlignment="0" applyProtection="0"/>
    <xf numFmtId="0" fontId="33" fillId="45" borderId="0" applyNumberFormat="0" applyBorder="0" applyAlignment="0" applyProtection="0"/>
    <xf numFmtId="0" fontId="33" fillId="4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3" fillId="49" borderId="0" applyNumberFormat="0" applyBorder="0" applyAlignment="0" applyProtection="0"/>
    <xf numFmtId="0" fontId="33" fillId="44" borderId="0" applyNumberFormat="0" applyBorder="0" applyAlignment="0" applyProtection="0"/>
    <xf numFmtId="0" fontId="33" fillId="47" borderId="0" applyNumberFormat="0" applyBorder="0" applyAlignment="0" applyProtection="0"/>
    <xf numFmtId="0" fontId="33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4" fillId="56" borderId="0" applyNumberFormat="0" applyBorder="0" applyAlignment="0" applyProtection="0"/>
    <xf numFmtId="0" fontId="34" fillId="57" borderId="0" applyNumberFormat="0" applyBorder="0" applyAlignment="0" applyProtection="0"/>
    <xf numFmtId="0" fontId="34" fillId="52" borderId="0" applyNumberFormat="0" applyBorder="0" applyAlignment="0" applyProtection="0"/>
    <xf numFmtId="0" fontId="34" fillId="53" borderId="0" applyNumberFormat="0" applyBorder="0" applyAlignment="0" applyProtection="0"/>
    <xf numFmtId="0" fontId="34" fillId="58" borderId="0" applyNumberFormat="0" applyBorder="0" applyAlignment="0" applyProtection="0"/>
    <xf numFmtId="0" fontId="35" fillId="42" borderId="0" applyNumberFormat="0" applyBorder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64" fillId="0" borderId="0"/>
    <xf numFmtId="0" fontId="65" fillId="0" borderId="0">
      <alignment horizontal="right"/>
    </xf>
    <xf numFmtId="0" fontId="66" fillId="0" borderId="0"/>
    <xf numFmtId="0" fontId="67" fillId="0" borderId="0"/>
    <xf numFmtId="0" fontId="68" fillId="0" borderId="0"/>
    <xf numFmtId="0" fontId="69" fillId="0" borderId="26" applyNumberFormat="0" applyAlignment="0"/>
    <xf numFmtId="0" fontId="70" fillId="0" borderId="0" applyAlignment="0">
      <alignment horizontal="left"/>
    </xf>
    <xf numFmtId="0" fontId="70" fillId="0" borderId="0">
      <alignment horizontal="right"/>
    </xf>
    <xf numFmtId="171" fontId="70" fillId="0" borderId="0">
      <alignment horizontal="right"/>
    </xf>
    <xf numFmtId="164" fontId="71" fillId="0" borderId="0">
      <alignment horizontal="right"/>
    </xf>
    <xf numFmtId="0" fontId="72" fillId="0" borderId="0"/>
    <xf numFmtId="0" fontId="36" fillId="60" borderId="15" applyNumberFormat="0" applyAlignment="0" applyProtection="0"/>
    <xf numFmtId="0" fontId="37" fillId="61" borderId="17" applyNumberFormat="0" applyAlignment="0" applyProtection="0"/>
    <xf numFmtId="165" fontId="5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7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43" borderId="0" applyNumberFormat="0" applyBorder="0" applyAlignment="0" applyProtection="0"/>
    <xf numFmtId="0" fontId="40" fillId="0" borderId="19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6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4" fillId="0" borderId="0" applyFill="0" applyBorder="0"/>
    <xf numFmtId="0" fontId="62" fillId="0" borderId="0"/>
    <xf numFmtId="0" fontId="2" fillId="0" borderId="0"/>
    <xf numFmtId="0" fontId="74" fillId="0" borderId="0" applyFill="0" applyBorder="0"/>
    <xf numFmtId="0" fontId="2" fillId="0" borderId="0"/>
    <xf numFmtId="0" fontId="5" fillId="0" borderId="0"/>
    <xf numFmtId="0" fontId="2" fillId="0" borderId="0"/>
    <xf numFmtId="0" fontId="2" fillId="0" borderId="0"/>
    <xf numFmtId="0" fontId="75" fillId="0" borderId="0" applyBorder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67" borderId="4" applyNumberFormat="0" applyProtection="0">
      <alignment horizontal="right"/>
    </xf>
    <xf numFmtId="1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19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76" fillId="0" borderId="27" applyNumberFormat="0">
      <alignment vertical="center"/>
    </xf>
    <xf numFmtId="172" fontId="77" fillId="0" borderId="27">
      <alignment horizontal="right" vertical="center"/>
    </xf>
    <xf numFmtId="0" fontId="2" fillId="17" borderId="0" applyNumberFormat="0" applyBorder="0" applyAlignment="0" applyProtection="0"/>
    <xf numFmtId="0" fontId="2" fillId="21" borderId="0" applyNumberFormat="0" applyBorder="0" applyAlignment="0" applyProtection="0"/>
    <xf numFmtId="0" fontId="2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3" borderId="0" applyNumberFormat="0" applyBorder="0" applyAlignment="0" applyProtection="0"/>
    <xf numFmtId="0" fontId="2" fillId="37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4" borderId="0" applyNumberFormat="0" applyBorder="0" applyAlignment="0" applyProtection="0"/>
    <xf numFmtId="0" fontId="2" fillId="38" borderId="0" applyNumberFormat="0" applyBorder="0" applyAlignment="0" applyProtection="0"/>
    <xf numFmtId="0" fontId="32" fillId="19" borderId="0" applyNumberFormat="0" applyBorder="0" applyAlignment="0" applyProtection="0"/>
    <xf numFmtId="0" fontId="32" fillId="23" borderId="0" applyNumberFormat="0" applyBorder="0" applyAlignment="0" applyProtection="0"/>
    <xf numFmtId="0" fontId="32" fillId="27" borderId="0" applyNumberFormat="0" applyBorder="0" applyAlignment="0" applyProtection="0"/>
    <xf numFmtId="0" fontId="32" fillId="31" borderId="0" applyNumberFormat="0" applyBorder="0" applyAlignment="0" applyProtection="0"/>
    <xf numFmtId="0" fontId="32" fillId="35" borderId="0" applyNumberFormat="0" applyBorder="0" applyAlignment="0" applyProtection="0"/>
    <xf numFmtId="0" fontId="32" fillId="39" borderId="0" applyNumberFormat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9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9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54" fillId="0" borderId="0" applyFont="0" applyFill="0" applyBorder="0" applyAlignment="0" applyProtection="0"/>
    <xf numFmtId="0" fontId="43" fillId="46" borderId="15" applyNumberFormat="0" applyAlignment="0" applyProtection="0"/>
    <xf numFmtId="0" fontId="29" fillId="14" borderId="11" applyNumberFormat="0" applyAlignment="0" applyProtection="0"/>
    <xf numFmtId="0" fontId="32" fillId="16" borderId="0" applyNumberFormat="0" applyBorder="0" applyAlignment="0" applyProtection="0"/>
    <xf numFmtId="0" fontId="32" fillId="20" borderId="0" applyNumberFormat="0" applyBorder="0" applyAlignment="0" applyProtection="0"/>
    <xf numFmtId="0" fontId="32" fillId="24" borderId="0" applyNumberFormat="0" applyBorder="0" applyAlignment="0" applyProtection="0"/>
    <xf numFmtId="0" fontId="32" fillId="28" borderId="0" applyNumberFormat="0" applyBorder="0" applyAlignment="0" applyProtection="0"/>
    <xf numFmtId="0" fontId="32" fillId="32" borderId="0" applyNumberFormat="0" applyBorder="0" applyAlignment="0" applyProtection="0"/>
    <xf numFmtId="0" fontId="32" fillId="36" borderId="0" applyNumberFormat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4" fillId="0" borderId="0"/>
    <xf numFmtId="0" fontId="2" fillId="0" borderId="0"/>
    <xf numFmtId="0" fontId="54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" fillId="64" borderId="22" applyNumberFormat="0" applyFont="0" applyAlignment="0" applyProtection="0"/>
    <xf numFmtId="0" fontId="54" fillId="64" borderId="22" applyNumberFormat="0" applyFont="0" applyAlignment="0" applyProtection="0"/>
    <xf numFmtId="0" fontId="5" fillId="64" borderId="2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0" fontId="2" fillId="15" borderId="12" applyNumberFormat="0" applyFont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4" fillId="0" borderId="0" applyFont="0" applyFill="0" applyBorder="0" applyAlignment="0" applyProtection="0"/>
    <xf numFmtId="0" fontId="46" fillId="60" borderId="23" applyNumberFormat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7" fillId="67" borderId="4" applyNumberFormat="0" applyProtection="0">
      <alignment horizontal="right"/>
    </xf>
    <xf numFmtId="0" fontId="78" fillId="67" borderId="0" applyNumberFormat="0" applyBorder="0" applyProtection="0">
      <alignment horizontal="left"/>
    </xf>
    <xf numFmtId="0" fontId="7" fillId="67" borderId="4" applyNumberFormat="0" applyProtection="0">
      <alignment horizontal="left"/>
    </xf>
    <xf numFmtId="49" fontId="5" fillId="0" borderId="4" applyFill="0" applyProtection="0">
      <alignment horizontal="right"/>
    </xf>
    <xf numFmtId="0" fontId="79" fillId="68" borderId="0" applyNumberFormat="0" applyBorder="0" applyProtection="0">
      <alignment horizontal="left"/>
    </xf>
    <xf numFmtId="1" fontId="5" fillId="0" borderId="4" applyFill="0" applyProtection="0">
      <alignment horizontal="right" vertical="top" wrapText="1"/>
    </xf>
    <xf numFmtId="2" fontId="5" fillId="0" borderId="4" applyFill="0" applyProtection="0">
      <alignment horizontal="right" vertical="top" wrapText="1"/>
    </xf>
    <xf numFmtId="0" fontId="5" fillId="0" borderId="4" applyFill="0" applyProtection="0">
      <alignment horizontal="right" vertical="top" wrapText="1"/>
    </xf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1" fillId="0" borderId="0"/>
  </cellStyleXfs>
  <cellXfs count="126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7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4" xfId="0" applyNumberFormat="1" applyBorder="1"/>
    <xf numFmtId="1" fontId="9" fillId="0" borderId="4" xfId="0" applyNumberFormat="1" applyFont="1" applyBorder="1"/>
    <xf numFmtId="1" fontId="9" fillId="0" borderId="4" xfId="0" applyNumberFormat="1" applyFont="1" applyBorder="1" applyAlignment="1">
      <alignment wrapText="1"/>
    </xf>
    <xf numFmtId="9" fontId="0" fillId="0" borderId="4" xfId="1" applyFont="1" applyBorder="1"/>
    <xf numFmtId="9" fontId="0" fillId="5" borderId="4" xfId="1" applyFont="1" applyFill="1" applyBorder="1"/>
    <xf numFmtId="164" fontId="0" fillId="0" borderId="4" xfId="0" applyNumberFormat="1" applyBorder="1"/>
    <xf numFmtId="1" fontId="0" fillId="5" borderId="4" xfId="0" applyNumberFormat="1" applyFill="1" applyBorder="1"/>
    <xf numFmtId="1" fontId="0" fillId="0" borderId="0" xfId="0" applyNumberFormat="1"/>
    <xf numFmtId="0" fontId="3" fillId="6" borderId="0" xfId="2" applyFont="1" applyFill="1" applyAlignment="1">
      <alignment vertical="center"/>
    </xf>
    <xf numFmtId="0" fontId="3" fillId="7" borderId="0" xfId="2" applyFont="1" applyFill="1" applyAlignment="1">
      <alignment vertical="center"/>
    </xf>
    <xf numFmtId="0" fontId="3" fillId="0" borderId="0" xfId="3"/>
    <xf numFmtId="0" fontId="10" fillId="7" borderId="0" xfId="2" applyFont="1" applyFill="1" applyAlignment="1">
      <alignment vertical="center"/>
    </xf>
    <xf numFmtId="0" fontId="11" fillId="7" borderId="0" xfId="2" applyFont="1" applyFill="1" applyAlignment="1">
      <alignment vertical="center"/>
    </xf>
    <xf numFmtId="0" fontId="3" fillId="8" borderId="0" xfId="2" applyFont="1" applyFill="1" applyAlignment="1">
      <alignment vertical="center"/>
    </xf>
    <xf numFmtId="0" fontId="12" fillId="7" borderId="0" xfId="2" applyFont="1" applyFill="1" applyAlignment="1">
      <alignment vertical="center"/>
    </xf>
    <xf numFmtId="0" fontId="13" fillId="7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5" fillId="7" borderId="0" xfId="2" applyFont="1" applyFill="1" applyAlignment="1">
      <alignment vertical="center"/>
    </xf>
    <xf numFmtId="0" fontId="16" fillId="7" borderId="0" xfId="2" applyFont="1" applyFill="1" applyAlignment="1">
      <alignment vertical="center"/>
    </xf>
    <xf numFmtId="0" fontId="15" fillId="6" borderId="0" xfId="2" applyFont="1" applyFill="1" applyAlignment="1">
      <alignment vertical="center"/>
    </xf>
    <xf numFmtId="164" fontId="15" fillId="6" borderId="0" xfId="2" applyNumberFormat="1" applyFont="1" applyFill="1" applyAlignment="1">
      <alignment horizontal="left" vertical="center"/>
    </xf>
    <xf numFmtId="0" fontId="17" fillId="7" borderId="0" xfId="2" applyFont="1" applyFill="1" applyAlignment="1">
      <alignment vertical="center"/>
    </xf>
    <xf numFmtId="0" fontId="18" fillId="6" borderId="0" xfId="2" applyFont="1" applyFill="1" applyAlignment="1">
      <alignment vertical="center"/>
    </xf>
    <xf numFmtId="0" fontId="11" fillId="6" borderId="0" xfId="4" applyFill="1" applyAlignment="1">
      <alignment vertical="center"/>
    </xf>
    <xf numFmtId="0" fontId="0" fillId="0" borderId="14" xfId="0" applyBorder="1"/>
    <xf numFmtId="0" fontId="0" fillId="40" borderId="14" xfId="0" applyFill="1" applyBorder="1"/>
    <xf numFmtId="0" fontId="7" fillId="0" borderId="29" xfId="799" applyFont="1" applyFill="1" applyBorder="1"/>
    <xf numFmtId="0" fontId="5" fillId="0" borderId="29" xfId="799" applyFont="1" applyFill="1" applyBorder="1"/>
    <xf numFmtId="0" fontId="7" fillId="0" borderId="25" xfId="799" applyFont="1" applyFill="1" applyBorder="1"/>
    <xf numFmtId="0" fontId="5" fillId="0" borderId="0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2" fillId="0" borderId="29" xfId="799" applyBorder="1"/>
    <xf numFmtId="166" fontId="2" fillId="0" borderId="25" xfId="799" applyNumberFormat="1" applyBorder="1"/>
    <xf numFmtId="0" fontId="2" fillId="0" borderId="2" xfId="799" applyBorder="1"/>
    <xf numFmtId="0" fontId="7" fillId="66" borderId="2" xfId="1985" applyFont="1" applyFill="1" applyBorder="1"/>
    <xf numFmtId="0" fontId="5" fillId="0" borderId="2" xfId="799" applyFont="1" applyFill="1" applyBorder="1"/>
    <xf numFmtId="0" fontId="0" fillId="0" borderId="0" xfId="0" applyFill="1" applyBorder="1"/>
    <xf numFmtId="0" fontId="7" fillId="0" borderId="2" xfId="799" applyFont="1" applyFill="1" applyBorder="1"/>
    <xf numFmtId="166" fontId="2" fillId="0" borderId="0" xfId="799" applyNumberFormat="1" applyBorder="1"/>
    <xf numFmtId="0" fontId="5" fillId="0" borderId="25" xfId="0" applyFont="1" applyBorder="1" applyAlignment="1">
      <alignment vertical="center"/>
    </xf>
    <xf numFmtId="0" fontId="5" fillId="0" borderId="25" xfId="2" applyBorder="1"/>
    <xf numFmtId="0" fontId="5" fillId="0" borderId="25" xfId="799" applyFont="1" applyFill="1" applyBorder="1"/>
    <xf numFmtId="0" fontId="0" fillId="0" borderId="0" xfId="0" applyBorder="1"/>
    <xf numFmtId="0" fontId="5" fillId="0" borderId="0" xfId="2"/>
    <xf numFmtId="0" fontId="2" fillId="0" borderId="0" xfId="799"/>
    <xf numFmtId="0" fontId="2" fillId="0" borderId="3" xfId="799" applyBorder="1"/>
    <xf numFmtId="0" fontId="2" fillId="0" borderId="25" xfId="799" applyBorder="1"/>
    <xf numFmtId="0" fontId="5" fillId="2" borderId="1" xfId="799" applyFont="1" applyFill="1" applyBorder="1"/>
    <xf numFmtId="0" fontId="7" fillId="65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4" fillId="0" borderId="0" xfId="799" applyFont="1"/>
    <xf numFmtId="0" fontId="2" fillId="0" borderId="0" xfId="799" applyBorder="1"/>
    <xf numFmtId="0" fontId="5" fillId="0" borderId="0" xfId="2" applyBorder="1"/>
    <xf numFmtId="0" fontId="7" fillId="0" borderId="0" xfId="799" applyFont="1" applyFill="1" applyBorder="1"/>
    <xf numFmtId="0" fontId="5" fillId="0" borderId="0" xfId="799" applyFont="1" applyFill="1" applyBorder="1"/>
    <xf numFmtId="0" fontId="7" fillId="66" borderId="1" xfId="1985" applyFont="1" applyFill="1" applyBorder="1"/>
    <xf numFmtId="0" fontId="2" fillId="0" borderId="28" xfId="799" applyBorder="1"/>
    <xf numFmtId="0" fontId="2" fillId="0" borderId="28" xfId="799" applyFont="1" applyBorder="1"/>
    <xf numFmtId="0" fontId="29" fillId="69" borderId="30" xfId="0" applyFont="1" applyFill="1" applyBorder="1" applyAlignment="1">
      <alignment vertical="center"/>
    </xf>
    <xf numFmtId="0" fontId="29" fillId="69" borderId="0" xfId="0" applyFont="1" applyFill="1" applyAlignment="1">
      <alignment vertical="center"/>
    </xf>
    <xf numFmtId="1" fontId="80" fillId="41" borderId="34" xfId="0" applyNumberFormat="1" applyFont="1" applyFill="1" applyBorder="1" applyAlignment="1">
      <alignment vertical="top" wrapText="1"/>
    </xf>
    <xf numFmtId="1" fontId="80" fillId="41" borderId="35" xfId="0" applyNumberFormat="1" applyFont="1" applyFill="1" applyBorder="1" applyAlignment="1">
      <alignment vertical="top" wrapText="1"/>
    </xf>
    <xf numFmtId="1" fontId="80" fillId="41" borderId="36" xfId="0" applyNumberFormat="1" applyFont="1" applyFill="1" applyBorder="1" applyAlignment="1">
      <alignment vertical="top" wrapText="1"/>
    </xf>
    <xf numFmtId="1" fontId="80" fillId="70" borderId="37" xfId="0" applyNumberFormat="1" applyFont="1" applyFill="1" applyBorder="1" applyAlignment="1">
      <alignment vertical="top" wrapText="1"/>
    </xf>
    <xf numFmtId="1" fontId="80" fillId="70" borderId="38" xfId="0" applyNumberFormat="1" applyFont="1" applyFill="1" applyBorder="1" applyAlignment="1">
      <alignment vertical="top" wrapText="1"/>
    </xf>
    <xf numFmtId="1" fontId="80" fillId="70" borderId="39" xfId="0" applyNumberFormat="1" applyFont="1" applyFill="1" applyBorder="1" applyAlignment="1">
      <alignment vertical="top" wrapText="1"/>
    </xf>
    <xf numFmtId="1" fontId="80" fillId="41" borderId="37" xfId="0" applyNumberFormat="1" applyFont="1" applyFill="1" applyBorder="1" applyAlignment="1">
      <alignment vertical="top" wrapText="1"/>
    </xf>
    <xf numFmtId="1" fontId="80" fillId="41" borderId="38" xfId="0" applyNumberFormat="1" applyFont="1" applyFill="1" applyBorder="1" applyAlignment="1">
      <alignment vertical="top" wrapText="1"/>
    </xf>
    <xf numFmtId="1" fontId="80" fillId="41" borderId="39" xfId="0" applyNumberFormat="1" applyFont="1" applyFill="1" applyBorder="1" applyAlignment="1">
      <alignment vertical="top" wrapText="1"/>
    </xf>
    <xf numFmtId="1" fontId="80" fillId="70" borderId="40" xfId="0" applyNumberFormat="1" applyFont="1" applyFill="1" applyBorder="1" applyAlignment="1">
      <alignment vertical="top" wrapText="1"/>
    </xf>
    <xf numFmtId="1" fontId="80" fillId="70" borderId="41" xfId="0" applyNumberFormat="1" applyFont="1" applyFill="1" applyBorder="1" applyAlignment="1">
      <alignment vertical="top" wrapText="1"/>
    </xf>
    <xf numFmtId="1" fontId="80" fillId="70" borderId="42" xfId="0" applyNumberFormat="1" applyFont="1" applyFill="1" applyBorder="1" applyAlignment="1">
      <alignment vertical="top" wrapText="1"/>
    </xf>
    <xf numFmtId="0" fontId="7" fillId="0" borderId="3" xfId="799" applyFont="1" applyFill="1" applyBorder="1"/>
    <xf numFmtId="0" fontId="5" fillId="0" borderId="3" xfId="799" applyFont="1" applyFill="1" applyBorder="1"/>
    <xf numFmtId="0" fontId="0" fillId="0" borderId="3" xfId="0" applyBorder="1"/>
    <xf numFmtId="0" fontId="5" fillId="0" borderId="3" xfId="0" applyFont="1" applyBorder="1" applyAlignment="1">
      <alignment vertical="center"/>
    </xf>
    <xf numFmtId="0" fontId="0" fillId="0" borderId="29" xfId="0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0" xfId="0" applyNumberFormat="1"/>
    <xf numFmtId="164" fontId="0" fillId="0" borderId="29" xfId="0" applyNumberFormat="1" applyBorder="1"/>
    <xf numFmtId="9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3" xfId="0" applyNumberFormat="1" applyFill="1" applyBorder="1"/>
    <xf numFmtId="2" fontId="0" fillId="0" borderId="0" xfId="0" applyNumberFormat="1" applyFill="1" applyBorder="1" applyAlignment="1">
      <alignment horizontal="right"/>
    </xf>
    <xf numFmtId="0" fontId="5" fillId="0" borderId="31" xfId="0" applyFont="1" applyBorder="1" applyAlignment="1">
      <alignment vertical="center"/>
    </xf>
    <xf numFmtId="0" fontId="0" fillId="0" borderId="31" xfId="0" applyBorder="1"/>
    <xf numFmtId="2" fontId="0" fillId="0" borderId="31" xfId="0" applyNumberFormat="1" applyFill="1" applyBorder="1"/>
    <xf numFmtId="0" fontId="0" fillId="0" borderId="31" xfId="0" applyFill="1" applyBorder="1"/>
    <xf numFmtId="0" fontId="0" fillId="0" borderId="31" xfId="0" applyFont="1" applyFill="1" applyBorder="1"/>
    <xf numFmtId="1" fontId="0" fillId="0" borderId="31" xfId="0" applyNumberFormat="1" applyFill="1" applyBorder="1"/>
    <xf numFmtId="0" fontId="5" fillId="5" borderId="0" xfId="0" applyFont="1" applyFill="1" applyBorder="1" applyAlignment="1">
      <alignment vertical="center"/>
    </xf>
    <xf numFmtId="0" fontId="0" fillId="0" borderId="3" xfId="0" applyFill="1" applyBorder="1"/>
    <xf numFmtId="173" fontId="0" fillId="0" borderId="0" xfId="0" applyNumberFormat="1" applyFill="1" applyBorder="1" applyAlignment="1">
      <alignment horizontal="right"/>
    </xf>
    <xf numFmtId="0" fontId="0" fillId="0" borderId="29" xfId="0" applyFill="1" applyBorder="1"/>
    <xf numFmtId="2" fontId="0" fillId="0" borderId="29" xfId="0" applyNumberFormat="1" applyFill="1" applyBorder="1"/>
    <xf numFmtId="166" fontId="0" fillId="0" borderId="29" xfId="0" applyNumberFormat="1" applyFill="1" applyBorder="1"/>
    <xf numFmtId="166" fontId="0" fillId="0" borderId="0" xfId="0" applyNumberFormat="1" applyFill="1" applyBorder="1"/>
    <xf numFmtId="166" fontId="0" fillId="0" borderId="3" xfId="0" applyNumberFormat="1" applyFill="1" applyBorder="1"/>
    <xf numFmtId="166" fontId="0" fillId="0" borderId="31" xfId="0" applyNumberFormat="1" applyFill="1" applyBorder="1"/>
    <xf numFmtId="1" fontId="0" fillId="0" borderId="0" xfId="0" applyNumberFormat="1" applyFill="1" applyBorder="1"/>
    <xf numFmtId="1" fontId="0" fillId="0" borderId="3" xfId="0" applyNumberFormat="1" applyFill="1" applyBorder="1"/>
    <xf numFmtId="0" fontId="15" fillId="6" borderId="0" xfId="2" applyFont="1" applyFill="1" applyAlignment="1">
      <alignment vertical="center"/>
    </xf>
    <xf numFmtId="0" fontId="10" fillId="6" borderId="0" xfId="2" applyFont="1" applyFill="1" applyAlignment="1">
      <alignment horizontal="center" vertical="center"/>
    </xf>
    <xf numFmtId="0" fontId="11" fillId="6" borderId="0" xfId="4" applyFill="1" applyAlignment="1">
      <alignment vertical="center"/>
    </xf>
    <xf numFmtId="0" fontId="29" fillId="69" borderId="30" xfId="0" applyFont="1" applyFill="1" applyBorder="1" applyAlignment="1">
      <alignment horizontal="center" vertical="center"/>
    </xf>
    <xf numFmtId="0" fontId="29" fillId="69" borderId="31" xfId="0" applyFont="1" applyFill="1" applyBorder="1" applyAlignment="1">
      <alignment horizontal="center" vertical="center"/>
    </xf>
    <xf numFmtId="0" fontId="29" fillId="69" borderId="32" xfId="0" applyFont="1" applyFill="1" applyBorder="1" applyAlignment="1">
      <alignment horizontal="center" vertical="center"/>
    </xf>
    <xf numFmtId="0" fontId="29" fillId="69" borderId="33" xfId="0" applyFont="1" applyFill="1" applyBorder="1" applyAlignment="1">
      <alignment horizontal="center" vertical="center"/>
    </xf>
    <xf numFmtId="0" fontId="29" fillId="69" borderId="0" xfId="0" applyFont="1" applyFill="1" applyAlignment="1">
      <alignment horizontal="center" vertical="center"/>
    </xf>
    <xf numFmtId="0" fontId="32" fillId="16" borderId="0" xfId="19" applyAlignment="1">
      <alignment horizontal="left"/>
    </xf>
    <xf numFmtId="0" fontId="12" fillId="71" borderId="1" xfId="2868" applyFont="1" applyFill="1" applyBorder="1" applyAlignment="1">
      <alignment vertical="center"/>
    </xf>
    <xf numFmtId="0" fontId="81" fillId="0" borderId="0" xfId="0" applyFont="1"/>
    <xf numFmtId="2" fontId="0" fillId="0" borderId="0" xfId="0" applyNumberFormat="1"/>
  </cellXfs>
  <cellStyles count="2869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0" xfId="2868" xr:uid="{E2A03273-1692-4337-80A8-DF3CAA09A442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cguire/OneDrive%20-%20University%20College%20Cork/Desktop/Copy%20of%20SubRES_PWR_DH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H_Grid_Extension"/>
      <sheetName val="Data"/>
    </sheetNames>
    <sheetDataSet>
      <sheetData sheetId="0" refreshError="1"/>
      <sheetData sheetId="1" refreshError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0" customWidth="1"/>
    <col min="5" max="6" width="14.140625" style="20" customWidth="1"/>
    <col min="7" max="7" width="12.140625" style="20" customWidth="1"/>
    <col min="8" max="10" width="8.140625" style="20" customWidth="1"/>
    <col min="11" max="11" width="9.7109375" style="20" customWidth="1"/>
    <col min="12" max="12" width="8.140625" style="20" customWidth="1"/>
    <col min="13" max="13" width="10" style="20" customWidth="1"/>
    <col min="14" max="14" width="11.42578125" style="20" customWidth="1"/>
    <col min="15" max="15" width="13.42578125" style="20" customWidth="1"/>
    <col min="16" max="16384" width="8.85546875" style="20"/>
  </cols>
  <sheetData>
    <row r="1" spans="1:26">
      <c r="A1" s="18"/>
      <c r="B1" s="18"/>
      <c r="C1" s="18"/>
      <c r="D1" s="18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18"/>
      <c r="B2" s="18"/>
      <c r="C2" s="18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>
      <c r="A3" s="18"/>
      <c r="B3" s="18"/>
      <c r="C3" s="18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>
      <c r="A4" s="18"/>
      <c r="B4" s="18"/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>
      <c r="A5" s="18"/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>
      <c r="A6" s="18"/>
      <c r="B6" s="18"/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>
      <c r="A8" s="18"/>
      <c r="B8" s="18"/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>
      <c r="A9" s="18"/>
      <c r="B9" s="18"/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>
      <c r="A10" s="18"/>
      <c r="B10" s="18"/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>
      <c r="A11" s="18"/>
      <c r="B11" s="18"/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>
      <c r="A12" s="18"/>
      <c r="B12" s="18"/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>
      <c r="A13" s="18"/>
      <c r="B13" s="18"/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>
      <c r="A14" s="18"/>
      <c r="B14" s="18"/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>
      <c r="A15" s="18"/>
      <c r="B15" s="18"/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02.75" customHeight="1">
      <c r="A16" s="115" t="s">
        <v>38</v>
      </c>
      <c r="B16" s="115"/>
      <c r="C16" s="115"/>
      <c r="D16" s="115"/>
      <c r="E16" s="21"/>
      <c r="F16" s="21"/>
      <c r="G16" s="22"/>
      <c r="H16" s="22"/>
      <c r="I16" s="22"/>
      <c r="J16" s="22"/>
      <c r="K16" s="22"/>
      <c r="L16" s="22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7.25" customHeight="1">
      <c r="A17" s="23"/>
      <c r="B17" s="23"/>
      <c r="C17" s="23"/>
      <c r="D17" s="2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7.25" customHeight="1">
      <c r="A18" s="23"/>
      <c r="B18" s="23"/>
      <c r="C18" s="23"/>
      <c r="D18" s="23"/>
      <c r="E18" s="24"/>
      <c r="F18" s="24"/>
      <c r="G18" s="25"/>
      <c r="H18" s="25"/>
      <c r="I18" s="25"/>
      <c r="J18" s="25"/>
      <c r="K18" s="25"/>
      <c r="L18" s="25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7.25" customHeight="1">
      <c r="A19" s="26" t="s">
        <v>39</v>
      </c>
      <c r="B19" s="114" t="s">
        <v>50</v>
      </c>
      <c r="C19" s="114"/>
      <c r="D19" s="114"/>
      <c r="E19" s="27"/>
      <c r="F19" s="27"/>
      <c r="G19" s="28"/>
      <c r="H19" s="28"/>
      <c r="I19" s="28"/>
      <c r="J19" s="28"/>
      <c r="K19" s="28"/>
      <c r="L19" s="28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7.25" customHeight="1">
      <c r="A20" s="26" t="s">
        <v>40</v>
      </c>
      <c r="B20" s="114" t="s">
        <v>51</v>
      </c>
      <c r="C20" s="114"/>
      <c r="D20" s="114"/>
      <c r="E20" s="27"/>
      <c r="F20" s="27"/>
      <c r="G20" s="28"/>
      <c r="H20" s="28"/>
      <c r="I20" s="28"/>
      <c r="J20" s="28"/>
      <c r="K20" s="28"/>
      <c r="L20" s="2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7.25" customHeight="1">
      <c r="A21" s="26" t="s">
        <v>41</v>
      </c>
      <c r="B21" s="29" t="s">
        <v>52</v>
      </c>
      <c r="C21" s="29"/>
      <c r="D21" s="29"/>
      <c r="E21" s="27"/>
      <c r="F21" s="27"/>
      <c r="G21" s="28"/>
      <c r="H21" s="28"/>
      <c r="I21" s="28"/>
      <c r="J21" s="28"/>
      <c r="K21" s="28"/>
      <c r="L21" s="2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7.25" customHeight="1">
      <c r="A22" s="26"/>
      <c r="B22" s="29"/>
      <c r="C22" s="29"/>
      <c r="D22" s="29"/>
      <c r="E22" s="27"/>
      <c r="F22" s="27"/>
      <c r="G22" s="28"/>
      <c r="H22" s="28"/>
      <c r="I22" s="28"/>
      <c r="J22" s="28"/>
      <c r="K22" s="28"/>
      <c r="L22" s="2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7.25" customHeight="1">
      <c r="A23" s="26" t="s">
        <v>42</v>
      </c>
      <c r="B23" s="114" t="s">
        <v>53</v>
      </c>
      <c r="C23" s="114"/>
      <c r="D23" s="114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7.25" customHeight="1">
      <c r="A24" s="26"/>
      <c r="B24" s="114" t="s">
        <v>54</v>
      </c>
      <c r="C24" s="114"/>
      <c r="D24" s="114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7.25" customHeight="1">
      <c r="A25" s="26"/>
      <c r="B25" s="29"/>
      <c r="C25" s="29"/>
      <c r="D25" s="2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7.25" customHeight="1">
      <c r="A26" s="26" t="s">
        <v>43</v>
      </c>
      <c r="B26" s="114" t="s">
        <v>53</v>
      </c>
      <c r="C26" s="114"/>
      <c r="D26" s="114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7.25" customHeight="1">
      <c r="A27" s="26"/>
      <c r="B27" s="114" t="s">
        <v>54</v>
      </c>
      <c r="C27" s="114"/>
      <c r="D27" s="114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7.25" customHeight="1">
      <c r="A28" s="26"/>
      <c r="B28" s="29"/>
      <c r="C28" s="29"/>
      <c r="D28" s="2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7.25" customHeight="1">
      <c r="A29" s="26" t="s">
        <v>44</v>
      </c>
      <c r="B29" s="30">
        <v>1</v>
      </c>
      <c r="C29" s="29"/>
      <c r="D29" s="2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7.25" customHeight="1">
      <c r="A30" s="26" t="s">
        <v>45</v>
      </c>
      <c r="B30" s="116" t="s">
        <v>46</v>
      </c>
      <c r="C30" s="114"/>
      <c r="D30" s="114"/>
      <c r="E30" s="31"/>
      <c r="F30" s="31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7.25" customHeight="1">
      <c r="A31" s="26" t="s">
        <v>47</v>
      </c>
      <c r="B31" s="114" t="s">
        <v>48</v>
      </c>
      <c r="C31" s="114"/>
      <c r="D31" s="114"/>
      <c r="E31" s="31"/>
      <c r="F31" s="31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7.25" customHeight="1">
      <c r="A32" s="32"/>
      <c r="B32" s="33" t="s">
        <v>49</v>
      </c>
      <c r="C32" s="32"/>
      <c r="D32" s="3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>
      <c r="A33" s="18"/>
      <c r="B33" s="18"/>
      <c r="C33" s="18"/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>
      <c r="A34" s="18"/>
      <c r="B34" s="18"/>
      <c r="C34" s="18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>
      <c r="A35" s="18"/>
      <c r="B35" s="18"/>
      <c r="C35" s="18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>
      <c r="A36" s="18"/>
      <c r="B36" s="18"/>
      <c r="C36" s="18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>
      <c r="A37" s="18"/>
      <c r="B37" s="18"/>
      <c r="C37" s="18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>
      <c r="A38" s="18"/>
      <c r="B38" s="18"/>
      <c r="C38" s="18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>
      <c r="A39" s="18"/>
      <c r="B39" s="18"/>
      <c r="C39" s="18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>
      <c r="A40" s="18"/>
      <c r="B40" s="18"/>
      <c r="C40" s="18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>
      <c r="A41" s="18"/>
      <c r="B41" s="18"/>
      <c r="C41" s="18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>
      <c r="A42" s="18"/>
      <c r="B42" s="18"/>
      <c r="C42" s="18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A2:BA137"/>
  <sheetViews>
    <sheetView tabSelected="1" zoomScale="70" zoomScaleNormal="70" workbookViewId="0">
      <selection activeCell="P17" sqref="P17"/>
    </sheetView>
  </sheetViews>
  <sheetFormatPr defaultRowHeight="12.75"/>
  <cols>
    <col min="2" max="2" width="4" customWidth="1"/>
    <col min="3" max="3" width="14.7109375" customWidth="1"/>
    <col min="4" max="4" width="11.28515625" customWidth="1"/>
    <col min="5" max="5" width="30.42578125" customWidth="1"/>
    <col min="6" max="6" width="22.28515625" customWidth="1"/>
    <col min="7" max="7" width="17.7109375" customWidth="1"/>
    <col min="8" max="8" width="7.42578125" customWidth="1"/>
    <col min="9" max="9" width="7.85546875" customWidth="1"/>
    <col min="10" max="10" width="8.85546875" customWidth="1"/>
    <col min="11" max="11" width="7.85546875" customWidth="1"/>
    <col min="12" max="12" width="10.5703125" customWidth="1"/>
    <col min="13" max="13" width="9.5703125" customWidth="1"/>
    <col min="14" max="14" width="9.85546875" customWidth="1"/>
    <col min="15" max="15" width="9" customWidth="1"/>
    <col min="16" max="16" width="10.5703125" bestFit="1" customWidth="1"/>
    <col min="17" max="17" width="12.7109375" customWidth="1"/>
    <col min="18" max="18" width="10.5703125" bestFit="1" customWidth="1"/>
    <col min="19" max="19" width="24.5703125" customWidth="1"/>
    <col min="20" max="20" width="18.140625" bestFit="1" customWidth="1"/>
    <col min="21" max="21" width="20.7109375" customWidth="1"/>
    <col min="22" max="22" width="10.5703125" bestFit="1" customWidth="1"/>
    <col min="23" max="23" width="15.140625" customWidth="1"/>
    <col min="24" max="24" width="19.7109375" customWidth="1"/>
    <col min="25" max="25" width="11.42578125" bestFit="1" customWidth="1"/>
    <col min="26" max="32" width="10.5703125" bestFit="1" customWidth="1"/>
  </cols>
  <sheetData>
    <row r="2" spans="1:46" ht="18">
      <c r="C2" s="7" t="s">
        <v>17</v>
      </c>
      <c r="D2" s="7"/>
      <c r="G2" s="3"/>
      <c r="I2" s="1"/>
      <c r="J2" s="1"/>
    </row>
    <row r="3" spans="1:46">
      <c r="C3" s="5" t="s">
        <v>0</v>
      </c>
      <c r="D3" s="5" t="s">
        <v>502</v>
      </c>
      <c r="E3" s="5" t="s">
        <v>18</v>
      </c>
      <c r="F3" s="5" t="s">
        <v>1</v>
      </c>
      <c r="G3" s="5" t="s">
        <v>2</v>
      </c>
      <c r="H3" s="5" t="s">
        <v>20</v>
      </c>
      <c r="I3" s="5" t="s">
        <v>21</v>
      </c>
      <c r="J3" s="5" t="s">
        <v>5</v>
      </c>
      <c r="K3" s="8" t="s">
        <v>3</v>
      </c>
      <c r="L3" s="4" t="s">
        <v>522</v>
      </c>
      <c r="M3" s="4" t="s">
        <v>509</v>
      </c>
      <c r="N3" s="8" t="s">
        <v>11</v>
      </c>
      <c r="O3" s="5" t="s">
        <v>10</v>
      </c>
    </row>
    <row r="4" spans="1:46" ht="39" thickBot="1">
      <c r="C4" s="6" t="s">
        <v>7</v>
      </c>
      <c r="D4" s="6"/>
      <c r="E4" s="6" t="s">
        <v>6</v>
      </c>
      <c r="F4" s="6" t="s">
        <v>8</v>
      </c>
      <c r="G4" s="6" t="s">
        <v>9</v>
      </c>
      <c r="H4" s="6"/>
      <c r="I4" s="6" t="s">
        <v>15</v>
      </c>
      <c r="J4" s="6" t="s">
        <v>12</v>
      </c>
      <c r="K4" s="6" t="s">
        <v>13</v>
      </c>
      <c r="L4" s="6" t="s">
        <v>510</v>
      </c>
      <c r="M4" s="6" t="s">
        <v>19</v>
      </c>
      <c r="N4" s="6" t="s">
        <v>14</v>
      </c>
      <c r="O4" s="6" t="s">
        <v>16</v>
      </c>
      <c r="Q4" s="6" t="s">
        <v>16</v>
      </c>
    </row>
    <row r="5" spans="1:46">
      <c r="A5">
        <v>0</v>
      </c>
      <c r="C5" s="39" t="s">
        <v>511</v>
      </c>
      <c r="D5" s="39" t="s">
        <v>488</v>
      </c>
      <c r="E5" s="39" t="s">
        <v>519</v>
      </c>
      <c r="F5" s="39" t="s">
        <v>518</v>
      </c>
      <c r="G5" s="39" t="s">
        <v>521</v>
      </c>
      <c r="H5" s="52">
        <v>2020</v>
      </c>
      <c r="I5" s="46" t="s">
        <v>508</v>
      </c>
      <c r="J5" s="46">
        <v>0.85</v>
      </c>
      <c r="K5" s="52">
        <v>30</v>
      </c>
      <c r="L5" s="52" cm="1">
        <f t="array" ref="L5">IFERROR(SUMPRODUCT((Table1[Region]=D5)*(Table1[Group]=$A5)*(Table1[Avg_DCCH_50percDH])*(Table1[SumHD_TJ]/(M5*1000))),0)</f>
        <v>2.94</v>
      </c>
      <c r="M5" s="93">
        <f>SUMIFS(Table1[SumHD_TJ],Table1[Region],D5,Table1[Group],A5)/1000</f>
        <v>4.5912100000000002</v>
      </c>
      <c r="N5" s="52">
        <v>1</v>
      </c>
      <c r="O5" s="46">
        <f>L5*$Q$5</f>
        <v>8.8200000000000001E-2</v>
      </c>
      <c r="Q5" s="92">
        <v>0.03</v>
      </c>
    </row>
    <row r="6" spans="1:46">
      <c r="C6" s="39" t="s">
        <v>511</v>
      </c>
      <c r="D6" s="39" t="s">
        <v>476</v>
      </c>
      <c r="E6" s="39" t="s">
        <v>519</v>
      </c>
      <c r="F6" s="39" t="s">
        <v>518</v>
      </c>
      <c r="G6" s="39" t="s">
        <v>521</v>
      </c>
      <c r="H6" s="52">
        <v>2020</v>
      </c>
      <c r="I6" s="46" t="s">
        <v>508</v>
      </c>
      <c r="J6" s="46">
        <v>0.85</v>
      </c>
      <c r="K6" s="46">
        <v>30</v>
      </c>
      <c r="L6" s="46" cm="1">
        <f t="array" ref="L6">IFERROR(SUMPRODUCT((Table1[Region]=D6)*(Table1[Group]=$A6)*(Table1[Avg_DCCH_50percDH])*(Table1[SumHD_TJ]/(M6*1000))),0)</f>
        <v>3.13</v>
      </c>
      <c r="M6" s="94">
        <f>SUMIFS(Table1[SumHD_TJ],Table1[Region],D6,Table1[Group],A6)/1000</f>
        <v>20.99024</v>
      </c>
      <c r="N6" s="46">
        <v>1</v>
      </c>
      <c r="O6" s="46">
        <f t="shared" ref="O6:O10" si="0">L6*$Q$5</f>
        <v>9.3899999999999997E-2</v>
      </c>
    </row>
    <row r="7" spans="1:46">
      <c r="C7" s="39" t="s">
        <v>511</v>
      </c>
      <c r="D7" s="39" t="s">
        <v>493</v>
      </c>
      <c r="E7" s="39" t="s">
        <v>519</v>
      </c>
      <c r="F7" s="103" t="s">
        <v>518</v>
      </c>
      <c r="G7" s="103" t="s">
        <v>521</v>
      </c>
      <c r="H7" s="52">
        <v>2020</v>
      </c>
      <c r="I7" s="46" t="s">
        <v>508</v>
      </c>
      <c r="J7" s="46">
        <v>0.85</v>
      </c>
      <c r="K7" s="46">
        <v>30</v>
      </c>
      <c r="L7" s="46" cm="1">
        <f t="array" ref="L7">IFERROR(SUMPRODUCT((Table1[Region]=D7)*(Table1[Group]=$A7)*(Table1[Avg_DCCH_50percDH])*(Table1[SumHD_TJ]/(M7*1000))),0)</f>
        <v>2.64</v>
      </c>
      <c r="M7" s="94">
        <f>SUMIFS(Table1[SumHD_TJ],Table1[Region],D7,Table1[Group],A7)/1000</f>
        <v>2.5825100000000001</v>
      </c>
      <c r="N7" s="46">
        <v>1</v>
      </c>
      <c r="O7" s="46">
        <f t="shared" si="0"/>
        <v>7.9200000000000007E-2</v>
      </c>
    </row>
    <row r="8" spans="1:46" ht="15">
      <c r="C8" s="39" t="s">
        <v>511</v>
      </c>
      <c r="D8" s="39" t="s">
        <v>490</v>
      </c>
      <c r="E8" s="39" t="s">
        <v>519</v>
      </c>
      <c r="F8" s="39" t="s">
        <v>518</v>
      </c>
      <c r="G8" s="39" t="s">
        <v>521</v>
      </c>
      <c r="H8" s="52">
        <v>2020</v>
      </c>
      <c r="I8" s="46" t="s">
        <v>508</v>
      </c>
      <c r="J8" s="46">
        <v>0.85</v>
      </c>
      <c r="K8" s="46">
        <v>30</v>
      </c>
      <c r="L8" s="46" cm="1">
        <f t="array" ref="L8">IFERROR(SUMPRODUCT((Table1[Region]=D8)*(Table1[Group]=$A8)*(Table1[Avg_DCCH_50percDH])*(Table1[SumHD_TJ]/(M8*1000))),0)</f>
        <v>3.23</v>
      </c>
      <c r="M8" s="94">
        <f>SUMIFS(Table1[SumHD_TJ],Table1[Region],D8,Table1[Group],A8)/1000</f>
        <v>2.33738</v>
      </c>
      <c r="N8" s="46">
        <v>1</v>
      </c>
      <c r="O8" s="46">
        <f t="shared" si="0"/>
        <v>9.69E-2</v>
      </c>
      <c r="S8" s="122" t="s">
        <v>523</v>
      </c>
    </row>
    <row r="9" spans="1:46" ht="15.75" thickBot="1">
      <c r="C9" s="86" t="s">
        <v>511</v>
      </c>
      <c r="D9" s="86" t="s">
        <v>492</v>
      </c>
      <c r="E9" s="86" t="s">
        <v>519</v>
      </c>
      <c r="F9" s="86" t="s">
        <v>518</v>
      </c>
      <c r="G9" s="86" t="s">
        <v>521</v>
      </c>
      <c r="H9" s="85">
        <v>2020</v>
      </c>
      <c r="I9" s="104" t="s">
        <v>508</v>
      </c>
      <c r="J9" s="104">
        <v>0.85</v>
      </c>
      <c r="K9" s="104">
        <v>30</v>
      </c>
      <c r="L9" s="104" cm="1">
        <f t="array" ref="L9">IFERROR(SUMPRODUCT((Table1[Region]=D9)*(Table1[Group]=$A9)*(Table1[Avg_DCCH_50percDH])*(Table1[SumHD_TJ]/(M9*1000))),0)</f>
        <v>2.4500000000000002</v>
      </c>
      <c r="M9" s="95">
        <f>SUMIFS(Table1[SumHD_TJ],Table1[Region],D9,Table1[Group],A9)/1000</f>
        <v>1.3865399999999999</v>
      </c>
      <c r="N9" s="104">
        <v>1</v>
      </c>
      <c r="O9" s="104">
        <f t="shared" si="0"/>
        <v>7.3499999999999996E-2</v>
      </c>
      <c r="S9" s="123" t="s">
        <v>0</v>
      </c>
      <c r="T9" s="123" t="s">
        <v>520</v>
      </c>
      <c r="U9" s="123" t="s">
        <v>475</v>
      </c>
      <c r="V9" s="123" t="s">
        <v>476</v>
      </c>
      <c r="W9" s="123" t="s">
        <v>477</v>
      </c>
      <c r="X9" s="123" t="s">
        <v>478</v>
      </c>
      <c r="Y9" s="123" t="s">
        <v>479</v>
      </c>
      <c r="Z9" s="123" t="s">
        <v>480</v>
      </c>
      <c r="AA9" s="123" t="s">
        <v>481</v>
      </c>
      <c r="AB9" s="123" t="s">
        <v>482</v>
      </c>
      <c r="AC9" s="123" t="s">
        <v>483</v>
      </c>
      <c r="AD9" s="123" t="s">
        <v>484</v>
      </c>
      <c r="AE9" s="123" t="s">
        <v>485</v>
      </c>
      <c r="AF9" s="123" t="s">
        <v>486</v>
      </c>
      <c r="AG9" s="123" t="s">
        <v>487</v>
      </c>
      <c r="AH9" s="123" t="s">
        <v>488</v>
      </c>
      <c r="AI9" s="123" t="s">
        <v>489</v>
      </c>
      <c r="AJ9" s="123" t="s">
        <v>490</v>
      </c>
      <c r="AK9" s="123" t="s">
        <v>491</v>
      </c>
      <c r="AL9" s="123" t="s">
        <v>492</v>
      </c>
      <c r="AM9" s="123" t="s">
        <v>493</v>
      </c>
      <c r="AN9" s="123" t="s">
        <v>494</v>
      </c>
      <c r="AO9" s="123" t="s">
        <v>495</v>
      </c>
      <c r="AP9" s="123" t="s">
        <v>496</v>
      </c>
      <c r="AQ9" s="123" t="s">
        <v>497</v>
      </c>
      <c r="AR9" s="123" t="s">
        <v>498</v>
      </c>
      <c r="AS9" s="123" t="s">
        <v>499</v>
      </c>
      <c r="AT9" s="123" t="s">
        <v>500</v>
      </c>
    </row>
    <row r="10" spans="1:46" ht="13.5" thickBot="1">
      <c r="C10" s="86" t="s">
        <v>511</v>
      </c>
      <c r="D10" s="39" t="s">
        <v>520</v>
      </c>
      <c r="E10" s="86" t="s">
        <v>519</v>
      </c>
      <c r="F10" s="97" t="s">
        <v>518</v>
      </c>
      <c r="G10" s="97" t="s">
        <v>521</v>
      </c>
      <c r="H10" s="85">
        <v>2020</v>
      </c>
      <c r="I10" s="104" t="s">
        <v>508</v>
      </c>
      <c r="J10" s="104">
        <v>0.85</v>
      </c>
      <c r="K10" s="104">
        <v>30</v>
      </c>
      <c r="L10" s="96" cm="1">
        <f t="array" ref="L10">IFERROR(SUMPRODUCT((Table1[Group]=A5)*(Table1[Avg_DCCH_50percDH])*(Table1[SumHD_TJ]/(M10*1000))),0)</f>
        <v>3.0407225378419636</v>
      </c>
      <c r="M10" s="96">
        <f>SUMIFS(Table1[SumHD_TJ],Table1[Group],$A$5)/1000</f>
        <v>31.887880000000006</v>
      </c>
      <c r="N10" s="96">
        <v>1</v>
      </c>
      <c r="O10" s="105">
        <f t="shared" si="0"/>
        <v>9.1221676135258903E-2</v>
      </c>
      <c r="Q10">
        <v>0</v>
      </c>
      <c r="S10" s="124" t="s">
        <v>526</v>
      </c>
      <c r="T10" s="125">
        <f>SUMIFS([2]!Table1[SumHD_TJ],[2]!Table1[Group],$Q$10)/1000</f>
        <v>31.887880000000006</v>
      </c>
      <c r="U10" s="125"/>
      <c r="V10" s="125">
        <f>SUMIFS([2]!Table1[SumHD_TJ],[2]!Table1[Region],$V$9,[2]!Table1[Group],Q10)/1000</f>
        <v>20.99024</v>
      </c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>
        <f>SUMIFS([2]!Table1[SumHD_TJ],[2]!Table1[Region],$AH$9,[2]!Table1[Group],Q10)/1000</f>
        <v>4.5912100000000002</v>
      </c>
      <c r="AI10" s="125"/>
      <c r="AJ10" s="125">
        <f>SUMIFS([2]!Table1[SumHD_TJ],[2]!Table1[Region],$AJ$9,[2]!Table1[Group],Q10)/1000</f>
        <v>2.33738</v>
      </c>
      <c r="AK10" s="125"/>
      <c r="AL10" s="125">
        <f>SUMIFS([2]!Table1[SumHD_TJ],[2]!Table1[Region],$AL$9,[2]!Table1[Group],Q10)/1000</f>
        <v>1.3865399999999999</v>
      </c>
      <c r="AM10" s="125">
        <f>SUMIFS([2]!Table1[SumHD_TJ],[2]!Table1[Region],$AM$9,[2]!Table1[Group],Q10)/1000</f>
        <v>2.5825100000000001</v>
      </c>
    </row>
    <row r="11" spans="1:46">
      <c r="A11">
        <v>1</v>
      </c>
      <c r="C11" s="40" t="s">
        <v>512</v>
      </c>
      <c r="D11" s="87" t="s">
        <v>475</v>
      </c>
      <c r="E11" s="40" t="s">
        <v>516</v>
      </c>
      <c r="F11" s="39" t="s">
        <v>518</v>
      </c>
      <c r="G11" s="39" t="s">
        <v>521</v>
      </c>
      <c r="H11" s="87">
        <v>2020</v>
      </c>
      <c r="I11" s="106" t="s">
        <v>508</v>
      </c>
      <c r="J11" s="106">
        <v>0.85</v>
      </c>
      <c r="K11" s="106">
        <v>30</v>
      </c>
      <c r="L11" s="107" cm="1">
        <f t="array" ref="L11">IFERROR(SUMPRODUCT((Table1[Region]=D11)*(Table1[Group]=$A$11)*(Table1[Avg_DCCH_50percDH])*(Table1[SumHD_TJ]/(M11*1000))),0)</f>
        <v>0</v>
      </c>
      <c r="M11" s="107">
        <f>SUMIFS(Table1[SumHD_TJ],Table1[Region],D11,Table1[Group],$A$11)/1000</f>
        <v>0</v>
      </c>
      <c r="N11" s="106">
        <v>1</v>
      </c>
      <c r="O11" s="108">
        <f>L11*$Q$5</f>
        <v>0</v>
      </c>
      <c r="Q11">
        <v>1</v>
      </c>
      <c r="S11" s="124" t="s">
        <v>527</v>
      </c>
      <c r="T11" s="125">
        <f>SUMIFS([2]!Table1[SumHD_TJ],[2]!Table1[Group],Q11)/1000</f>
        <v>24.052809999999994</v>
      </c>
      <c r="U11" s="125"/>
      <c r="V11" s="125">
        <f>SUMIFS([2]!Table1[SumHD_TJ],[2]!Table1[Region],$V$9,[2]!Table1[Group],Q11)/1000</f>
        <v>2.8093900000000001</v>
      </c>
      <c r="W11" s="125">
        <f>SUMIFS([2]!Table1[SumHD_TJ],[2]!Table1[Region],$W$9,[2]!Table1[Group],Q11)/1000</f>
        <v>2.6692600000000004</v>
      </c>
      <c r="X11" s="125">
        <f>SUMIFS([2]!Table1[SumHD_TJ],[2]!Table1[Region],$X$9,[2]!Table1[Group],Q11)/1000</f>
        <v>1.3095599999999998</v>
      </c>
      <c r="Y11" s="125">
        <f>SUMIFS([2]!Table1[SumHD_TJ],[2]!Table1[Region],$Y$9,[2]!Table1[Group],Q11)/1000</f>
        <v>0.74287999999999998</v>
      </c>
      <c r="Z11" s="125">
        <f>SUMIFS([2]!Table1[SumHD_TJ],[2]!Table1[Region],$Z$9,[2]!Table1[Group],Q11)/1000</f>
        <v>0.41602999999999996</v>
      </c>
      <c r="AA11" s="125">
        <f>SUMIFS([2]!Table1[SumHD_TJ],[2]!Table1[Region],$AA$9,[2]!Table1[Group],Q11)/1000</f>
        <v>1.6156000000000001</v>
      </c>
      <c r="AB11" s="125">
        <f>SUMIFS([2]!Table1[SumHD_TJ],[2]!Table1[Region],$AB$9,[2]!Table1[Group],Q11)/1000</f>
        <v>1.8353000000000002</v>
      </c>
      <c r="AC11" s="125">
        <f>SUMIFS([2]!Table1[SumHD_TJ],[2]!Table1[Region],$AC$9,[2]!Table1[Group],Q11)/1000</f>
        <v>0.73970000000000002</v>
      </c>
      <c r="AD11" s="125">
        <f>SUMIFS([2]!Table1[SumHD_TJ],[2]!Table1[Region],$AD$9,[2]!Table1[Group],Q11)/1000</f>
        <v>0.50546999999999997</v>
      </c>
      <c r="AE11" s="125">
        <f>SUMIFS([2]!Table1[SumHD_TJ],[2]!Table1[Region],$AE$9,[2]!Table1[Group],Q11)/1000</f>
        <v>1.2855999999999999</v>
      </c>
      <c r="AF11" s="125">
        <f>SUMIFS([2]!Table1[SumHD_TJ],[2]!Table1[Region],$AF$9,[2]!Table1[Group],Q11)/1000</f>
        <v>1.17736</v>
      </c>
      <c r="AG11" s="125">
        <f>SUMIFS([2]!Table1[SumHD_TJ],[2]!Table1[Region],$AG$9,[2]!Table1[Group],Q11)/1000</f>
        <v>0.96552000000000004</v>
      </c>
      <c r="AH11" s="125">
        <f>SUMIFS([2]!Table1[SumHD_TJ],[2]!Table1[Region],$AH$9,[2]!Table1[Group],Q11)/1000</f>
        <v>1.6767299999999998</v>
      </c>
      <c r="AI11" s="125"/>
      <c r="AJ11" s="125">
        <f>SUMIFS([2]!Table1[SumHD_TJ],[2]!Table1[Region],$AJ$9,[2]!Table1[Group],Q11)/1000</f>
        <v>5.3249999999999999E-2</v>
      </c>
      <c r="AK11" s="125">
        <f>SUMIFS([2]!Table1[SumHD_TJ],[2]!Table1[Region],$AK$9,[2]!Table1[Group],Q11)/1000</f>
        <v>1.1622600000000001</v>
      </c>
      <c r="AL11" s="125">
        <f>SUMIFS([2]!Table1[SumHD_TJ],[2]!Table1[Region],$AL$9,[2]!Table1[Group],Q11)/1000</f>
        <v>0.31715999999999994</v>
      </c>
      <c r="AM11" s="125">
        <f>SUMIFS([2]!Table1[SumHD_TJ],[2]!Table1[Region],$AM$9,[2]!Table1[Group],Q11)/1000</f>
        <v>0.32065999999999995</v>
      </c>
      <c r="AN11" s="125">
        <f>SUMIFS([2]!Table1[SumHD_TJ],[2]!Table1[Region],$AN$9,[2]!Table1[Group],Q11)/1000</f>
        <v>0.21205000000000002</v>
      </c>
      <c r="AO11" s="125">
        <f>SUMIFS([2]!Table1[SumHD_TJ],[2]!Table1[Region],$AO$9,[2]!Table1[Group],Q11)/1000</f>
        <v>0.58725000000000005</v>
      </c>
      <c r="AP11" s="125">
        <f>SUMIFS([2]!Table1[SumHD_TJ],[2]!Table1[Region],$AP$9,[2]!Table1[Group],Q11)/1000</f>
        <v>0.97192999999999996</v>
      </c>
      <c r="AQ11" s="125">
        <f>SUMIFS([2]!Table1[SumHD_TJ],[2]!Table1[Region],$AQ$9,[2]!Table1[Group],Q11)/1000</f>
        <v>0.77115</v>
      </c>
      <c r="AR11" s="125">
        <f>SUMIFS([2]!Table1[SumHD_TJ],[2]!Table1[Region],$AR$9,[2]!Table1[Group],Q11)/1000</f>
        <v>0.50834999999999997</v>
      </c>
      <c r="AS11" s="125">
        <f>SUMIFS([2]!Table1[SumHD_TJ],[2]!Table1[Region],$AS$9,[2]!Table1[Group],Q11)/1000</f>
        <v>1.1598899999999999</v>
      </c>
      <c r="AT11" s="125">
        <f>SUMIFS([2]!Table1[SumHD_TJ],[2]!Table1[Region],$AT$9,[2]!Table1[Group],Q11)/1000</f>
        <v>0.24045999999999998</v>
      </c>
    </row>
    <row r="12" spans="1:46">
      <c r="C12" s="39" t="s">
        <v>512</v>
      </c>
      <c r="D12" s="52" t="s">
        <v>498</v>
      </c>
      <c r="E12" s="39" t="s">
        <v>516</v>
      </c>
      <c r="F12" s="39" t="s">
        <v>518</v>
      </c>
      <c r="G12" s="39" t="s">
        <v>521</v>
      </c>
      <c r="H12" s="52">
        <v>2020</v>
      </c>
      <c r="I12" s="46" t="s">
        <v>508</v>
      </c>
      <c r="J12" s="46">
        <v>0.85</v>
      </c>
      <c r="K12" s="46">
        <v>30</v>
      </c>
      <c r="L12" s="94" cm="1">
        <f t="array" ref="L12">IFERROR(SUMPRODUCT((Table1[Region]=D12)*(Table1[Group]=$A$11)*(Table1[Avg_DCCH_50percDH])*(Table1[SumHD_TJ]/(M12*1000))),0)</f>
        <v>2.4883257598111537</v>
      </c>
      <c r="M12" s="94">
        <f>SUMIFS(Table1[SumHD_TJ],Table1[Region],D12,Table1[Group],$A$11)/1000</f>
        <v>0.50834999999999997</v>
      </c>
      <c r="N12" s="46">
        <v>1</v>
      </c>
      <c r="O12" s="109">
        <f t="shared" ref="O12:O37" si="1">L12*$Q$5</f>
        <v>7.4649772794334601E-2</v>
      </c>
      <c r="Q12">
        <v>2</v>
      </c>
      <c r="S12" s="124" t="s">
        <v>528</v>
      </c>
      <c r="T12" s="125">
        <f>SUMIFS([2]!Table1[SumHD_TJ],[2]!Table1[Group],Q12)/1000</f>
        <v>10.291409999999997</v>
      </c>
      <c r="U12" s="125">
        <f>SUMIFS([2]!Table1[SumHD_TJ],[2]!Table1[Region],$U$9,[2]!Table1[Group],Q12)/1000</f>
        <v>0.56086000000000003</v>
      </c>
      <c r="V12" s="125">
        <f>SUMIFS([2]!Table1[SumHD_TJ],[2]!Table1[Region],$V$9,[2]!Table1[Group],Q12)/1000</f>
        <v>0.78220999999999996</v>
      </c>
      <c r="W12" s="125">
        <f>SUMIFS([2]!Table1[SumHD_TJ],[2]!Table1[Region],$W$9,[2]!Table1[Group],Q12)/1000</f>
        <v>0.75438000000000005</v>
      </c>
      <c r="X12" s="125">
        <f>SUMIFS([2]!Table1[SumHD_TJ],[2]!Table1[Region],$X$9,[2]!Table1[Group],Q12)/1000</f>
        <v>0.14376</v>
      </c>
      <c r="Y12" s="125">
        <f>SUMIFS([2]!Table1[SumHD_TJ],[2]!Table1[Region],$Y$9,[2]!Table1[Group],Q12)/1000</f>
        <v>4.1619999999999997E-2</v>
      </c>
      <c r="Z12" s="125">
        <f>SUMIFS([2]!Table1[SumHD_TJ],[2]!Table1[Region],$Z$9,[2]!Table1[Group],Q12)/1000</f>
        <v>8.0450000000000008E-2</v>
      </c>
      <c r="AA12" s="125">
        <f>SUMIFS([2]!Table1[SumHD_TJ],[2]!Table1[Region],$AA$9,[2]!Table1[Group],Q12)/1000</f>
        <v>6.3819999999999988E-2</v>
      </c>
      <c r="AB12" s="125">
        <f>SUMIFS([2]!Table1[SumHD_TJ],[2]!Table1[Region],$AB$9,[2]!Table1[Group],Q12)/1000</f>
        <v>1.4299699999999997</v>
      </c>
      <c r="AC12" s="125">
        <f>SUMIFS([2]!Table1[SumHD_TJ],[2]!Table1[Region],$AC$9,[2]!Table1[Group],Q12)/1000</f>
        <v>0.20811000000000002</v>
      </c>
      <c r="AD12" s="125"/>
      <c r="AE12" s="125">
        <f>SUMIFS([2]!Table1[SumHD_TJ],[2]!Table1[Region],$AE$9,[2]!Table1[Group],Q12)/1000</f>
        <v>0.25918000000000002</v>
      </c>
      <c r="AF12" s="125">
        <f>SUMIFS([2]!Table1[SumHD_TJ],[2]!Table1[Region],$AF$9,[2]!Table1[Group],Q12)/1000</f>
        <v>0.66916999999999993</v>
      </c>
      <c r="AG12" s="125">
        <f>SUMIFS([2]!Table1[SumHD_TJ],[2]!Table1[Region],$AG$9,[2]!Table1[Group],Q12)/1000</f>
        <v>0.11781999999999999</v>
      </c>
      <c r="AH12" s="125">
        <f>SUMIFS([2]!Table1[SumHD_TJ],[2]!Table1[Region],$AH$9,[2]!Table1[Group],Q12)/1000</f>
        <v>1.1143799999999999</v>
      </c>
      <c r="AI12" s="125">
        <f>SUMIFS([2]!Table1[SumHD_TJ],[2]!Table1[Region],$AI$9,[2]!Table1[Group],Q12)/1000</f>
        <v>0.90079000000000009</v>
      </c>
      <c r="AJ12" s="125">
        <f>SUMIFS([2]!Table1[SumHD_TJ],[2]!Table1[Region],$AJ$9,[2]!Table1[Group],Q12)/1000</f>
        <v>0.52290000000000014</v>
      </c>
      <c r="AK12" s="125">
        <f>SUMIFS([2]!Table1[SumHD_TJ],[2]!Table1[Region],$AK$9,[2]!Table1[Group],Q12)/1000</f>
        <v>0.26483000000000001</v>
      </c>
      <c r="AL12" s="125">
        <f>SUMIFS([2]!Table1[SumHD_TJ],[2]!Table1[Region],$AL$9,[2]!Table1[Group],Q12)/1000</f>
        <v>0.31013999999999997</v>
      </c>
      <c r="AM12" s="125">
        <f>SUMIFS([2]!Table1[SumHD_TJ],[2]!Table1[Region],$AM$9,[2]!Table1[Group],Q12)/1000</f>
        <v>0.63952999999999993</v>
      </c>
      <c r="AN12" s="125">
        <f>SUMIFS([2]!Table1[SumHD_TJ],[2]!Table1[Region],$AN$9,[2]!Table1[Group],Q12)/1000</f>
        <v>3.9219999999999998E-2</v>
      </c>
      <c r="AO12" s="125">
        <f>SUMIFS([2]!Table1[SumHD_TJ],[2]!Table1[Region],$AO$9,[2]!Table1[Group],Q12)/1000</f>
        <v>0.49539999999999995</v>
      </c>
      <c r="AP12" s="125">
        <f>SUMIFS([2]!Table1[SumHD_TJ],[2]!Table1[Region],$AP$9,[2]!Table1[Group],Q12)/1000</f>
        <v>0.10060000000000001</v>
      </c>
      <c r="AQ12" s="125">
        <f>SUMIFS([2]!Table1[SumHD_TJ],[2]!Table1[Region],$AQ$9,[2]!Table1[Group],Q12)/1000</f>
        <v>0.12148999999999999</v>
      </c>
      <c r="AR12" s="125">
        <f>SUMIFS([2]!Table1[SumHD_TJ],[2]!Table1[Region],$AR$9,[2]!Table1[Group],Q12)/1000</f>
        <v>0.21214</v>
      </c>
      <c r="AS12" s="125">
        <f>SUMIFS([2]!Table1[SumHD_TJ],[2]!Table1[Region],$AS$9,[2]!Table1[Group],Q12)/1000</f>
        <v>0.12390999999999999</v>
      </c>
      <c r="AT12" s="125">
        <f>SUMIFS([2]!Table1[SumHD_TJ],[2]!Table1[Region],$AT$9,[2]!Table1[Group],Q12)/1000</f>
        <v>0.33473000000000003</v>
      </c>
    </row>
    <row r="13" spans="1:46">
      <c r="C13" s="39" t="s">
        <v>512</v>
      </c>
      <c r="D13" s="52" t="s">
        <v>487</v>
      </c>
      <c r="E13" s="39" t="s">
        <v>516</v>
      </c>
      <c r="F13" s="39" t="s">
        <v>518</v>
      </c>
      <c r="G13" s="39" t="s">
        <v>521</v>
      </c>
      <c r="H13" s="52">
        <v>2020</v>
      </c>
      <c r="I13" s="46" t="s">
        <v>508</v>
      </c>
      <c r="J13" s="46">
        <v>0.85</v>
      </c>
      <c r="K13" s="46">
        <v>30</v>
      </c>
      <c r="L13" s="94" cm="1">
        <f t="array" ref="L13">IFERROR(SUMPRODUCT((Table1[Region]=D13)*(Table1[Group]=$A$11)*(Table1[Avg_DCCH_50percDH])*(Table1[SumHD_TJ]/(M13*1000))),0)</f>
        <v>4.3774391001739987</v>
      </c>
      <c r="M13" s="94">
        <f>SUMIFS(Table1[SumHD_TJ],Table1[Region],D13,Table1[Group],$A$11)/1000</f>
        <v>0.96552000000000004</v>
      </c>
      <c r="N13" s="46">
        <v>1</v>
      </c>
      <c r="O13" s="109">
        <f t="shared" si="1"/>
        <v>0.13132317300521995</v>
      </c>
      <c r="Q13">
        <v>3</v>
      </c>
      <c r="S13" s="124" t="s">
        <v>529</v>
      </c>
      <c r="T13" s="125">
        <f>SUMIFS([2]!Table1[SumHD_TJ],[2]!Table1[Group],Q13)/1000</f>
        <v>2.5363100000000007</v>
      </c>
      <c r="U13" s="125">
        <f>SUMIFS([2]!Table1[SumHD_TJ],[2]!Table1[Region],$U$9,[2]!Table1[Group],Q13)/1000</f>
        <v>7.7429999999999999E-2</v>
      </c>
      <c r="V13" s="125">
        <f>SUMIFS([2]!Table1[SumHD_TJ],[2]!Table1[Region],$V$9,[2]!Table1[Group],Q13)/1000</f>
        <v>1.264E-2</v>
      </c>
      <c r="W13" s="125">
        <f>SUMIFS([2]!Table1[SumHD_TJ],[2]!Table1[Region],$W$9,[2]!Table1[Group],Q13)/1000</f>
        <v>0.10152000000000003</v>
      </c>
      <c r="X13" s="125">
        <f>SUMIFS([2]!Table1[SumHD_TJ],[2]!Table1[Region],$X$9,[2]!Table1[Group],Q13)/1000</f>
        <v>5.2170000000000001E-2</v>
      </c>
      <c r="Y13" s="125">
        <f>SUMIFS([2]!Table1[SumHD_TJ],[2]!Table1[Region],$Y$9,[2]!Table1[Group],Q13)/1000</f>
        <v>7.1859999999999979E-2</v>
      </c>
      <c r="Z13" s="125">
        <f>SUMIFS([2]!Table1[SumHD_TJ],[2]!Table1[Region],$Z$9,[2]!Table1[Group],Q13)/1000</f>
        <v>2.4259999999999997E-2</v>
      </c>
      <c r="AA13" s="125">
        <f>SUMIFS([2]!Table1[SumHD_TJ],[2]!Table1[Region],$AA$9,[2]!Table1[Group],Q13)/1000</f>
        <v>9.8029999999999992E-2</v>
      </c>
      <c r="AB13" s="125">
        <f>SUMIFS([2]!Table1[SumHD_TJ],[2]!Table1[Region],$AB$9,[2]!Table1[Group],Q13)/1000</f>
        <v>3.4279999999999998E-2</v>
      </c>
      <c r="AC13" s="125">
        <f>SUMIFS([2]!Table1[SumHD_TJ],[2]!Table1[Region],$AC$9,[2]!Table1[Group],Q13)/1000</f>
        <v>7.6310000000000003E-2</v>
      </c>
      <c r="AD13" s="125">
        <f>SUMIFS([2]!Table1[SumHD_TJ],[2]!Table1[Region],$AD$9,[2]!Table1[Group],Q13)/1000</f>
        <v>3.422E-2</v>
      </c>
      <c r="AE13" s="125">
        <f>SUMIFS([2]!Table1[SumHD_TJ],[2]!Table1[Region],$AE$9,[2]!Table1[Group],Q13)/1000</f>
        <v>0.12456999999999999</v>
      </c>
      <c r="AF13" s="125">
        <f>SUMIFS([2]!Table1[SumHD_TJ],[2]!Table1[Region],$AF$9,[2]!Table1[Group],Q13)/1000</f>
        <v>0.1429</v>
      </c>
      <c r="AG13" s="125">
        <f>SUMIFS([2]!Table1[SumHD_TJ],[2]!Table1[Region],$AG$9,[2]!Table1[Group],Q13)/1000</f>
        <v>9.0020000000000003E-2</v>
      </c>
      <c r="AH13" s="125">
        <f>SUMIFS([2]!Table1[SumHD_TJ],[2]!Table1[Region],$AH$9,[2]!Table1[Group],Q13)/1000</f>
        <v>0.27913000000000004</v>
      </c>
      <c r="AI13" s="125">
        <f>SUMIFS([2]!Table1[SumHD_TJ],[2]!Table1[Region],$AI$9,[2]!Table1[Group],Q13)/1000</f>
        <v>0.17945</v>
      </c>
      <c r="AJ13" s="125">
        <f>SUMIFS([2]!Table1[SumHD_TJ],[2]!Table1[Region],$AJ$9,[2]!Table1[Group],Q13)/1000</f>
        <v>0.21781999999999996</v>
      </c>
      <c r="AK13" s="125">
        <f>SUMIFS([2]!Table1[SumHD_TJ],[2]!Table1[Region],$AK$9,[2]!Table1[Group],Q13)/1000</f>
        <v>4.4120000000000006E-2</v>
      </c>
      <c r="AL13" s="125">
        <f>SUMIFS([2]!Table1[SumHD_TJ],[2]!Table1[Region],$AL$9,[2]!Table1[Group],Q13)/1000</f>
        <v>7.6769999999999991E-2</v>
      </c>
      <c r="AM13" s="125">
        <f>SUMIFS([2]!Table1[SumHD_TJ],[2]!Table1[Region],$AM$9,[2]!Table1[Group],Q13)/1000</f>
        <v>0.12188999999999998</v>
      </c>
      <c r="AN13" s="125">
        <f>SUMIFS([2]!Table1[SumHD_TJ],[2]!Table1[Region],$AN$9,[2]!Table1[Group],Q13)/1000</f>
        <v>5.6119999999999996E-2</v>
      </c>
      <c r="AO13" s="125">
        <f>SUMIFS([2]!Table1[SumHD_TJ],[2]!Table1[Region],$AO$9,[2]!Table1[Group],Q13)/1000</f>
        <v>0.10370999999999998</v>
      </c>
      <c r="AP13" s="125">
        <f>SUMIFS([2]!Table1[SumHD_TJ],[2]!Table1[Region],$AP$9,[2]!Table1[Group],Q13)/1000</f>
        <v>4.6119999999999994E-2</v>
      </c>
      <c r="AQ13" s="125">
        <f>SUMIFS([2]!Table1[SumHD_TJ],[2]!Table1[Region],$AQ$9,[2]!Table1[Group],Q13)/1000</f>
        <v>9.8280000000000006E-2</v>
      </c>
      <c r="AR13" s="125">
        <f>SUMIFS([2]!Table1[SumHD_TJ],[2]!Table1[Region],$AR$9,[2]!Table1[Group],Q13)/1000</f>
        <v>4.8000000000000001E-2</v>
      </c>
      <c r="AS13" s="125">
        <f>SUMIFS([2]!Table1[SumHD_TJ],[2]!Table1[Region],$AS$9,[2]!Table1[Group],Q13)/1000</f>
        <v>0.28690000000000004</v>
      </c>
      <c r="AT13" s="125">
        <f>SUMIFS([2]!Table1[SumHD_TJ],[2]!Table1[Region],$AT$9,[2]!Table1[Group],Q13)/1000</f>
        <v>3.7789999999999997E-2</v>
      </c>
    </row>
    <row r="14" spans="1:46">
      <c r="C14" s="39" t="s">
        <v>512</v>
      </c>
      <c r="D14" s="52" t="s">
        <v>488</v>
      </c>
      <c r="E14" s="39" t="s">
        <v>516</v>
      </c>
      <c r="F14" s="39" t="s">
        <v>518</v>
      </c>
      <c r="G14" s="39" t="s">
        <v>521</v>
      </c>
      <c r="H14" s="52">
        <v>2020</v>
      </c>
      <c r="I14" s="46" t="s">
        <v>508</v>
      </c>
      <c r="J14" s="46">
        <v>0.85</v>
      </c>
      <c r="K14" s="46">
        <v>30</v>
      </c>
      <c r="L14" s="94" cm="1">
        <f t="array" ref="L14">IFERROR(SUMPRODUCT((Table1[Region]=D14)*(Table1[Group]=$A$11)*(Table1[Avg_DCCH_50percDH])*(Table1[SumHD_TJ]/(M14*1000))),0)</f>
        <v>3.2276063528415433</v>
      </c>
      <c r="M14" s="94">
        <f>SUMIFS(Table1[SumHD_TJ],Table1[Region],D14,Table1[Group],$A$11)/1000</f>
        <v>1.6767299999999998</v>
      </c>
      <c r="N14" s="46">
        <v>1</v>
      </c>
      <c r="O14" s="109">
        <f t="shared" si="1"/>
        <v>9.682819058524629E-2</v>
      </c>
    </row>
    <row r="15" spans="1:46">
      <c r="C15" s="39" t="s">
        <v>512</v>
      </c>
      <c r="D15" s="52" t="s">
        <v>499</v>
      </c>
      <c r="E15" s="39" t="s">
        <v>516</v>
      </c>
      <c r="F15" s="39" t="s">
        <v>518</v>
      </c>
      <c r="G15" s="39" t="s">
        <v>521</v>
      </c>
      <c r="H15" s="52">
        <v>2020</v>
      </c>
      <c r="I15" s="46" t="s">
        <v>508</v>
      </c>
      <c r="J15" s="46">
        <v>0.85</v>
      </c>
      <c r="K15" s="46">
        <v>30</v>
      </c>
      <c r="L15" s="94" cm="1">
        <f t="array" ref="L15">IFERROR(SUMPRODUCT((Table1[Region]=D15)*(Table1[Group]=$A$11)*(Table1[Avg_DCCH_50percDH])*(Table1[SumHD_TJ]/(M15*1000))),0)</f>
        <v>3.2851475570959323</v>
      </c>
      <c r="M15" s="94">
        <f>SUMIFS(Table1[SumHD_TJ],Table1[Region],D15,Table1[Group],$A$11)/1000</f>
        <v>1.1598899999999999</v>
      </c>
      <c r="N15" s="46">
        <v>1</v>
      </c>
      <c r="O15" s="109">
        <f t="shared" si="1"/>
        <v>9.8554426712877966E-2</v>
      </c>
    </row>
    <row r="16" spans="1:46" ht="15">
      <c r="C16" s="39" t="s">
        <v>512</v>
      </c>
      <c r="D16" s="52" t="s">
        <v>476</v>
      </c>
      <c r="E16" s="39" t="s">
        <v>516</v>
      </c>
      <c r="F16" s="39" t="s">
        <v>518</v>
      </c>
      <c r="G16" s="39" t="s">
        <v>521</v>
      </c>
      <c r="H16" s="52">
        <v>2020</v>
      </c>
      <c r="I16" s="46" t="s">
        <v>508</v>
      </c>
      <c r="J16" s="46">
        <v>0.85</v>
      </c>
      <c r="K16" s="46">
        <v>30</v>
      </c>
      <c r="L16" s="94" cm="1">
        <f t="array" ref="L16">IFERROR(SUMPRODUCT((Table1[Region]=D16)*(Table1[Group]=$A$11)*(Table1[Avg_DCCH_50percDH])*(Table1[SumHD_TJ]/(M16*1000))),0)</f>
        <v>4.3617632297402631</v>
      </c>
      <c r="M16" s="94">
        <f>SUMIFS(Table1[SumHD_TJ],Table1[Region],D16,Table1[Group],$A$11)/1000</f>
        <v>2.8093900000000001</v>
      </c>
      <c r="N16" s="46">
        <v>1</v>
      </c>
      <c r="O16" s="109">
        <f t="shared" si="1"/>
        <v>0.13085289689220789</v>
      </c>
      <c r="S16" s="122" t="s">
        <v>524</v>
      </c>
    </row>
    <row r="17" spans="3:46" ht="15.75" thickBot="1">
      <c r="C17" s="39" t="s">
        <v>512</v>
      </c>
      <c r="D17" s="52" t="s">
        <v>493</v>
      </c>
      <c r="E17" s="39" t="s">
        <v>516</v>
      </c>
      <c r="F17" s="39" t="s">
        <v>518</v>
      </c>
      <c r="G17" s="39" t="s">
        <v>521</v>
      </c>
      <c r="H17" s="52">
        <v>2020</v>
      </c>
      <c r="I17" s="46" t="s">
        <v>508</v>
      </c>
      <c r="J17" s="46">
        <v>0.85</v>
      </c>
      <c r="K17" s="46">
        <v>30</v>
      </c>
      <c r="L17" s="94" cm="1">
        <f t="array" ref="L17">IFERROR(SUMPRODUCT((Table1[Region]=D17)*(Table1[Group]=$A$11)*(Table1[Avg_DCCH_50percDH])*(Table1[SumHD_TJ]/(M17*1000))),0)</f>
        <v>3.6103879498534273</v>
      </c>
      <c r="M17" s="94">
        <f>SUMIFS(Table1[SumHD_TJ],Table1[Region],D17,Table1[Group],$A$11)/1000</f>
        <v>0.32065999999999995</v>
      </c>
      <c r="N17" s="46">
        <v>1</v>
      </c>
      <c r="O17" s="109">
        <f t="shared" si="1"/>
        <v>0.10831163849560281</v>
      </c>
      <c r="S17" s="123" t="s">
        <v>0</v>
      </c>
      <c r="T17" s="123" t="s">
        <v>520</v>
      </c>
      <c r="U17" s="123" t="s">
        <v>475</v>
      </c>
      <c r="V17" s="123" t="s">
        <v>476</v>
      </c>
      <c r="W17" s="123" t="s">
        <v>477</v>
      </c>
      <c r="X17" s="123" t="s">
        <v>478</v>
      </c>
      <c r="Y17" s="123" t="s">
        <v>479</v>
      </c>
      <c r="Z17" s="123" t="s">
        <v>480</v>
      </c>
      <c r="AA17" s="123" t="s">
        <v>481</v>
      </c>
      <c r="AB17" s="123" t="s">
        <v>482</v>
      </c>
      <c r="AC17" s="123" t="s">
        <v>483</v>
      </c>
      <c r="AD17" s="123" t="s">
        <v>484</v>
      </c>
      <c r="AE17" s="123" t="s">
        <v>485</v>
      </c>
      <c r="AF17" s="123" t="s">
        <v>486</v>
      </c>
      <c r="AG17" s="123" t="s">
        <v>487</v>
      </c>
      <c r="AH17" s="123" t="s">
        <v>488</v>
      </c>
      <c r="AI17" s="123" t="s">
        <v>489</v>
      </c>
      <c r="AJ17" s="123" t="s">
        <v>490</v>
      </c>
      <c r="AK17" s="123" t="s">
        <v>491</v>
      </c>
      <c r="AL17" s="123" t="s">
        <v>492</v>
      </c>
      <c r="AM17" s="123" t="s">
        <v>493</v>
      </c>
      <c r="AN17" s="123" t="s">
        <v>494</v>
      </c>
      <c r="AO17" s="123" t="s">
        <v>495</v>
      </c>
      <c r="AP17" s="123" t="s">
        <v>496</v>
      </c>
      <c r="AQ17" s="123" t="s">
        <v>497</v>
      </c>
      <c r="AR17" s="123" t="s">
        <v>498</v>
      </c>
      <c r="AS17" s="123" t="s">
        <v>499</v>
      </c>
      <c r="AT17" s="123" t="s">
        <v>500</v>
      </c>
    </row>
    <row r="18" spans="3:46">
      <c r="C18" s="39" t="s">
        <v>512</v>
      </c>
      <c r="D18" s="52" t="s">
        <v>489</v>
      </c>
      <c r="E18" s="39" t="s">
        <v>516</v>
      </c>
      <c r="F18" s="39" t="s">
        <v>518</v>
      </c>
      <c r="G18" s="39" t="s">
        <v>521</v>
      </c>
      <c r="H18" s="52">
        <v>2020</v>
      </c>
      <c r="I18" s="46" t="s">
        <v>508</v>
      </c>
      <c r="J18" s="46">
        <v>0.85</v>
      </c>
      <c r="K18" s="46">
        <v>30</v>
      </c>
      <c r="L18" s="94" cm="1">
        <f t="array" ref="L18">IFERROR(SUMPRODUCT((Table1[Region]=D18)*(Table1[Group]=$A$11)*(Table1[Avg_DCCH_50percDH])*(Table1[SumHD_TJ]/(M18*1000))),0)</f>
        <v>0</v>
      </c>
      <c r="M18" s="94">
        <f>SUMIFS(Table1[SumHD_TJ],Table1[Region],D18,Table1[Group],$A$11)/1000</f>
        <v>0</v>
      </c>
      <c r="N18" s="46">
        <v>1</v>
      </c>
      <c r="O18" s="109">
        <f t="shared" si="1"/>
        <v>0</v>
      </c>
      <c r="Q18">
        <v>0</v>
      </c>
      <c r="S18" s="124" t="s">
        <v>526</v>
      </c>
      <c r="T18" s="125" cm="1">
        <f t="array" ref="T18">IFERROR(SUMPRODUCT(([2]!Table1[Group]=Q18)*([2]!Table1[Avg_DCCH_50percDH])*([2]!Table1[SumHD_TJ]/(T10*1000))),0)</f>
        <v>3.0407225378419636</v>
      </c>
      <c r="U18" s="125"/>
      <c r="V18" s="125" cm="1">
        <f t="array" ref="V18">IFERROR(SUMPRODUCT(([2]!Table1[Region]=V$17)*([2]!Table1[Group]=$Q18)*([2]!Table1[Avg_DCCH_50percDH])*([2]!Table1[SumHD_TJ]/(V10*1000))),0)</f>
        <v>3.13</v>
      </c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 cm="1">
        <f t="array" ref="AH18">IFERROR(SUMPRODUCT(([2]!Table1[Region]=AH$17)*([2]!Table1[Group]=$Q18)*([2]!Table1[Avg_DCCH_50percDH])*([2]!Table1[SumHD_TJ]/(AH10*1000))),0)</f>
        <v>2.94</v>
      </c>
      <c r="AI18" s="125"/>
      <c r="AJ18" s="125" cm="1">
        <f t="array" ref="AJ18">IFERROR(SUMPRODUCT(([2]!Table1[Region]=AJ$17)*([2]!Table1[Group]=$Q18)*([2]!Table1[Avg_DCCH_50percDH])*([2]!Table1[SumHD_TJ]/(AJ10*1000))),0)</f>
        <v>3.23</v>
      </c>
      <c r="AK18" s="125"/>
      <c r="AL18" s="125" cm="1">
        <f t="array" ref="AL18">IFERROR(SUMPRODUCT(([2]!Table1[Region]=AL$17)*([2]!Table1[Group]=$Q18)*([2]!Table1[Avg_DCCH_50percDH])*([2]!Table1[SumHD_TJ]/(AL10*1000))),0)</f>
        <v>2.4500000000000002</v>
      </c>
      <c r="AM18" s="125" cm="1">
        <f t="array" ref="AM18">IFERROR(SUMPRODUCT(([2]!Table1[Region]=AM$17)*([2]!Table1[Group]=$Q18)*([2]!Table1[Avg_DCCH_50percDH])*([2]!Table1[SumHD_TJ]/(AM10*1000))),0)</f>
        <v>2.64</v>
      </c>
      <c r="AN18" s="125"/>
      <c r="AO18" s="125"/>
      <c r="AP18" s="125"/>
      <c r="AQ18" s="125"/>
      <c r="AR18" s="125"/>
      <c r="AS18" s="125"/>
      <c r="AT18" s="125"/>
    </row>
    <row r="19" spans="3:46">
      <c r="C19" s="39" t="s">
        <v>512</v>
      </c>
      <c r="D19" s="52" t="s">
        <v>477</v>
      </c>
      <c r="E19" s="39" t="s">
        <v>516</v>
      </c>
      <c r="F19" s="39" t="s">
        <v>518</v>
      </c>
      <c r="G19" s="39" t="s">
        <v>521</v>
      </c>
      <c r="H19" s="52">
        <v>2020</v>
      </c>
      <c r="I19" s="46" t="s">
        <v>508</v>
      </c>
      <c r="J19" s="46">
        <v>0.85</v>
      </c>
      <c r="K19" s="46">
        <v>30</v>
      </c>
      <c r="L19" s="94" cm="1">
        <f t="array" ref="L19">IFERROR(SUMPRODUCT((Table1[Region]=D19)*(Table1[Group]=$A$11)*(Table1[Avg_DCCH_50percDH])*(Table1[SumHD_TJ]/(M19*1000))),0)</f>
        <v>2.4503708143830121</v>
      </c>
      <c r="M19" s="94">
        <f>SUMIFS(Table1[SumHD_TJ],Table1[Region],D19,Table1[Group],$A$11)/1000</f>
        <v>2.6692600000000004</v>
      </c>
      <c r="N19" s="46">
        <v>1</v>
      </c>
      <c r="O19" s="109">
        <f t="shared" si="1"/>
        <v>7.3511124431490354E-2</v>
      </c>
      <c r="Q19">
        <v>1</v>
      </c>
      <c r="S19" s="124" t="s">
        <v>527</v>
      </c>
      <c r="T19" s="125" cm="1">
        <f t="array" ref="T19">IFERROR(SUMPRODUCT(([2]!Table1[Group]=Q19)*([2]!Table1[Avg_DCCH_50percDH])*([2]!Table1[SumHD_TJ]/(T11*1000))),0)</f>
        <v>3.2309865999024647</v>
      </c>
      <c r="U19" s="125"/>
      <c r="V19" s="125" cm="1">
        <f t="array" ref="V19">IFERROR(SUMPRODUCT(([2]!Table1[Region]=$V$17)*([2]!Table1[Group]=Q19)*([2]!Table1[Avg_DCCH_50percDH])*([2]!Table1[SumHD_TJ]/(V11*1000))),0)</f>
        <v>4.3617632297402631</v>
      </c>
      <c r="W19" s="125" cm="1">
        <f t="array" ref="W19">IFERROR(SUMPRODUCT(([2]!Table1[Region]=W$17)*([2]!Table1[Group]=$Q19)*([2]!Table1[Avg_DCCH_50percDH])*([2]!Table1[SumHD_TJ]/(W11*1000))),0)</f>
        <v>2.4503708143830121</v>
      </c>
      <c r="X19" s="125" cm="1">
        <f t="array" ref="X19">IFERROR(SUMPRODUCT(([2]!Table1[Region]=X$17)*([2]!Table1[Group]=$Q19)*([2]!Table1[Avg_DCCH_50percDH])*([2]!Table1[SumHD_TJ]/(X11*1000))),0)</f>
        <v>2.5445523687345375</v>
      </c>
      <c r="Y19" s="125" cm="1">
        <f t="array" ref="Y19">IFERROR(SUMPRODUCT(([2]!Table1[Region]=Y$17)*([2]!Table1[Group]=$Q19)*([2]!Table1[Avg_DCCH_50percDH])*([2]!Table1[SumHD_TJ]/(Y11*1000))),0)</f>
        <v>2.5751231692870986</v>
      </c>
      <c r="Z19" s="125" cm="1">
        <f t="array" ref="Z19">IFERROR(SUMPRODUCT(([2]!Table1[Region]=Z$17)*([2]!Table1[Group]=$Q19)*([2]!Table1[Avg_DCCH_50percDH])*([2]!Table1[SumHD_TJ]/(Z11*1000))),0)</f>
        <v>3.3725810638655869</v>
      </c>
      <c r="AA19" s="125" cm="1">
        <f t="array" ref="AA19">IFERROR(SUMPRODUCT(([2]!Table1[Region]=AA$17)*([2]!Table1[Group]=$Q19)*([2]!Table1[Avg_DCCH_50percDH])*([2]!Table1[SumHD_TJ]/(AA11*1000))),0)</f>
        <v>2.7560777420153499</v>
      </c>
      <c r="AB19" s="125" cm="1">
        <f t="array" ref="AB19">IFERROR(SUMPRODUCT(([2]!Table1[Region]=AB$17)*([2]!Table1[Group]=$Q19)*([2]!Table1[Avg_DCCH_50percDH])*([2]!Table1[SumHD_TJ]/(AB11*1000))),0)</f>
        <v>2.6909484008064073</v>
      </c>
      <c r="AC19" s="125" cm="1">
        <f t="array" ref="AC19">IFERROR(SUMPRODUCT(([2]!Table1[Region]=AC$17)*([2]!Table1[Group]=$Q19)*([2]!Table1[Avg_DCCH_50percDH])*([2]!Table1[SumHD_TJ]/(AC11*1000))),0)</f>
        <v>2.8990957144788427</v>
      </c>
      <c r="AD19" s="125" cm="1">
        <f t="array" ref="AD19">IFERROR(SUMPRODUCT(([2]!Table1[Region]=AD$17)*([2]!Table1[Group]=$Q19)*([2]!Table1[Avg_DCCH_50percDH])*([2]!Table1[SumHD_TJ]/(AD11*1000))),0)</f>
        <v>2.8066876372485012</v>
      </c>
      <c r="AE19" s="125" cm="1">
        <f t="array" ref="AE19">IFERROR(SUMPRODUCT(([2]!Table1[Region]=AE$17)*([2]!Table1[Group]=$Q19)*([2]!Table1[Avg_DCCH_50percDH])*([2]!Table1[SumHD_TJ]/(AE11*1000))),0)</f>
        <v>3.2700493932794021</v>
      </c>
      <c r="AF19" s="125" cm="1">
        <f t="array" ref="AF19">IFERROR(SUMPRODUCT(([2]!Table1[Region]=AF$17)*([2]!Table1[Group]=$Q19)*([2]!Table1[Avg_DCCH_50percDH])*([2]!Table1[SumHD_TJ]/(AF11*1000))),0)</f>
        <v>3.3485069137731882</v>
      </c>
      <c r="AG19" s="125" cm="1">
        <f t="array" ref="AG19">IFERROR(SUMPRODUCT(([2]!Table1[Region]=AG$17)*([2]!Table1[Group]=$Q19)*([2]!Table1[Avg_DCCH_50percDH])*([2]!Table1[SumHD_TJ]/(AG11*1000))),0)</f>
        <v>4.3774391001739987</v>
      </c>
      <c r="AH19" s="125" cm="1">
        <f t="array" ref="AH19">IFERROR(SUMPRODUCT(([2]!Table1[Region]=AH$17)*([2]!Table1[Group]=$Q19)*([2]!Table1[Avg_DCCH_50percDH])*([2]!Table1[SumHD_TJ]/(AH11*1000))),0)</f>
        <v>3.2276063528415433</v>
      </c>
      <c r="AI19" s="125"/>
      <c r="AJ19" s="125" cm="1">
        <f t="array" ref="AJ19">IFERROR(SUMPRODUCT(([2]!Table1[Region]=AJ$17)*([2]!Table1[Group]=$Q19)*([2]!Table1[Avg_DCCH_50percDH])*([2]!Table1[SumHD_TJ]/(AJ11*1000))),0)</f>
        <v>1.2500882629107981</v>
      </c>
      <c r="AK19" s="125" cm="1">
        <f t="array" ref="AK19">IFERROR(SUMPRODUCT(([2]!Table1[Region]=AK$17)*([2]!Table1[Group]=$Q19)*([2]!Table1[Avg_DCCH_50percDH])*([2]!Table1[SumHD_TJ]/(AK11*1000))),0)</f>
        <v>4.2940457384750399</v>
      </c>
      <c r="AL19" s="125" cm="1">
        <f t="array" ref="AL19">IFERROR(SUMPRODUCT(([2]!Table1[Region]=AL$17)*([2]!Table1[Group]=$Q19)*([2]!Table1[Avg_DCCH_50percDH])*([2]!Table1[SumHD_TJ]/(AL11*1000))),0)</f>
        <v>3.0074170765544208</v>
      </c>
      <c r="AM19" s="125" cm="1">
        <f t="array" ref="AM19">IFERROR(SUMPRODUCT(([2]!Table1[Region]=AM$17)*([2]!Table1[Group]=$Q19)*([2]!Table1[Avg_DCCH_50percDH])*([2]!Table1[SumHD_TJ]/(AM11*1000))),0)</f>
        <v>3.6103879498534273</v>
      </c>
      <c r="AN19" s="125" cm="1">
        <f t="array" ref="AN19">IFERROR(SUMPRODUCT(([2]!Table1[Region]=AN$17)*([2]!Table1[Group]=$Q19)*([2]!Table1[Avg_DCCH_50percDH])*([2]!Table1[SumHD_TJ]/(AN11*1000))),0)</f>
        <v>3.6</v>
      </c>
      <c r="AO19" s="125" cm="1">
        <f t="array" ref="AO19">IFERROR(SUMPRODUCT(([2]!Table1[Region]=AO$17)*([2]!Table1[Group]=$Q19)*([2]!Table1[Avg_DCCH_50percDH])*([2]!Table1[SumHD_TJ]/(AO11*1000))),0)</f>
        <v>2.9590503192848017</v>
      </c>
      <c r="AP19" s="125" cm="1">
        <f t="array" ref="AP19">IFERROR(SUMPRODUCT(([2]!Table1[Region]=AP$17)*([2]!Table1[Group]=$Q19)*([2]!Table1[Avg_DCCH_50percDH])*([2]!Table1[SumHD_TJ]/(AP11*1000))),0)</f>
        <v>3.7756996903069151</v>
      </c>
      <c r="AQ19" s="125" cm="1">
        <f t="array" ref="AQ19">IFERROR(SUMPRODUCT(([2]!Table1[Region]=AQ$17)*([2]!Table1[Group]=$Q19)*([2]!Table1[Avg_DCCH_50percDH])*([2]!Table1[SumHD_TJ]/(AQ11*1000))),0)</f>
        <v>2.917711210529728</v>
      </c>
      <c r="AR19" s="125" cm="1">
        <f t="array" ref="AR19">IFERROR(SUMPRODUCT(([2]!Table1[Region]=AR$17)*([2]!Table1[Group]=$Q19)*([2]!Table1[Avg_DCCH_50percDH])*([2]!Table1[SumHD_TJ]/(AR11*1000))),0)</f>
        <v>2.4883257598111537</v>
      </c>
      <c r="AS19" s="125" cm="1">
        <f t="array" ref="AS19">IFERROR(SUMPRODUCT(([2]!Table1[Region]=AS$17)*([2]!Table1[Group]=$Q19)*([2]!Table1[Avg_DCCH_50percDH])*([2]!Table1[SumHD_TJ]/(AS11*1000))),0)</f>
        <v>3.2851475570959323</v>
      </c>
      <c r="AT19" s="125" cm="1">
        <f t="array" ref="AT19">IFERROR(SUMPRODUCT(([2]!Table1[Region]=AT$17)*([2]!Table1[Group]=$Q19)*([2]!Table1[Avg_DCCH_50percDH])*([2]!Table1[SumHD_TJ]/(AT11*1000))),0)</f>
        <v>3.6058670880811783</v>
      </c>
    </row>
    <row r="20" spans="3:46">
      <c r="C20" s="39" t="s">
        <v>512</v>
      </c>
      <c r="D20" s="52" t="s">
        <v>478</v>
      </c>
      <c r="E20" s="39" t="s">
        <v>516</v>
      </c>
      <c r="F20" s="39" t="s">
        <v>518</v>
      </c>
      <c r="G20" s="39" t="s">
        <v>521</v>
      </c>
      <c r="H20" s="52">
        <v>2020</v>
      </c>
      <c r="I20" s="46" t="s">
        <v>508</v>
      </c>
      <c r="J20" s="46">
        <v>0.85</v>
      </c>
      <c r="K20" s="46">
        <v>30</v>
      </c>
      <c r="L20" s="94" cm="1">
        <f t="array" ref="L20">IFERROR(SUMPRODUCT((Table1[Region]=D20)*(Table1[Group]=$A$11)*(Table1[Avg_DCCH_50percDH])*(Table1[SumHD_TJ]/(M20*1000))),0)</f>
        <v>2.5445523687345375</v>
      </c>
      <c r="M20" s="94">
        <f>SUMIFS(Table1[SumHD_TJ],Table1[Region],D20,Table1[Group],$A$11)/1000</f>
        <v>1.3095599999999998</v>
      </c>
      <c r="N20" s="46">
        <v>1</v>
      </c>
      <c r="O20" s="109">
        <f t="shared" si="1"/>
        <v>7.6336571062036118E-2</v>
      </c>
      <c r="Q20">
        <v>2</v>
      </c>
      <c r="S20" s="124" t="s">
        <v>528</v>
      </c>
      <c r="T20" s="125" cm="1">
        <f t="array" ref="T20">IFERROR(SUMPRODUCT(([2]!Table1[Group]=Q20)*([2]!Table1[Avg_DCCH_50percDH])*([2]!Table1[SumHD_TJ]/(T12*1000))),0)</f>
        <v>5.675035529631022</v>
      </c>
      <c r="U20" s="125" cm="1">
        <f t="array" ref="U20">IFERROR(SUMPRODUCT(([2]!Table1[Region]=$U$17)*([2]!Table1[Group]=Q20)*([2]!Table1[Avg_DCCH_50percDH])*([2]!Table1[SumHD_TJ]/(U12*1000))),0)</f>
        <v>4.0793470741361482</v>
      </c>
      <c r="V20" s="125" cm="1">
        <f t="array" ref="V20">IFERROR(SUMPRODUCT(([2]!Table1[Region]=$V$17)*([2]!Table1[Group]=Q20)*([2]!Table1[Avg_DCCH_50percDH])*([2]!Table1[SumHD_TJ]/(V12*1000))),0)</f>
        <v>6.6593508137201018</v>
      </c>
      <c r="W20" s="125" cm="1">
        <f t="array" ref="W20">IFERROR(SUMPRODUCT(([2]!Table1[Region]=W$17)*([2]!Table1[Group]=$Q20)*([2]!Table1[Avg_DCCH_50percDH])*([2]!Table1[SumHD_TJ]/(W12*1000))),0)</f>
        <v>5.9571859010047978</v>
      </c>
      <c r="X20" s="125" cm="1">
        <f t="array" ref="X20">IFERROR(SUMPRODUCT(([2]!Table1[Region]=X$17)*([2]!Table1[Group]=$Q20)*([2]!Table1[Avg_DCCH_50percDH])*([2]!Table1[SumHD_TJ]/(X12*1000))),0)</f>
        <v>8.9177191151919875</v>
      </c>
      <c r="Y20" s="125" cm="1">
        <f t="array" ref="Y20">IFERROR(SUMPRODUCT(([2]!Table1[Region]=Y$17)*([2]!Table1[Group]=$Q20)*([2]!Table1[Avg_DCCH_50percDH])*([2]!Table1[SumHD_TJ]/(Y12*1000))),0)</f>
        <v>5.2124891878904371</v>
      </c>
      <c r="Z20" s="125" cm="1">
        <f t="array" ref="Z20">IFERROR(SUMPRODUCT(([2]!Table1[Region]=Z$17)*([2]!Table1[Group]=$Q20)*([2]!Table1[Avg_DCCH_50percDH])*([2]!Table1[SumHD_TJ]/(Z12*1000))),0)</f>
        <v>7.2922635177128647</v>
      </c>
      <c r="AA20" s="125" cm="1">
        <f t="array" ref="AA20">IFERROR(SUMPRODUCT(([2]!Table1[Region]=AA$17)*([2]!Table1[Group]=$Q20)*([2]!Table1[Avg_DCCH_50percDH])*([2]!Table1[SumHD_TJ]/(AA12*1000))),0)</f>
        <v>5.6395863365716092</v>
      </c>
      <c r="AB20" s="125" cm="1">
        <f t="array" ref="AB20">IFERROR(SUMPRODUCT(([2]!Table1[Region]=AB$17)*([2]!Table1[Group]=$Q20)*([2]!Table1[Avg_DCCH_50percDH])*([2]!Table1[SumHD_TJ]/(AB12*1000))),0)</f>
        <v>5.3160711763183865</v>
      </c>
      <c r="AC20" s="125" cm="1">
        <f t="array" ref="AC20">IFERROR(SUMPRODUCT(([2]!Table1[Region]=AC$17)*([2]!Table1[Group]=$Q20)*([2]!Table1[Avg_DCCH_50percDH])*([2]!Table1[SumHD_TJ]/(AC12*1000))),0)</f>
        <v>5.7256993897458068</v>
      </c>
      <c r="AD20" s="125"/>
      <c r="AE20" s="125" cm="1">
        <f t="array" ref="AE20">IFERROR(SUMPRODUCT(([2]!Table1[Region]=AE$17)*([2]!Table1[Group]=$Q20)*([2]!Table1[Avg_DCCH_50percDH])*([2]!Table1[SumHD_TJ]/(AE12*1000))),0)</f>
        <v>7.0201994752681536</v>
      </c>
      <c r="AF20" s="125" cm="1">
        <f t="array" ref="AF20">IFERROR(SUMPRODUCT(([2]!Table1[Region]=AF$17)*([2]!Table1[Group]=$Q20)*([2]!Table1[Avg_DCCH_50percDH])*([2]!Table1[SumHD_TJ]/(AF12*1000))),0)</f>
        <v>5.8743219211859472</v>
      </c>
      <c r="AG20" s="125" cm="1">
        <f t="array" ref="AG20">IFERROR(SUMPRODUCT(([2]!Table1[Region]=AG$17)*([2]!Table1[Group]=$Q20)*([2]!Table1[Avg_DCCH_50percDH])*([2]!Table1[SumHD_TJ]/(AG12*1000))),0)</f>
        <v>7.9187124427092179</v>
      </c>
      <c r="AH20" s="125" cm="1">
        <f t="array" ref="AH20">IFERROR(SUMPRODUCT(([2]!Table1[Region]=AH$17)*([2]!Table1[Group]=$Q20)*([2]!Table1[Avg_DCCH_50percDH])*([2]!Table1[SumHD_TJ]/(AH12*1000))),0)</f>
        <v>5.7904222976004593</v>
      </c>
      <c r="AI20" s="125" cm="1">
        <f t="array" ref="AI20">IFERROR(SUMPRODUCT(([2]!Table1[Region]=AI$17)*([2]!Table1[Group]=$Q20)*([2]!Table1[Avg_DCCH_50percDH])*([2]!Table1[SumHD_TJ]/(AI12*1000))),0)</f>
        <v>3.7254368942816862</v>
      </c>
      <c r="AJ20" s="125" cm="1">
        <f t="array" ref="AJ20">IFERROR(SUMPRODUCT(([2]!Table1[Region]=AJ$17)*([2]!Table1[Group]=$Q20)*([2]!Table1[Avg_DCCH_50percDH])*([2]!Table1[SumHD_TJ]/(AJ12*1000))),0)</f>
        <v>5.6967699368904174</v>
      </c>
      <c r="AK20" s="125" cm="1">
        <f t="array" ref="AK20">IFERROR(SUMPRODUCT(([2]!Table1[Region]=AK$17)*([2]!Table1[Group]=$Q20)*([2]!Table1[Avg_DCCH_50percDH])*([2]!Table1[SumHD_TJ]/(AK12*1000))),0)</f>
        <v>6.0029456632556739</v>
      </c>
      <c r="AL20" s="125" cm="1">
        <f t="array" ref="AL20">IFERROR(SUMPRODUCT(([2]!Table1[Region]=AL$17)*([2]!Table1[Group]=$Q20)*([2]!Table1[Avg_DCCH_50percDH])*([2]!Table1[SumHD_TJ]/(AL12*1000))),0)</f>
        <v>7.3234358676726643</v>
      </c>
      <c r="AM20" s="125" cm="1">
        <f t="array" ref="AM20">IFERROR(SUMPRODUCT(([2]!Table1[Region]=AM$17)*([2]!Table1[Group]=$Q20)*([2]!Table1[Avg_DCCH_50percDH])*([2]!Table1[SumHD_TJ]/(AM12*1000))),0)</f>
        <v>5.6935064813222214</v>
      </c>
      <c r="AN20" s="125" cm="1">
        <f t="array" ref="AN20">IFERROR(SUMPRODUCT(([2]!Table1[Region]=AN$17)*([2]!Table1[Group]=$Q20)*([2]!Table1[Avg_DCCH_50percDH])*([2]!Table1[SumHD_TJ]/(AN12*1000))),0)</f>
        <v>6.9997118816930151</v>
      </c>
      <c r="AO20" s="125" cm="1">
        <f t="array" ref="AO20">IFERROR(SUMPRODUCT(([2]!Table1[Region]=AO$17)*([2]!Table1[Group]=$Q20)*([2]!Table1[Avg_DCCH_50percDH])*([2]!Table1[SumHD_TJ]/(AO12*1000))),0)</f>
        <v>5.5836077916834883</v>
      </c>
      <c r="AP20" s="125" cm="1">
        <f t="array" ref="AP20">IFERROR(SUMPRODUCT(([2]!Table1[Region]=AP$17)*([2]!Table1[Group]=$Q20)*([2]!Table1[Avg_DCCH_50percDH])*([2]!Table1[SumHD_TJ]/(AP12*1000))),0)</f>
        <v>6.1848518886679926</v>
      </c>
      <c r="AQ20" s="125" cm="1">
        <f t="array" ref="AQ20">IFERROR(SUMPRODUCT(([2]!Table1[Region]=AQ$17)*([2]!Table1[Group]=$Q20)*([2]!Table1[Avg_DCCH_50percDH])*([2]!Table1[SumHD_TJ]/(AQ12*1000))),0)</f>
        <v>5.9208650917771024</v>
      </c>
      <c r="AR20" s="125" cm="1">
        <f t="array" ref="AR20">IFERROR(SUMPRODUCT(([2]!Table1[Region]=AR$17)*([2]!Table1[Group]=$Q20)*([2]!Table1[Avg_DCCH_50percDH])*([2]!Table1[SumHD_TJ]/(AR12*1000))),0)</f>
        <v>6.2626256245875371</v>
      </c>
      <c r="AS20" s="125" cm="1">
        <f t="array" ref="AS20">IFERROR(SUMPRODUCT(([2]!Table1[Region]=AS$17)*([2]!Table1[Group]=$Q20)*([2]!Table1[Avg_DCCH_50percDH])*([2]!Table1[SumHD_TJ]/(AS12*1000))),0)</f>
        <v>6.5033419417319021</v>
      </c>
      <c r="AT20" s="125" cm="1">
        <f t="array" ref="AT20">IFERROR(SUMPRODUCT(([2]!Table1[Region]=AT$17)*([2]!Table1[Group]=$Q20)*([2]!Table1[Avg_DCCH_50percDH])*([2]!Table1[SumHD_TJ]/(AT12*1000))),0)</f>
        <v>5.0329253428136109</v>
      </c>
    </row>
    <row r="21" spans="3:46">
      <c r="C21" s="39" t="s">
        <v>512</v>
      </c>
      <c r="D21" s="52" t="s">
        <v>479</v>
      </c>
      <c r="E21" s="39" t="s">
        <v>516</v>
      </c>
      <c r="F21" s="39" t="s">
        <v>518</v>
      </c>
      <c r="G21" s="39" t="s">
        <v>521</v>
      </c>
      <c r="H21" s="52">
        <v>2020</v>
      </c>
      <c r="I21" s="46" t="s">
        <v>508</v>
      </c>
      <c r="J21" s="46">
        <v>0.85</v>
      </c>
      <c r="K21" s="46">
        <v>30</v>
      </c>
      <c r="L21" s="94" cm="1">
        <f t="array" ref="L21">IFERROR(SUMPRODUCT((Table1[Region]=D21)*(Table1[Group]=$A$11)*(Table1[Avg_DCCH_50percDH])*(Table1[SumHD_TJ]/(M21*1000))),0)</f>
        <v>2.5751231692870986</v>
      </c>
      <c r="M21" s="94">
        <f>SUMIFS(Table1[SumHD_TJ],Table1[Region],D21,Table1[Group],$A$11)/1000</f>
        <v>0.74287999999999998</v>
      </c>
      <c r="N21" s="46">
        <v>1</v>
      </c>
      <c r="O21" s="109">
        <f t="shared" si="1"/>
        <v>7.7253695078612961E-2</v>
      </c>
      <c r="Q21">
        <v>3</v>
      </c>
      <c r="S21" s="124" t="s">
        <v>529</v>
      </c>
      <c r="T21" s="125" cm="1">
        <f t="array" ref="T21">IFERROR(SUMPRODUCT(([2]!Table1[Group]=Q21)*([2]!Table1[Avg_DCCH_50percDH])*([2]!Table1[SumHD_TJ]/(T13*1000))),0)</f>
        <v>12.177971699043084</v>
      </c>
      <c r="U21" s="125" cm="1">
        <f t="array" ref="U21">IFERROR(SUMPRODUCT(([2]!Table1[Region]=$U$17)*([2]!Table1[Group]=Q21)*([2]!Table1[Avg_DCCH_50percDH])*([2]!Table1[SumHD_TJ]/(U13*1000))),0)</f>
        <v>10.637242670799434</v>
      </c>
      <c r="V21" s="125" cm="1">
        <f t="array" ref="V21">IFERROR(SUMPRODUCT(([2]!Table1[Region]=$V$17)*([2]!Table1[Group]=Q21)*([2]!Table1[Avg_DCCH_50percDH])*([2]!Table1[SumHD_TJ]/(V13*1000))),0)</f>
        <v>20.5</v>
      </c>
      <c r="W21" s="125" cm="1">
        <f t="array" ref="W21">IFERROR(SUMPRODUCT(([2]!Table1[Region]=W$17)*([2]!Table1[Group]=$Q21)*([2]!Table1[Avg_DCCH_50percDH])*([2]!Table1[SumHD_TJ]/(W13*1000))),0)</f>
        <v>13.795917060677695</v>
      </c>
      <c r="X21" s="125" cm="1">
        <f t="array" ref="X21">IFERROR(SUMPRODUCT(([2]!Table1[Region]=X$17)*([2]!Table1[Group]=$Q21)*([2]!Table1[Avg_DCCH_50percDH])*([2]!Table1[SumHD_TJ]/(X13*1000))),0)</f>
        <v>12.430990990990992</v>
      </c>
      <c r="Y21" s="125" cm="1">
        <f t="array" ref="Y21">IFERROR(SUMPRODUCT(([2]!Table1[Region]=Y$17)*([2]!Table1[Group]=$Q21)*([2]!Table1[Avg_DCCH_50percDH])*([2]!Table1[SumHD_TJ]/(Y13*1000))),0)</f>
        <v>12.07431533537434</v>
      </c>
      <c r="Z21" s="125" cm="1">
        <f t="array" ref="Z21">IFERROR(SUMPRODUCT(([2]!Table1[Region]=Z$17)*([2]!Table1[Group]=$Q21)*([2]!Table1[Avg_DCCH_50percDH])*([2]!Table1[SumHD_TJ]/(Z13*1000))),0)</f>
        <v>15.338120362737019</v>
      </c>
      <c r="AA21" s="125" cm="1">
        <f t="array" ref="AA21">IFERROR(SUMPRODUCT(([2]!Table1[Region]=AA$17)*([2]!Table1[Group]=$Q21)*([2]!Table1[Avg_DCCH_50percDH])*([2]!Table1[SumHD_TJ]/(AA13*1000))),0)</f>
        <v>12.942052432928698</v>
      </c>
      <c r="AB21" s="125" cm="1">
        <f t="array" ref="AB21">IFERROR(SUMPRODUCT(([2]!Table1[Region]=AB$17)*([2]!Table1[Group]=$Q21)*([2]!Table1[Avg_DCCH_50percDH])*([2]!Table1[SumHD_TJ]/(AB13*1000))),0)</f>
        <v>14.145046674445741</v>
      </c>
      <c r="AC21" s="125" cm="1">
        <f t="array" ref="AC21">IFERROR(SUMPRODUCT(([2]!Table1[Region]=AC$17)*([2]!Table1[Group]=$Q21)*([2]!Table1[Avg_DCCH_50percDH])*([2]!Table1[SumHD_TJ]/(AC13*1000))),0)</f>
        <v>11.669644869610797</v>
      </c>
      <c r="AD21" s="125" cm="1">
        <f t="array" ref="AD21">IFERROR(SUMPRODUCT(([2]!Table1[Region]=AD$17)*([2]!Table1[Group]=$Q21)*([2]!Table1[Avg_DCCH_50percDH])*([2]!Table1[SumHD_TJ]/(AD13*1000))),0)</f>
        <v>11.782901811805962</v>
      </c>
      <c r="AE21" s="125" cm="1">
        <f t="array" ref="AE21">IFERROR(SUMPRODUCT(([2]!Table1[Region]=AE$17)*([2]!Table1[Group]=$Q21)*([2]!Table1[Avg_DCCH_50percDH])*([2]!Table1[SumHD_TJ]/(AE13*1000))),0)</f>
        <v>11.749842658746088</v>
      </c>
      <c r="AF21" s="125" cm="1">
        <f t="array" ref="AF21">IFERROR(SUMPRODUCT(([2]!Table1[Region]=AF$17)*([2]!Table1[Group]=$Q21)*([2]!Table1[Avg_DCCH_50percDH])*([2]!Table1[SumHD_TJ]/(AF13*1000))),0)</f>
        <v>14.2956011196641</v>
      </c>
      <c r="AG21" s="125" cm="1">
        <f t="array" ref="AG21">IFERROR(SUMPRODUCT(([2]!Table1[Region]=AG$17)*([2]!Table1[Group]=$Q21)*([2]!Table1[Avg_DCCH_50percDH])*([2]!Table1[SumHD_TJ]/(AG13*1000))),0)</f>
        <v>13.219953343701402</v>
      </c>
      <c r="AH21" s="125" cm="1">
        <f t="array" ref="AH21">IFERROR(SUMPRODUCT(([2]!Table1[Region]=AH$17)*([2]!Table1[Group]=$Q21)*([2]!Table1[Avg_DCCH_50percDH])*([2]!Table1[SumHD_TJ]/(AH13*1000))),0)</f>
        <v>9.9402787231755809</v>
      </c>
      <c r="AI21" s="125" cm="1">
        <f t="array" ref="AI21">IFERROR(SUMPRODUCT(([2]!Table1[Region]=AI$17)*([2]!Table1[Group]=$Q21)*([2]!Table1[Avg_DCCH_50percDH])*([2]!Table1[SumHD_TJ]/(AI13*1000))),0)</f>
        <v>11.532456951797158</v>
      </c>
      <c r="AJ21" s="125" cm="1">
        <f t="array" ref="AJ21">IFERROR(SUMPRODUCT(([2]!Table1[Region]=AJ$17)*([2]!Table1[Group]=$Q21)*([2]!Table1[Avg_DCCH_50percDH])*([2]!Table1[SumHD_TJ]/(AJ13*1000))),0)</f>
        <v>12.009080892480032</v>
      </c>
      <c r="AK21" s="125" cm="1">
        <f t="array" ref="AK21">IFERROR(SUMPRODUCT(([2]!Table1[Region]=AK$17)*([2]!Table1[Group]=$Q21)*([2]!Table1[Avg_DCCH_50percDH])*([2]!Table1[SumHD_TJ]/(AK13*1000))),0)</f>
        <v>12.407495466908431</v>
      </c>
      <c r="AL21" s="125" cm="1">
        <f t="array" ref="AL21">IFERROR(SUMPRODUCT(([2]!Table1[Region]=AL$17)*([2]!Table1[Group]=$Q21)*([2]!Table1[Avg_DCCH_50percDH])*([2]!Table1[SumHD_TJ]/(AL13*1000))),0)</f>
        <v>11.674048456428292</v>
      </c>
      <c r="AM21" s="125" cm="1">
        <f t="array" ref="AM21">IFERROR(SUMPRODUCT(([2]!Table1[Region]=AM$17)*([2]!Table1[Group]=$Q21)*([2]!Table1[Avg_DCCH_50percDH])*([2]!Table1[SumHD_TJ]/(AM13*1000))),0)</f>
        <v>12.172261875461484</v>
      </c>
      <c r="AN21" s="125" cm="1">
        <f t="array" ref="AN21">IFERROR(SUMPRODUCT(([2]!Table1[Region]=AN$17)*([2]!Table1[Group]=$Q21)*([2]!Table1[Avg_DCCH_50percDH])*([2]!Table1[SumHD_TJ]/(AN13*1000))),0)</f>
        <v>10.700547042052744</v>
      </c>
      <c r="AO21" s="125" cm="1">
        <f t="array" ref="AO21">IFERROR(SUMPRODUCT(([2]!Table1[Region]=AO$17)*([2]!Table1[Group]=$Q21)*([2]!Table1[Avg_DCCH_50percDH])*([2]!Table1[SumHD_TJ]/(AO13*1000))),0)</f>
        <v>13.994888631761647</v>
      </c>
      <c r="AP21" s="125" cm="1">
        <f t="array" ref="AP21">IFERROR(SUMPRODUCT(([2]!Table1[Region]=AP$17)*([2]!Table1[Group]=$Q21)*([2]!Table1[Avg_DCCH_50percDH])*([2]!Table1[SumHD_TJ]/(AP13*1000))),0)</f>
        <v>11.458100607111882</v>
      </c>
      <c r="AQ21" s="125" cm="1">
        <f t="array" ref="AQ21">IFERROR(SUMPRODUCT(([2]!Table1[Region]=AQ$17)*([2]!Table1[Group]=$Q21)*([2]!Table1[Avg_DCCH_50percDH])*([2]!Table1[SumHD_TJ]/(AQ13*1000))),0)</f>
        <v>12.163822751322751</v>
      </c>
      <c r="AR21" s="125" cm="1">
        <f t="array" ref="AR21">IFERROR(SUMPRODUCT(([2]!Table1[Region]=AR$17)*([2]!Table1[Group]=$Q21)*([2]!Table1[Avg_DCCH_50percDH])*([2]!Table1[SumHD_TJ]/(AR13*1000))),0)</f>
        <v>12.729979166666666</v>
      </c>
      <c r="AS21" s="125" cm="1">
        <f t="array" ref="AS21">IFERROR(SUMPRODUCT(([2]!Table1[Region]=AS$17)*([2]!Table1[Group]=$Q21)*([2]!Table1[Avg_DCCH_50percDH])*([2]!Table1[SumHD_TJ]/(AS13*1000))),0)</f>
        <v>12.328911118856743</v>
      </c>
      <c r="AT21" s="125" cm="1">
        <f t="array" ref="AT21">IFERROR(SUMPRODUCT(([2]!Table1[Region]=AT$17)*([2]!Table1[Group]=$Q21)*([2]!Table1[Avg_DCCH_50percDH])*([2]!Table1[SumHD_TJ]/(AT13*1000))),0)</f>
        <v>12.18051336332363</v>
      </c>
    </row>
    <row r="22" spans="3:46">
      <c r="C22" s="39" t="s">
        <v>512</v>
      </c>
      <c r="D22" s="52" t="s">
        <v>494</v>
      </c>
      <c r="E22" s="39" t="s">
        <v>516</v>
      </c>
      <c r="F22" s="39" t="s">
        <v>518</v>
      </c>
      <c r="G22" s="39" t="s">
        <v>521</v>
      </c>
      <c r="H22" s="52">
        <v>2020</v>
      </c>
      <c r="I22" s="46" t="s">
        <v>508</v>
      </c>
      <c r="J22" s="46">
        <v>0.85</v>
      </c>
      <c r="K22" s="46">
        <v>30</v>
      </c>
      <c r="L22" s="94" cm="1">
        <f t="array" ref="L22">IFERROR(SUMPRODUCT((Table1[Region]=D22)*(Table1[Group]=$A$11)*(Table1[Avg_DCCH_50percDH])*(Table1[SumHD_TJ]/(M22*1000))),0)</f>
        <v>3.6</v>
      </c>
      <c r="M22" s="94">
        <f>SUMIFS(Table1[SumHD_TJ],Table1[Region],D22,Table1[Group],$A$11)/1000</f>
        <v>0.21205000000000002</v>
      </c>
      <c r="N22" s="46">
        <v>1</v>
      </c>
      <c r="O22" s="109">
        <f t="shared" si="1"/>
        <v>0.108</v>
      </c>
    </row>
    <row r="23" spans="3:46">
      <c r="C23" s="39" t="s">
        <v>512</v>
      </c>
      <c r="D23" s="52" t="s">
        <v>490</v>
      </c>
      <c r="E23" s="39" t="s">
        <v>516</v>
      </c>
      <c r="F23" s="39" t="s">
        <v>518</v>
      </c>
      <c r="G23" s="39" t="s">
        <v>521</v>
      </c>
      <c r="H23" s="52">
        <v>2020</v>
      </c>
      <c r="I23" s="46" t="s">
        <v>508</v>
      </c>
      <c r="J23" s="46">
        <v>0.85</v>
      </c>
      <c r="K23" s="46">
        <v>30</v>
      </c>
      <c r="L23" s="94" cm="1">
        <f t="array" ref="L23">IFERROR(SUMPRODUCT((Table1[Region]=D23)*(Table1[Group]=$A$11)*(Table1[Avg_DCCH_50percDH])*(Table1[SumHD_TJ]/(M23*1000))),0)</f>
        <v>1.2500882629107981</v>
      </c>
      <c r="M23" s="94">
        <f>SUMIFS(Table1[SumHD_TJ],Table1[Region],D23,Table1[Group],$A$11)/1000</f>
        <v>5.3249999999999999E-2</v>
      </c>
      <c r="N23" s="46">
        <v>1</v>
      </c>
      <c r="O23" s="109">
        <f t="shared" si="1"/>
        <v>3.7502647887323944E-2</v>
      </c>
    </row>
    <row r="24" spans="3:46" ht="15">
      <c r="C24" s="39" t="s">
        <v>512</v>
      </c>
      <c r="D24" s="52" t="s">
        <v>480</v>
      </c>
      <c r="E24" s="39" t="s">
        <v>516</v>
      </c>
      <c r="F24" s="39" t="s">
        <v>518</v>
      </c>
      <c r="G24" s="39" t="s">
        <v>521</v>
      </c>
      <c r="H24" s="52">
        <v>2020</v>
      </c>
      <c r="I24" s="46" t="s">
        <v>508</v>
      </c>
      <c r="J24" s="46">
        <v>0.85</v>
      </c>
      <c r="K24" s="46">
        <v>30</v>
      </c>
      <c r="L24" s="94" cm="1">
        <f t="array" ref="L24">IFERROR(SUMPRODUCT((Table1[Region]=D24)*(Table1[Group]=$A$11)*(Table1[Avg_DCCH_50percDH])*(Table1[SumHD_TJ]/(M24*1000))),0)</f>
        <v>3.3725810638655869</v>
      </c>
      <c r="M24" s="94">
        <f>SUMIFS(Table1[SumHD_TJ],Table1[Region],D24,Table1[Group],$A$11)/1000</f>
        <v>0.41602999999999996</v>
      </c>
      <c r="N24" s="46">
        <v>1</v>
      </c>
      <c r="O24" s="109">
        <f t="shared" si="1"/>
        <v>0.10117743191596761</v>
      </c>
      <c r="S24" s="122" t="s">
        <v>525</v>
      </c>
    </row>
    <row r="25" spans="3:46" ht="15.75" thickBot="1">
      <c r="C25" s="39" t="s">
        <v>512</v>
      </c>
      <c r="D25" s="52" t="s">
        <v>481</v>
      </c>
      <c r="E25" s="39" t="s">
        <v>516</v>
      </c>
      <c r="F25" s="39" t="s">
        <v>518</v>
      </c>
      <c r="G25" s="39" t="s">
        <v>521</v>
      </c>
      <c r="H25" s="52">
        <v>2020</v>
      </c>
      <c r="I25" s="46" t="s">
        <v>508</v>
      </c>
      <c r="J25" s="46">
        <v>0.85</v>
      </c>
      <c r="K25" s="46">
        <v>30</v>
      </c>
      <c r="L25" s="94" cm="1">
        <f t="array" ref="L25">IFERROR(SUMPRODUCT((Table1[Region]=D25)*(Table1[Group]=$A$11)*(Table1[Avg_DCCH_50percDH])*(Table1[SumHD_TJ]/(M25*1000))),0)</f>
        <v>2.7560777420153499</v>
      </c>
      <c r="M25" s="94">
        <f>SUMIFS(Table1[SumHD_TJ],Table1[Region],D25,Table1[Group],$A$11)/1000</f>
        <v>1.6156000000000001</v>
      </c>
      <c r="N25" s="46">
        <v>1</v>
      </c>
      <c r="O25" s="109">
        <f t="shared" si="1"/>
        <v>8.2682332260460498E-2</v>
      </c>
      <c r="S25" s="123" t="s">
        <v>0</v>
      </c>
      <c r="T25" s="123" t="s">
        <v>520</v>
      </c>
      <c r="U25" s="123" t="s">
        <v>475</v>
      </c>
      <c r="V25" s="123" t="s">
        <v>476</v>
      </c>
      <c r="W25" s="123" t="s">
        <v>477</v>
      </c>
      <c r="X25" s="123" t="s">
        <v>478</v>
      </c>
      <c r="Y25" s="123" t="s">
        <v>479</v>
      </c>
      <c r="Z25" s="123" t="s">
        <v>480</v>
      </c>
      <c r="AA25" s="123" t="s">
        <v>481</v>
      </c>
      <c r="AB25" s="123" t="s">
        <v>482</v>
      </c>
      <c r="AC25" s="123" t="s">
        <v>483</v>
      </c>
      <c r="AD25" s="123" t="s">
        <v>484</v>
      </c>
      <c r="AE25" s="123" t="s">
        <v>485</v>
      </c>
      <c r="AF25" s="123" t="s">
        <v>486</v>
      </c>
      <c r="AG25" s="123" t="s">
        <v>487</v>
      </c>
      <c r="AH25" s="123" t="s">
        <v>488</v>
      </c>
      <c r="AI25" s="123" t="s">
        <v>489</v>
      </c>
      <c r="AJ25" s="123" t="s">
        <v>490</v>
      </c>
      <c r="AK25" s="123" t="s">
        <v>491</v>
      </c>
      <c r="AL25" s="123" t="s">
        <v>492</v>
      </c>
      <c r="AM25" s="123" t="s">
        <v>493</v>
      </c>
      <c r="AN25" s="123" t="s">
        <v>494</v>
      </c>
      <c r="AO25" s="123" t="s">
        <v>495</v>
      </c>
      <c r="AP25" s="123" t="s">
        <v>496</v>
      </c>
      <c r="AQ25" s="123" t="s">
        <v>497</v>
      </c>
      <c r="AR25" s="123" t="s">
        <v>498</v>
      </c>
      <c r="AS25" s="123" t="s">
        <v>499</v>
      </c>
      <c r="AT25" s="123" t="s">
        <v>500</v>
      </c>
    </row>
    <row r="26" spans="3:46">
      <c r="C26" s="39" t="s">
        <v>512</v>
      </c>
      <c r="D26" s="52" t="s">
        <v>495</v>
      </c>
      <c r="E26" s="39" t="s">
        <v>516</v>
      </c>
      <c r="F26" s="39" t="s">
        <v>518</v>
      </c>
      <c r="G26" s="39" t="s">
        <v>521</v>
      </c>
      <c r="H26" s="52">
        <v>2020</v>
      </c>
      <c r="I26" s="46" t="s">
        <v>508</v>
      </c>
      <c r="J26" s="46">
        <v>0.85</v>
      </c>
      <c r="K26" s="46">
        <v>30</v>
      </c>
      <c r="L26" s="94" cm="1">
        <f t="array" ref="L26">IFERROR(SUMPRODUCT((Table1[Region]=D26)*(Table1[Group]=$A$11)*(Table1[Avg_DCCH_50percDH])*(Table1[SumHD_TJ]/(M26*1000))),0)</f>
        <v>2.9590503192848017</v>
      </c>
      <c r="M26" s="94">
        <f>SUMIFS(Table1[SumHD_TJ],Table1[Region],D26,Table1[Group],$A$11)/1000</f>
        <v>0.58725000000000005</v>
      </c>
      <c r="N26" s="46">
        <v>1</v>
      </c>
      <c r="O26" s="109">
        <f t="shared" si="1"/>
        <v>8.8771509578544044E-2</v>
      </c>
      <c r="Q26">
        <v>0</v>
      </c>
      <c r="S26" s="124" t="s">
        <v>526</v>
      </c>
      <c r="T26" s="125">
        <f>T18*$Q$5</f>
        <v>9.1221676135258903E-2</v>
      </c>
      <c r="U26" s="125"/>
      <c r="V26" s="125">
        <f t="shared" ref="V26:AM29" si="2">V18*$Q$5</f>
        <v>9.3899999999999997E-2</v>
      </c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>
        <f t="shared" si="2"/>
        <v>8.8200000000000001E-2</v>
      </c>
      <c r="AI26" s="125"/>
      <c r="AJ26" s="125">
        <f t="shared" si="2"/>
        <v>9.69E-2</v>
      </c>
      <c r="AK26" s="125"/>
      <c r="AL26" s="125">
        <f t="shared" si="2"/>
        <v>7.3499999999999996E-2</v>
      </c>
      <c r="AM26" s="125">
        <f t="shared" si="2"/>
        <v>7.9200000000000007E-2</v>
      </c>
      <c r="AN26" s="125"/>
      <c r="AO26" s="125"/>
      <c r="AP26" s="125"/>
      <c r="AQ26" s="125"/>
      <c r="AR26" s="125"/>
      <c r="AS26" s="125"/>
      <c r="AT26" s="125"/>
    </row>
    <row r="27" spans="3:46">
      <c r="C27" s="39" t="s">
        <v>512</v>
      </c>
      <c r="D27" s="52" t="s">
        <v>482</v>
      </c>
      <c r="E27" s="39" t="s">
        <v>516</v>
      </c>
      <c r="F27" s="39" t="s">
        <v>518</v>
      </c>
      <c r="G27" s="39" t="s">
        <v>521</v>
      </c>
      <c r="H27" s="52">
        <v>2020</v>
      </c>
      <c r="I27" s="46" t="s">
        <v>508</v>
      </c>
      <c r="J27" s="46">
        <v>0.85</v>
      </c>
      <c r="K27" s="46">
        <v>30</v>
      </c>
      <c r="L27" s="94" cm="1">
        <f t="array" ref="L27">IFERROR(SUMPRODUCT((Table1[Region]=D27)*(Table1[Group]=$A$11)*(Table1[Avg_DCCH_50percDH])*(Table1[SumHD_TJ]/(M27*1000))),0)</f>
        <v>2.6909484008064073</v>
      </c>
      <c r="M27" s="94">
        <f>SUMIFS(Table1[SumHD_TJ],Table1[Region],D27,Table1[Group],$A$11)/1000</f>
        <v>1.8353000000000002</v>
      </c>
      <c r="N27" s="46">
        <v>1</v>
      </c>
      <c r="O27" s="109">
        <f t="shared" si="1"/>
        <v>8.072845202419221E-2</v>
      </c>
      <c r="Q27">
        <v>1</v>
      </c>
      <c r="S27" s="124" t="s">
        <v>527</v>
      </c>
      <c r="T27" s="125">
        <f t="shared" ref="T27:U29" si="3">T19*$Q$5</f>
        <v>9.6929597997073944E-2</v>
      </c>
      <c r="U27" s="125"/>
      <c r="V27" s="125">
        <f t="shared" si="2"/>
        <v>0.13085289689220789</v>
      </c>
      <c r="W27" s="125">
        <f t="shared" si="2"/>
        <v>7.3511124431490354E-2</v>
      </c>
      <c r="X27" s="125">
        <f t="shared" si="2"/>
        <v>7.6336571062036118E-2</v>
      </c>
      <c r="Y27" s="125">
        <f t="shared" si="2"/>
        <v>7.7253695078612961E-2</v>
      </c>
      <c r="Z27" s="125">
        <f t="shared" si="2"/>
        <v>0.10117743191596761</v>
      </c>
      <c r="AA27" s="125">
        <f t="shared" si="2"/>
        <v>8.2682332260460498E-2</v>
      </c>
      <c r="AB27" s="125">
        <f t="shared" si="2"/>
        <v>8.072845202419221E-2</v>
      </c>
      <c r="AC27" s="125">
        <f t="shared" si="2"/>
        <v>8.6972871434365273E-2</v>
      </c>
      <c r="AD27" s="125">
        <f t="shared" si="2"/>
        <v>8.4200629117455031E-2</v>
      </c>
      <c r="AE27" s="125">
        <f t="shared" si="2"/>
        <v>9.8101481798382059E-2</v>
      </c>
      <c r="AF27" s="125">
        <f t="shared" si="2"/>
        <v>0.10045520741319565</v>
      </c>
      <c r="AG27" s="125">
        <f t="shared" si="2"/>
        <v>0.13132317300521995</v>
      </c>
      <c r="AH27" s="125">
        <f t="shared" si="2"/>
        <v>9.682819058524629E-2</v>
      </c>
      <c r="AI27" s="125"/>
      <c r="AJ27" s="125">
        <f t="shared" si="2"/>
        <v>3.7502647887323944E-2</v>
      </c>
      <c r="AK27" s="125">
        <f t="shared" si="2"/>
        <v>0.12882137215425118</v>
      </c>
      <c r="AL27" s="125">
        <f t="shared" si="2"/>
        <v>9.0222512296632626E-2</v>
      </c>
      <c r="AM27" s="125">
        <f t="shared" si="2"/>
        <v>0.10831163849560281</v>
      </c>
      <c r="AN27" s="125">
        <f t="shared" ref="AN27:AT29" si="4">AN19*$Q$5</f>
        <v>0.108</v>
      </c>
      <c r="AO27" s="125">
        <f t="shared" si="4"/>
        <v>8.8771509578544044E-2</v>
      </c>
      <c r="AP27" s="125">
        <f t="shared" si="4"/>
        <v>0.11327099070920744</v>
      </c>
      <c r="AQ27" s="125">
        <f t="shared" si="4"/>
        <v>8.7531336315891842E-2</v>
      </c>
      <c r="AR27" s="125">
        <f t="shared" si="4"/>
        <v>7.4649772794334601E-2</v>
      </c>
      <c r="AS27" s="125">
        <f t="shared" si="4"/>
        <v>9.8554426712877966E-2</v>
      </c>
      <c r="AT27" s="125">
        <f t="shared" si="4"/>
        <v>0.10817601264243534</v>
      </c>
    </row>
    <row r="28" spans="3:46">
      <c r="C28" s="39" t="s">
        <v>512</v>
      </c>
      <c r="D28" s="52" t="s">
        <v>500</v>
      </c>
      <c r="E28" s="39" t="s">
        <v>516</v>
      </c>
      <c r="F28" s="39" t="s">
        <v>518</v>
      </c>
      <c r="G28" s="39" t="s">
        <v>521</v>
      </c>
      <c r="H28" s="52">
        <v>2020</v>
      </c>
      <c r="I28" s="46" t="s">
        <v>508</v>
      </c>
      <c r="J28" s="46">
        <v>0.85</v>
      </c>
      <c r="K28" s="46">
        <v>30</v>
      </c>
      <c r="L28" s="94" cm="1">
        <f t="array" ref="L28">IFERROR(SUMPRODUCT((Table1[Region]=D28)*(Table1[Group]=$A$11)*(Table1[Avg_DCCH_50percDH])*(Table1[SumHD_TJ]/(M28*1000))),0)</f>
        <v>3.6058670880811783</v>
      </c>
      <c r="M28" s="94">
        <f>SUMIFS(Table1[SumHD_TJ],Table1[Region],D28,Table1[Group],$A$11)/1000</f>
        <v>0.24045999999999998</v>
      </c>
      <c r="N28" s="46">
        <v>1</v>
      </c>
      <c r="O28" s="109">
        <f t="shared" si="1"/>
        <v>0.10817601264243534</v>
      </c>
      <c r="Q28">
        <v>2</v>
      </c>
      <c r="S28" s="124" t="s">
        <v>528</v>
      </c>
      <c r="T28" s="125">
        <f t="shared" si="3"/>
        <v>0.17025106588893066</v>
      </c>
      <c r="U28" s="125">
        <f t="shared" si="3"/>
        <v>0.12238041222408444</v>
      </c>
      <c r="V28" s="125">
        <f t="shared" si="2"/>
        <v>0.19978052441160304</v>
      </c>
      <c r="W28" s="125">
        <f t="shared" si="2"/>
        <v>0.17871557703014393</v>
      </c>
      <c r="X28" s="125">
        <f t="shared" si="2"/>
        <v>0.26753157345575962</v>
      </c>
      <c r="Y28" s="125">
        <f t="shared" si="2"/>
        <v>0.15637467563671312</v>
      </c>
      <c r="Z28" s="125">
        <f t="shared" si="2"/>
        <v>0.21876790553138595</v>
      </c>
      <c r="AA28" s="125">
        <f t="shared" si="2"/>
        <v>0.16918759009714826</v>
      </c>
      <c r="AB28" s="125">
        <f t="shared" si="2"/>
        <v>0.1594821352895516</v>
      </c>
      <c r="AC28" s="125">
        <f t="shared" si="2"/>
        <v>0.1717709816923742</v>
      </c>
      <c r="AD28" s="125"/>
      <c r="AE28" s="125">
        <f t="shared" si="2"/>
        <v>0.21060598425804461</v>
      </c>
      <c r="AF28" s="125">
        <f t="shared" si="2"/>
        <v>0.17622965763557841</v>
      </c>
      <c r="AG28" s="125">
        <f t="shared" si="2"/>
        <v>0.23756137328127652</v>
      </c>
      <c r="AH28" s="125">
        <f t="shared" si="2"/>
        <v>0.17371266892801376</v>
      </c>
      <c r="AI28" s="125">
        <f t="shared" si="2"/>
        <v>0.11176310682845059</v>
      </c>
      <c r="AJ28" s="125">
        <f t="shared" si="2"/>
        <v>0.1709030981067125</v>
      </c>
      <c r="AK28" s="125">
        <f t="shared" si="2"/>
        <v>0.18008836989767021</v>
      </c>
      <c r="AL28" s="125">
        <f t="shared" si="2"/>
        <v>0.21970307603017991</v>
      </c>
      <c r="AM28" s="125">
        <f t="shared" si="2"/>
        <v>0.17080519443966663</v>
      </c>
      <c r="AN28" s="125">
        <f t="shared" si="4"/>
        <v>0.20999135645079045</v>
      </c>
      <c r="AO28" s="125">
        <f t="shared" si="4"/>
        <v>0.16750823375050464</v>
      </c>
      <c r="AP28" s="125">
        <f t="shared" si="4"/>
        <v>0.18554555666003977</v>
      </c>
      <c r="AQ28" s="125">
        <f t="shared" si="4"/>
        <v>0.17762595275331305</v>
      </c>
      <c r="AR28" s="125">
        <f t="shared" si="4"/>
        <v>0.1878787687376261</v>
      </c>
      <c r="AS28" s="125">
        <f t="shared" si="4"/>
        <v>0.19510025825195706</v>
      </c>
      <c r="AT28" s="125">
        <f t="shared" si="4"/>
        <v>0.15098776028440833</v>
      </c>
    </row>
    <row r="29" spans="3:46">
      <c r="C29" s="39" t="s">
        <v>512</v>
      </c>
      <c r="D29" s="52" t="s">
        <v>483</v>
      </c>
      <c r="E29" s="39" t="s">
        <v>516</v>
      </c>
      <c r="F29" s="39" t="s">
        <v>518</v>
      </c>
      <c r="G29" s="39" t="s">
        <v>521</v>
      </c>
      <c r="H29" s="52">
        <v>2020</v>
      </c>
      <c r="I29" s="46" t="s">
        <v>508</v>
      </c>
      <c r="J29" s="46">
        <v>0.85</v>
      </c>
      <c r="K29" s="46">
        <v>30</v>
      </c>
      <c r="L29" s="94" cm="1">
        <f t="array" ref="L29">IFERROR(SUMPRODUCT((Table1[Region]=D29)*(Table1[Group]=$A$11)*(Table1[Avg_DCCH_50percDH])*(Table1[SumHD_TJ]/(M29*1000))),0)</f>
        <v>2.8990957144788427</v>
      </c>
      <c r="M29" s="94">
        <f>SUMIFS(Table1[SumHD_TJ],Table1[Region],D29,Table1[Group],$A$11)/1000</f>
        <v>0.73970000000000002</v>
      </c>
      <c r="N29" s="46">
        <v>1</v>
      </c>
      <c r="O29" s="109">
        <f t="shared" si="1"/>
        <v>8.6972871434365273E-2</v>
      </c>
      <c r="Q29">
        <v>3</v>
      </c>
      <c r="S29" s="124" t="s">
        <v>529</v>
      </c>
      <c r="T29" s="125">
        <f t="shared" si="3"/>
        <v>0.36533915097129249</v>
      </c>
      <c r="U29" s="125">
        <f t="shared" si="3"/>
        <v>0.31911728012398299</v>
      </c>
      <c r="V29" s="125">
        <f t="shared" si="2"/>
        <v>0.61499999999999999</v>
      </c>
      <c r="W29" s="125">
        <f t="shared" si="2"/>
        <v>0.41387751182033083</v>
      </c>
      <c r="X29" s="125">
        <f t="shared" si="2"/>
        <v>0.37292972972972976</v>
      </c>
      <c r="Y29" s="125">
        <f t="shared" si="2"/>
        <v>0.36222946006123019</v>
      </c>
      <c r="Z29" s="125">
        <f t="shared" si="2"/>
        <v>0.46014361088211053</v>
      </c>
      <c r="AA29" s="125">
        <f t="shared" si="2"/>
        <v>0.3882615729878609</v>
      </c>
      <c r="AB29" s="125">
        <f t="shared" si="2"/>
        <v>0.4243514002333722</v>
      </c>
      <c r="AC29" s="125">
        <f t="shared" si="2"/>
        <v>0.35008934608832393</v>
      </c>
      <c r="AD29" s="125">
        <f t="shared" si="2"/>
        <v>0.35348705435417882</v>
      </c>
      <c r="AE29" s="125">
        <f t="shared" si="2"/>
        <v>0.35249527976238265</v>
      </c>
      <c r="AF29" s="125">
        <f t="shared" si="2"/>
        <v>0.42886803358992298</v>
      </c>
      <c r="AG29" s="125">
        <f t="shared" si="2"/>
        <v>0.39659860031104205</v>
      </c>
      <c r="AH29" s="125">
        <f t="shared" si="2"/>
        <v>0.29820836169526743</v>
      </c>
      <c r="AI29" s="125">
        <f t="shared" si="2"/>
        <v>0.34597370855391474</v>
      </c>
      <c r="AJ29" s="125">
        <f t="shared" si="2"/>
        <v>0.36027242677440097</v>
      </c>
      <c r="AK29" s="125">
        <f t="shared" si="2"/>
        <v>0.37222486400725291</v>
      </c>
      <c r="AL29" s="125">
        <f t="shared" si="2"/>
        <v>0.35022145369284874</v>
      </c>
      <c r="AM29" s="125">
        <f t="shared" si="2"/>
        <v>0.36516785626384451</v>
      </c>
      <c r="AN29" s="125">
        <f t="shared" si="4"/>
        <v>0.32101641126158231</v>
      </c>
      <c r="AO29" s="125">
        <f t="shared" si="4"/>
        <v>0.41984665895284939</v>
      </c>
      <c r="AP29" s="125">
        <f t="shared" si="4"/>
        <v>0.34374301821335645</v>
      </c>
      <c r="AQ29" s="125">
        <f t="shared" si="4"/>
        <v>0.36491468253968251</v>
      </c>
      <c r="AR29" s="125">
        <f t="shared" si="4"/>
        <v>0.38189937499999999</v>
      </c>
      <c r="AS29" s="125">
        <f t="shared" si="4"/>
        <v>0.36986733356570228</v>
      </c>
      <c r="AT29" s="125">
        <f t="shared" si="4"/>
        <v>0.36541540089970892</v>
      </c>
    </row>
    <row r="30" spans="3:46">
      <c r="C30" s="39" t="s">
        <v>512</v>
      </c>
      <c r="D30" s="52" t="s">
        <v>496</v>
      </c>
      <c r="E30" s="39" t="s">
        <v>516</v>
      </c>
      <c r="F30" s="39" t="s">
        <v>518</v>
      </c>
      <c r="G30" s="39" t="s">
        <v>521</v>
      </c>
      <c r="H30" s="52">
        <v>2020</v>
      </c>
      <c r="I30" s="46" t="s">
        <v>508</v>
      </c>
      <c r="J30" s="46">
        <v>0.85</v>
      </c>
      <c r="K30" s="46">
        <v>30</v>
      </c>
      <c r="L30" s="94" cm="1">
        <f t="array" ref="L30">IFERROR(SUMPRODUCT((Table1[Region]=D30)*(Table1[Group]=$A$11)*(Table1[Avg_DCCH_50percDH])*(Table1[SumHD_TJ]/(M30*1000))),0)</f>
        <v>3.7756996903069151</v>
      </c>
      <c r="M30" s="94">
        <f>SUMIFS(Table1[SumHD_TJ],Table1[Region],D30,Table1[Group],$A$11)/1000</f>
        <v>0.97192999999999996</v>
      </c>
      <c r="N30" s="46">
        <v>1</v>
      </c>
      <c r="O30" s="109">
        <f t="shared" si="1"/>
        <v>0.11327099070920744</v>
      </c>
      <c r="V30" s="9"/>
      <c r="W30" s="9"/>
      <c r="X30" s="9"/>
      <c r="Y30" s="9"/>
      <c r="Z30" s="9"/>
      <c r="AA30" s="9"/>
    </row>
    <row r="31" spans="3:46">
      <c r="C31" s="39" t="s">
        <v>512</v>
      </c>
      <c r="D31" s="52" t="s">
        <v>497</v>
      </c>
      <c r="E31" s="39" t="s">
        <v>516</v>
      </c>
      <c r="F31" s="39" t="s">
        <v>518</v>
      </c>
      <c r="G31" s="39" t="s">
        <v>521</v>
      </c>
      <c r="H31" s="52">
        <v>2020</v>
      </c>
      <c r="I31" s="46" t="s">
        <v>508</v>
      </c>
      <c r="J31" s="46">
        <v>0.85</v>
      </c>
      <c r="K31" s="46">
        <v>30</v>
      </c>
      <c r="L31" s="94" cm="1">
        <f t="array" ref="L31">IFERROR(SUMPRODUCT((Table1[Region]=D31)*(Table1[Group]=$A$11)*(Table1[Avg_DCCH_50percDH])*(Table1[SumHD_TJ]/(M31*1000))),0)</f>
        <v>2.917711210529728</v>
      </c>
      <c r="M31" s="94">
        <f>SUMIFS(Table1[SumHD_TJ],Table1[Region],D31,Table1[Group],$A$11)/1000</f>
        <v>0.77115</v>
      </c>
      <c r="N31" s="46">
        <v>1</v>
      </c>
      <c r="O31" s="109">
        <f t="shared" si="1"/>
        <v>8.7531336315891842E-2</v>
      </c>
      <c r="V31" s="9"/>
      <c r="W31" s="9"/>
      <c r="X31" s="9"/>
      <c r="Y31" s="9"/>
      <c r="Z31" s="9"/>
      <c r="AA31" s="9"/>
    </row>
    <row r="32" spans="3:46">
      <c r="C32" s="39" t="s">
        <v>512</v>
      </c>
      <c r="D32" s="52" t="s">
        <v>491</v>
      </c>
      <c r="E32" s="39" t="s">
        <v>516</v>
      </c>
      <c r="F32" s="39" t="s">
        <v>518</v>
      </c>
      <c r="G32" s="39" t="s">
        <v>521</v>
      </c>
      <c r="H32" s="52">
        <v>2020</v>
      </c>
      <c r="I32" s="46" t="s">
        <v>508</v>
      </c>
      <c r="J32" s="46">
        <v>0.85</v>
      </c>
      <c r="K32" s="46">
        <v>30</v>
      </c>
      <c r="L32" s="94" cm="1">
        <f t="array" ref="L32">IFERROR(SUMPRODUCT((Table1[Region]=D32)*(Table1[Group]=$A$11)*(Table1[Avg_DCCH_50percDH])*(Table1[SumHD_TJ]/(M32*1000))),0)</f>
        <v>4.2940457384750399</v>
      </c>
      <c r="M32" s="94">
        <f>SUMIFS(Table1[SumHD_TJ],Table1[Region],D32,Table1[Group],$A$11)/1000</f>
        <v>1.1622600000000001</v>
      </c>
      <c r="N32" s="46">
        <v>1</v>
      </c>
      <c r="O32" s="109">
        <f t="shared" si="1"/>
        <v>0.12882137215425118</v>
      </c>
      <c r="V32" s="9"/>
      <c r="W32" s="9"/>
      <c r="X32" s="9"/>
      <c r="Y32" s="9"/>
      <c r="Z32" s="9"/>
      <c r="AA32" s="9"/>
    </row>
    <row r="33" spans="1:27">
      <c r="C33" s="39" t="s">
        <v>512</v>
      </c>
      <c r="D33" s="52" t="s">
        <v>492</v>
      </c>
      <c r="E33" s="39" t="s">
        <v>516</v>
      </c>
      <c r="F33" s="39" t="s">
        <v>518</v>
      </c>
      <c r="G33" s="39" t="s">
        <v>521</v>
      </c>
      <c r="H33" s="52">
        <v>2020</v>
      </c>
      <c r="I33" s="46" t="s">
        <v>508</v>
      </c>
      <c r="J33" s="46">
        <v>0.85</v>
      </c>
      <c r="K33" s="46">
        <v>30</v>
      </c>
      <c r="L33" s="94" cm="1">
        <f t="array" ref="L33">IFERROR(SUMPRODUCT((Table1[Region]=D33)*(Table1[Group]=$A$11)*(Table1[Avg_DCCH_50percDH])*(Table1[SumHD_TJ]/(M33*1000))),0)</f>
        <v>3.0074170765544208</v>
      </c>
      <c r="M33" s="94">
        <f>SUMIFS(Table1[SumHD_TJ],Table1[Region],D33,Table1[Group],$A$11)/1000</f>
        <v>0.31715999999999994</v>
      </c>
      <c r="N33" s="46">
        <v>1</v>
      </c>
      <c r="O33" s="109">
        <f t="shared" si="1"/>
        <v>9.0222512296632626E-2</v>
      </c>
      <c r="V33" s="9"/>
      <c r="W33" s="9"/>
      <c r="X33" s="9"/>
      <c r="Y33" s="9"/>
      <c r="Z33" s="9"/>
      <c r="AA33" s="9"/>
    </row>
    <row r="34" spans="1:27">
      <c r="C34" s="39" t="s">
        <v>512</v>
      </c>
      <c r="D34" s="52" t="s">
        <v>484</v>
      </c>
      <c r="E34" s="39" t="s">
        <v>516</v>
      </c>
      <c r="F34" s="39" t="s">
        <v>518</v>
      </c>
      <c r="G34" s="39" t="s">
        <v>521</v>
      </c>
      <c r="H34" s="52">
        <v>2020</v>
      </c>
      <c r="I34" s="46" t="s">
        <v>508</v>
      </c>
      <c r="J34" s="46">
        <v>0.85</v>
      </c>
      <c r="K34" s="46">
        <v>30</v>
      </c>
      <c r="L34" s="94" cm="1">
        <f t="array" ref="L34">IFERROR(SUMPRODUCT((Table1[Region]=D34)*(Table1[Group]=$A$11)*(Table1[Avg_DCCH_50percDH])*(Table1[SumHD_TJ]/(M34*1000))),0)</f>
        <v>2.8066876372485012</v>
      </c>
      <c r="M34" s="94">
        <f>SUMIFS(Table1[SumHD_TJ],Table1[Region],D34,Table1[Group],$A$11)/1000</f>
        <v>0.50546999999999997</v>
      </c>
      <c r="N34" s="46">
        <v>1</v>
      </c>
      <c r="O34" s="109">
        <f t="shared" si="1"/>
        <v>8.4200629117455031E-2</v>
      </c>
      <c r="V34" s="9"/>
      <c r="W34" s="9"/>
      <c r="X34" s="9"/>
      <c r="Y34" s="9"/>
      <c r="Z34" s="9"/>
      <c r="AA34" s="9"/>
    </row>
    <row r="35" spans="1:27">
      <c r="C35" s="39" t="s">
        <v>512</v>
      </c>
      <c r="D35" s="52" t="s">
        <v>485</v>
      </c>
      <c r="E35" s="39" t="s">
        <v>516</v>
      </c>
      <c r="F35" s="39" t="s">
        <v>518</v>
      </c>
      <c r="G35" s="39" t="s">
        <v>521</v>
      </c>
      <c r="H35" s="52">
        <v>2020</v>
      </c>
      <c r="I35" s="46" t="s">
        <v>508</v>
      </c>
      <c r="J35" s="46">
        <v>0.85</v>
      </c>
      <c r="K35" s="46">
        <v>30</v>
      </c>
      <c r="L35" s="94" cm="1">
        <f t="array" ref="L35">IFERROR(SUMPRODUCT((Table1[Region]=D35)*(Table1[Group]=$A$11)*(Table1[Avg_DCCH_50percDH])*(Table1[SumHD_TJ]/(M35*1000))),0)</f>
        <v>3.2700493932794021</v>
      </c>
      <c r="M35" s="94">
        <f>SUMIFS(Table1[SumHD_TJ],Table1[Region],D35,Table1[Group],$A$11)/1000</f>
        <v>1.2855999999999999</v>
      </c>
      <c r="N35" s="46">
        <v>1</v>
      </c>
      <c r="O35" s="109">
        <f t="shared" si="1"/>
        <v>9.8101481798382059E-2</v>
      </c>
      <c r="V35" s="9"/>
      <c r="W35" s="9"/>
      <c r="X35" s="9"/>
      <c r="Y35" s="9"/>
      <c r="Z35" s="9"/>
      <c r="AA35" s="9"/>
    </row>
    <row r="36" spans="1:27" ht="13.5" thickBot="1">
      <c r="C36" s="86" t="s">
        <v>512</v>
      </c>
      <c r="D36" s="85" t="s">
        <v>486</v>
      </c>
      <c r="E36" s="86" t="s">
        <v>516</v>
      </c>
      <c r="F36" s="39" t="s">
        <v>518</v>
      </c>
      <c r="G36" s="39" t="s">
        <v>521</v>
      </c>
      <c r="H36" s="85">
        <v>2020</v>
      </c>
      <c r="I36" s="104" t="s">
        <v>508</v>
      </c>
      <c r="J36" s="104">
        <v>0.85</v>
      </c>
      <c r="K36" s="104">
        <v>30</v>
      </c>
      <c r="L36" s="95" cm="1">
        <f t="array" ref="L36">IFERROR(SUMPRODUCT((Table1[Region]=D36)*(Table1[Group]=$A$11)*(Table1[Avg_DCCH_50percDH])*(Table1[SumHD_TJ]/(M36*1000))),0)</f>
        <v>3.3485069137731882</v>
      </c>
      <c r="M36" s="95">
        <f>SUMIFS(Table1[SumHD_TJ],Table1[Region],D36,Table1[Group],$A$11)/1000</f>
        <v>1.17736</v>
      </c>
      <c r="N36" s="104">
        <v>1</v>
      </c>
      <c r="O36" s="110">
        <f t="shared" si="1"/>
        <v>0.10045520741319565</v>
      </c>
      <c r="V36" s="9"/>
      <c r="W36" s="9"/>
      <c r="X36" s="9"/>
      <c r="Y36" s="9"/>
      <c r="Z36" s="9"/>
      <c r="AA36" s="9"/>
    </row>
    <row r="37" spans="1:27" ht="13.5" thickBot="1">
      <c r="C37" s="97" t="s">
        <v>512</v>
      </c>
      <c r="D37" s="97" t="s">
        <v>520</v>
      </c>
      <c r="E37" s="97" t="s">
        <v>516</v>
      </c>
      <c r="F37" s="39" t="s">
        <v>518</v>
      </c>
      <c r="G37" s="39" t="s">
        <v>521</v>
      </c>
      <c r="H37" s="98">
        <v>2020</v>
      </c>
      <c r="I37" s="100" t="s">
        <v>508</v>
      </c>
      <c r="J37" s="100">
        <v>0.85</v>
      </c>
      <c r="K37" s="100">
        <v>30</v>
      </c>
      <c r="L37" s="99" cm="1">
        <f t="array" ref="L37">IFERROR(SUMPRODUCT((Table1[Group]=A11)*(Table1[Avg_DCCH_50percDH])*(Table1[SumHD_TJ]/(M37*1000))),0)</f>
        <v>3.2309865999024647</v>
      </c>
      <c r="M37" s="99">
        <f>SUMIFS(Table1[SumHD_TJ],Table1[Group],$A$11)/1000</f>
        <v>24.052809999999994</v>
      </c>
      <c r="N37" s="100">
        <v>1</v>
      </c>
      <c r="O37" s="111">
        <f t="shared" si="1"/>
        <v>9.6929597997073944E-2</v>
      </c>
      <c r="V37" s="9"/>
      <c r="W37" s="9"/>
      <c r="X37" s="9"/>
      <c r="Y37" s="9"/>
      <c r="Z37" s="9"/>
      <c r="AA37" s="9"/>
    </row>
    <row r="38" spans="1:27">
      <c r="A38">
        <v>2</v>
      </c>
      <c r="C38" s="39" t="s">
        <v>513</v>
      </c>
      <c r="D38" s="52" t="s">
        <v>475</v>
      </c>
      <c r="E38" s="39" t="s">
        <v>515</v>
      </c>
      <c r="F38" s="39" t="s">
        <v>518</v>
      </c>
      <c r="G38" s="39" t="s">
        <v>521</v>
      </c>
      <c r="H38" s="52">
        <v>2020</v>
      </c>
      <c r="I38" s="46" t="s">
        <v>508</v>
      </c>
      <c r="J38" s="46">
        <v>0.85</v>
      </c>
      <c r="K38" s="46">
        <v>30</v>
      </c>
      <c r="L38" s="94" cm="1">
        <f t="array" ref="L38">IFERROR(SUMPRODUCT((Table1[Region]=D38)*(Table1[Group]=$A$38)*(Table1[Avg_DCCH_50percDH])*(Table1[SumHD_TJ]/(M38*1000))),0)</f>
        <v>4.0793470741361482</v>
      </c>
      <c r="M38" s="94">
        <f>SUMIFS(Table1[SumHD_TJ],Table1[Region],D38,Table1[Group],$A$38)/1000</f>
        <v>0.56086000000000003</v>
      </c>
      <c r="N38" s="46">
        <v>1</v>
      </c>
      <c r="O38" s="109">
        <f>L38*$Q$5</f>
        <v>0.12238041222408444</v>
      </c>
      <c r="V38" s="9"/>
      <c r="W38" s="9"/>
      <c r="X38" s="9"/>
      <c r="Y38" s="9"/>
      <c r="Z38" s="9"/>
      <c r="AA38" s="9"/>
    </row>
    <row r="39" spans="1:27">
      <c r="C39" s="39" t="s">
        <v>513</v>
      </c>
      <c r="D39" s="52" t="s">
        <v>498</v>
      </c>
      <c r="E39" s="39" t="s">
        <v>515</v>
      </c>
      <c r="F39" s="39" t="s">
        <v>518</v>
      </c>
      <c r="G39" s="39" t="s">
        <v>521</v>
      </c>
      <c r="H39" s="52">
        <v>2020</v>
      </c>
      <c r="I39" s="46" t="s">
        <v>508</v>
      </c>
      <c r="J39" s="46">
        <v>0.85</v>
      </c>
      <c r="K39" s="46">
        <v>30</v>
      </c>
      <c r="L39" s="94" cm="1">
        <f t="array" ref="L39">IFERROR(SUMPRODUCT((Table1[Region]=D39)*(Table1[Group]=$A$38)*(Table1[Avg_DCCH_50percDH])*(Table1[SumHD_TJ]/(M39*1000))),0)</f>
        <v>6.2626256245875371</v>
      </c>
      <c r="M39" s="94">
        <f>SUMIFS(Table1[SumHD_TJ],Table1[Region],D39,Table1[Group],$A$38)/1000</f>
        <v>0.21214</v>
      </c>
      <c r="N39" s="46">
        <v>1</v>
      </c>
      <c r="O39" s="109">
        <f t="shared" ref="O39:O91" si="5">L39*$Q$5</f>
        <v>0.1878787687376261</v>
      </c>
      <c r="V39" s="9"/>
      <c r="W39" s="9"/>
      <c r="X39" s="9"/>
      <c r="Y39" s="9"/>
      <c r="Z39" s="9"/>
      <c r="AA39" s="9"/>
    </row>
    <row r="40" spans="1:27">
      <c r="C40" s="39" t="s">
        <v>513</v>
      </c>
      <c r="D40" s="52" t="s">
        <v>487</v>
      </c>
      <c r="E40" s="39" t="s">
        <v>515</v>
      </c>
      <c r="F40" s="39" t="s">
        <v>518</v>
      </c>
      <c r="G40" s="39" t="s">
        <v>521</v>
      </c>
      <c r="H40" s="52">
        <v>2020</v>
      </c>
      <c r="I40" s="46" t="s">
        <v>508</v>
      </c>
      <c r="J40" s="46">
        <v>0.85</v>
      </c>
      <c r="K40" s="46">
        <v>30</v>
      </c>
      <c r="L40" s="94" cm="1">
        <f t="array" ref="L40">IFERROR(SUMPRODUCT((Table1[Region]=D40)*(Table1[Group]=$A$38)*(Table1[Avg_DCCH_50percDH])*(Table1[SumHD_TJ]/(M40*1000))),0)</f>
        <v>7.9187124427092179</v>
      </c>
      <c r="M40" s="94">
        <f>SUMIFS(Table1[SumHD_TJ],Table1[Region],D40,Table1[Group],$A$38)/1000</f>
        <v>0.11781999999999999</v>
      </c>
      <c r="N40" s="46">
        <v>1</v>
      </c>
      <c r="O40" s="109">
        <f t="shared" si="5"/>
        <v>0.23756137328127652</v>
      </c>
      <c r="V40" s="9"/>
      <c r="W40" s="9"/>
      <c r="X40" s="9"/>
      <c r="Y40" s="9"/>
      <c r="Z40" s="9"/>
      <c r="AA40" s="9"/>
    </row>
    <row r="41" spans="1:27">
      <c r="C41" s="39" t="s">
        <v>513</v>
      </c>
      <c r="D41" s="52" t="s">
        <v>488</v>
      </c>
      <c r="E41" s="39" t="s">
        <v>515</v>
      </c>
      <c r="F41" s="39" t="s">
        <v>518</v>
      </c>
      <c r="G41" s="39" t="s">
        <v>521</v>
      </c>
      <c r="H41" s="52">
        <v>2020</v>
      </c>
      <c r="I41" s="46" t="s">
        <v>508</v>
      </c>
      <c r="J41" s="46">
        <v>0.85</v>
      </c>
      <c r="K41" s="46">
        <v>30</v>
      </c>
      <c r="L41" s="94" cm="1">
        <f t="array" ref="L41">IFERROR(SUMPRODUCT((Table1[Region]=D41)*(Table1[Group]=$A$38)*(Table1[Avg_DCCH_50percDH])*(Table1[SumHD_TJ]/(M41*1000))),0)</f>
        <v>5.7904222976004593</v>
      </c>
      <c r="M41" s="94">
        <f>SUMIFS(Table1[SumHD_TJ],Table1[Region],D41,Table1[Group],$A$38)/1000</f>
        <v>1.1143799999999999</v>
      </c>
      <c r="N41" s="46">
        <v>1</v>
      </c>
      <c r="O41" s="109">
        <f t="shared" si="5"/>
        <v>0.17371266892801376</v>
      </c>
      <c r="V41" s="9"/>
      <c r="W41" s="9"/>
      <c r="X41" s="9"/>
      <c r="Y41" s="9"/>
      <c r="Z41" s="9"/>
      <c r="AA41" s="9"/>
    </row>
    <row r="42" spans="1:27">
      <c r="C42" s="39" t="s">
        <v>513</v>
      </c>
      <c r="D42" s="52" t="s">
        <v>499</v>
      </c>
      <c r="E42" s="39" t="s">
        <v>515</v>
      </c>
      <c r="F42" s="39" t="s">
        <v>518</v>
      </c>
      <c r="G42" s="39" t="s">
        <v>521</v>
      </c>
      <c r="H42" s="52">
        <v>2020</v>
      </c>
      <c r="I42" s="46" t="s">
        <v>508</v>
      </c>
      <c r="J42" s="46">
        <v>0.85</v>
      </c>
      <c r="K42" s="46">
        <v>30</v>
      </c>
      <c r="L42" s="94" cm="1">
        <f t="array" ref="L42">IFERROR(SUMPRODUCT((Table1[Region]=D42)*(Table1[Group]=$A$38)*(Table1[Avg_DCCH_50percDH])*(Table1[SumHD_TJ]/(M42*1000))),0)</f>
        <v>6.5033419417319021</v>
      </c>
      <c r="M42" s="94">
        <f>SUMIFS(Table1[SumHD_TJ],Table1[Region],D42,Table1[Group],$A$38)/1000</f>
        <v>0.12390999999999999</v>
      </c>
      <c r="N42" s="46">
        <v>1</v>
      </c>
      <c r="O42" s="109">
        <f t="shared" si="5"/>
        <v>0.19510025825195706</v>
      </c>
      <c r="V42" s="9"/>
      <c r="W42" s="9"/>
      <c r="X42" s="9"/>
      <c r="Y42" s="9"/>
      <c r="Z42" s="9"/>
      <c r="AA42" s="9"/>
    </row>
    <row r="43" spans="1:27">
      <c r="C43" s="39" t="s">
        <v>513</v>
      </c>
      <c r="D43" s="52" t="s">
        <v>476</v>
      </c>
      <c r="E43" s="39" t="s">
        <v>515</v>
      </c>
      <c r="F43" s="39" t="s">
        <v>518</v>
      </c>
      <c r="G43" s="39" t="s">
        <v>521</v>
      </c>
      <c r="H43" s="52">
        <v>2020</v>
      </c>
      <c r="I43" s="46" t="s">
        <v>508</v>
      </c>
      <c r="J43" s="46">
        <v>0.85</v>
      </c>
      <c r="K43" s="46">
        <v>30</v>
      </c>
      <c r="L43" s="94" cm="1">
        <f t="array" ref="L43">IFERROR(SUMPRODUCT((Table1[Region]=D43)*(Table1[Group]=$A$38)*(Table1[Avg_DCCH_50percDH])*(Table1[SumHD_TJ]/(M43*1000))),0)</f>
        <v>6.6593508137201018</v>
      </c>
      <c r="M43" s="94">
        <f>SUMIFS(Table1[SumHD_TJ],Table1[Region],D43,Table1[Group],$A$38)/1000</f>
        <v>0.78220999999999996</v>
      </c>
      <c r="N43" s="46">
        <v>1</v>
      </c>
      <c r="O43" s="109">
        <f t="shared" si="5"/>
        <v>0.19978052441160304</v>
      </c>
      <c r="V43" s="9"/>
      <c r="W43" s="9"/>
      <c r="X43" s="9"/>
      <c r="Y43" s="9"/>
      <c r="Z43" s="9"/>
      <c r="AA43" s="9"/>
    </row>
    <row r="44" spans="1:27">
      <c r="C44" s="39" t="s">
        <v>513</v>
      </c>
      <c r="D44" s="52" t="s">
        <v>493</v>
      </c>
      <c r="E44" s="39" t="s">
        <v>515</v>
      </c>
      <c r="F44" s="39" t="s">
        <v>518</v>
      </c>
      <c r="G44" s="39" t="s">
        <v>521</v>
      </c>
      <c r="H44" s="52">
        <v>2020</v>
      </c>
      <c r="I44" s="46" t="s">
        <v>508</v>
      </c>
      <c r="J44" s="46">
        <v>0.85</v>
      </c>
      <c r="K44" s="46">
        <v>30</v>
      </c>
      <c r="L44" s="94" cm="1">
        <f t="array" ref="L44">IFERROR(SUMPRODUCT((Table1[Region]=D44)*(Table1[Group]=$A$38)*(Table1[Avg_DCCH_50percDH])*(Table1[SumHD_TJ]/(M44*1000))),0)</f>
        <v>5.6935064813222214</v>
      </c>
      <c r="M44" s="94">
        <f>SUMIFS(Table1[SumHD_TJ],Table1[Region],D44,Table1[Group],$A$38)/1000</f>
        <v>0.63952999999999993</v>
      </c>
      <c r="N44" s="46">
        <v>1</v>
      </c>
      <c r="O44" s="109">
        <f t="shared" si="5"/>
        <v>0.17080519443966663</v>
      </c>
      <c r="V44" s="9"/>
      <c r="W44" s="9"/>
      <c r="X44" s="9"/>
      <c r="Y44" s="9"/>
      <c r="Z44" s="9"/>
      <c r="AA44" s="9"/>
    </row>
    <row r="45" spans="1:27">
      <c r="C45" s="39" t="s">
        <v>513</v>
      </c>
      <c r="D45" s="52" t="s">
        <v>489</v>
      </c>
      <c r="E45" s="39" t="s">
        <v>515</v>
      </c>
      <c r="F45" s="39" t="s">
        <v>518</v>
      </c>
      <c r="G45" s="39" t="s">
        <v>521</v>
      </c>
      <c r="H45" s="52">
        <v>2020</v>
      </c>
      <c r="I45" s="46" t="s">
        <v>508</v>
      </c>
      <c r="J45" s="46">
        <v>0.85</v>
      </c>
      <c r="K45" s="46">
        <v>30</v>
      </c>
      <c r="L45" s="94" cm="1">
        <f t="array" ref="L45">IFERROR(SUMPRODUCT((Table1[Region]=D45)*(Table1[Group]=$A$38)*(Table1[Avg_DCCH_50percDH])*(Table1[SumHD_TJ]/(M45*1000))),0)</f>
        <v>3.7254368942816862</v>
      </c>
      <c r="M45" s="94">
        <f>SUMIFS(Table1[SumHD_TJ],Table1[Region],D45,Table1[Group],$A$38)/1000</f>
        <v>0.90079000000000009</v>
      </c>
      <c r="N45" s="46">
        <v>1</v>
      </c>
      <c r="O45" s="109">
        <f t="shared" si="5"/>
        <v>0.11176310682845059</v>
      </c>
      <c r="V45" s="9"/>
      <c r="W45" s="9"/>
      <c r="X45" s="9"/>
      <c r="Y45" s="9"/>
      <c r="Z45" s="9"/>
      <c r="AA45" s="9"/>
    </row>
    <row r="46" spans="1:27">
      <c r="C46" s="39" t="s">
        <v>513</v>
      </c>
      <c r="D46" s="52" t="s">
        <v>477</v>
      </c>
      <c r="E46" s="39" t="s">
        <v>515</v>
      </c>
      <c r="F46" s="39" t="s">
        <v>518</v>
      </c>
      <c r="G46" s="39" t="s">
        <v>521</v>
      </c>
      <c r="H46" s="52">
        <v>2020</v>
      </c>
      <c r="I46" s="46" t="s">
        <v>508</v>
      </c>
      <c r="J46" s="46">
        <v>0.85</v>
      </c>
      <c r="K46" s="46">
        <v>30</v>
      </c>
      <c r="L46" s="94" cm="1">
        <f t="array" ref="L46">IFERROR(SUMPRODUCT((Table1[Region]=D46)*(Table1[Group]=$A$38)*(Table1[Avg_DCCH_50percDH])*(Table1[SumHD_TJ]/(M46*1000))),0)</f>
        <v>5.9571859010047978</v>
      </c>
      <c r="M46" s="94">
        <f>SUMIFS(Table1[SumHD_TJ],Table1[Region],D46,Table1[Group],$A$38)/1000</f>
        <v>0.75438000000000005</v>
      </c>
      <c r="N46" s="46">
        <v>1</v>
      </c>
      <c r="O46" s="109">
        <f t="shared" si="5"/>
        <v>0.17871557703014393</v>
      </c>
      <c r="V46" s="9"/>
      <c r="W46" s="9"/>
      <c r="X46" s="9"/>
      <c r="Y46" s="9"/>
      <c r="Z46" s="9"/>
      <c r="AA46" s="9"/>
    </row>
    <row r="47" spans="1:27">
      <c r="C47" s="39" t="s">
        <v>513</v>
      </c>
      <c r="D47" s="52" t="s">
        <v>478</v>
      </c>
      <c r="E47" s="39" t="s">
        <v>515</v>
      </c>
      <c r="F47" s="39" t="s">
        <v>518</v>
      </c>
      <c r="G47" s="39" t="s">
        <v>521</v>
      </c>
      <c r="H47" s="52">
        <v>2020</v>
      </c>
      <c r="I47" s="46" t="s">
        <v>508</v>
      </c>
      <c r="J47" s="46">
        <v>0.85</v>
      </c>
      <c r="K47" s="46">
        <v>30</v>
      </c>
      <c r="L47" s="94" cm="1">
        <f t="array" ref="L47">IFERROR(SUMPRODUCT((Table1[Region]=D47)*(Table1[Group]=$A$38)*(Table1[Avg_DCCH_50percDH])*(Table1[SumHD_TJ]/(M47*1000))),0)</f>
        <v>8.9177191151919875</v>
      </c>
      <c r="M47" s="94">
        <f>SUMIFS(Table1[SumHD_TJ],Table1[Region],D47,Table1[Group],$A$38)/1000</f>
        <v>0.14376</v>
      </c>
      <c r="N47" s="46">
        <v>1</v>
      </c>
      <c r="O47" s="109">
        <f t="shared" si="5"/>
        <v>0.26753157345575962</v>
      </c>
      <c r="V47" s="9"/>
      <c r="W47" s="9"/>
      <c r="X47" s="9"/>
      <c r="Y47" s="9"/>
      <c r="Z47" s="9"/>
      <c r="AA47" s="9"/>
    </row>
    <row r="48" spans="1:27">
      <c r="C48" s="39" t="s">
        <v>513</v>
      </c>
      <c r="D48" s="52" t="s">
        <v>479</v>
      </c>
      <c r="E48" s="39" t="s">
        <v>515</v>
      </c>
      <c r="F48" s="39" t="s">
        <v>518</v>
      </c>
      <c r="G48" s="39" t="s">
        <v>521</v>
      </c>
      <c r="H48" s="52">
        <v>2020</v>
      </c>
      <c r="I48" s="46" t="s">
        <v>508</v>
      </c>
      <c r="J48" s="46">
        <v>0.85</v>
      </c>
      <c r="K48" s="46">
        <v>30</v>
      </c>
      <c r="L48" s="94" cm="1">
        <f t="array" ref="L48">IFERROR(SUMPRODUCT((Table1[Region]=D48)*(Table1[Group]=$A$38)*(Table1[Avg_DCCH_50percDH])*(Table1[SumHD_TJ]/(M48*1000))),0)</f>
        <v>5.2124891878904371</v>
      </c>
      <c r="M48" s="94">
        <f>SUMIFS(Table1[SumHD_TJ],Table1[Region],D48,Table1[Group],$A$38)/1000</f>
        <v>4.1619999999999997E-2</v>
      </c>
      <c r="N48" s="46">
        <v>1</v>
      </c>
      <c r="O48" s="109">
        <f t="shared" si="5"/>
        <v>0.15637467563671312</v>
      </c>
      <c r="V48" s="9"/>
      <c r="W48" s="9"/>
      <c r="X48" s="9"/>
      <c r="Y48" s="9"/>
      <c r="Z48" s="9"/>
      <c r="AA48" s="9"/>
    </row>
    <row r="49" spans="3:27">
      <c r="C49" s="39" t="s">
        <v>513</v>
      </c>
      <c r="D49" s="52" t="s">
        <v>494</v>
      </c>
      <c r="E49" s="39" t="s">
        <v>515</v>
      </c>
      <c r="F49" s="39" t="s">
        <v>518</v>
      </c>
      <c r="G49" s="39" t="s">
        <v>521</v>
      </c>
      <c r="H49" s="52">
        <v>2020</v>
      </c>
      <c r="I49" s="46" t="s">
        <v>508</v>
      </c>
      <c r="J49" s="46">
        <v>0.85</v>
      </c>
      <c r="K49" s="46">
        <v>30</v>
      </c>
      <c r="L49" s="94" cm="1">
        <f t="array" ref="L49">IFERROR(SUMPRODUCT((Table1[Region]=D49)*(Table1[Group]=$A$38)*(Table1[Avg_DCCH_50percDH])*(Table1[SumHD_TJ]/(M49*1000))),0)</f>
        <v>6.9997118816930151</v>
      </c>
      <c r="M49" s="94">
        <f>SUMIFS(Table1[SumHD_TJ],Table1[Region],D49,Table1[Group],$A$38)/1000</f>
        <v>3.9219999999999998E-2</v>
      </c>
      <c r="N49" s="46">
        <v>1</v>
      </c>
      <c r="O49" s="109">
        <f t="shared" si="5"/>
        <v>0.20999135645079045</v>
      </c>
      <c r="V49" s="9"/>
      <c r="W49" s="9"/>
      <c r="X49" s="9"/>
      <c r="Y49" s="9"/>
      <c r="Z49" s="9"/>
      <c r="AA49" s="9"/>
    </row>
    <row r="50" spans="3:27">
      <c r="C50" s="39" t="s">
        <v>513</v>
      </c>
      <c r="D50" s="52" t="s">
        <v>490</v>
      </c>
      <c r="E50" s="39" t="s">
        <v>515</v>
      </c>
      <c r="F50" s="39" t="s">
        <v>518</v>
      </c>
      <c r="G50" s="39" t="s">
        <v>521</v>
      </c>
      <c r="H50" s="52">
        <v>2020</v>
      </c>
      <c r="I50" s="46" t="s">
        <v>508</v>
      </c>
      <c r="J50" s="46">
        <v>0.85</v>
      </c>
      <c r="K50" s="46">
        <v>30</v>
      </c>
      <c r="L50" s="94" cm="1">
        <f t="array" ref="L50">IFERROR(SUMPRODUCT((Table1[Region]=D50)*(Table1[Group]=$A$38)*(Table1[Avg_DCCH_50percDH])*(Table1[SumHD_TJ]/(M50*1000))),0)</f>
        <v>5.6967699368904174</v>
      </c>
      <c r="M50" s="94">
        <f>SUMIFS(Table1[SumHD_TJ],Table1[Region],D50,Table1[Group],$A$38)/1000</f>
        <v>0.52290000000000014</v>
      </c>
      <c r="N50" s="46">
        <v>1</v>
      </c>
      <c r="O50" s="109">
        <f t="shared" si="5"/>
        <v>0.1709030981067125</v>
      </c>
      <c r="V50" s="9"/>
      <c r="W50" s="9"/>
      <c r="X50" s="9"/>
      <c r="Y50" s="9"/>
      <c r="Z50" s="9"/>
      <c r="AA50" s="9"/>
    </row>
    <row r="51" spans="3:27">
      <c r="C51" s="39" t="s">
        <v>513</v>
      </c>
      <c r="D51" s="52" t="s">
        <v>480</v>
      </c>
      <c r="E51" s="39" t="s">
        <v>515</v>
      </c>
      <c r="F51" s="39" t="s">
        <v>518</v>
      </c>
      <c r="G51" s="39" t="s">
        <v>521</v>
      </c>
      <c r="H51" s="52">
        <v>2020</v>
      </c>
      <c r="I51" s="46" t="s">
        <v>508</v>
      </c>
      <c r="J51" s="46">
        <v>0.85</v>
      </c>
      <c r="K51" s="46">
        <v>30</v>
      </c>
      <c r="L51" s="94" cm="1">
        <f t="array" ref="L51">IFERROR(SUMPRODUCT((Table1[Region]=D51)*(Table1[Group]=$A$38)*(Table1[Avg_DCCH_50percDH])*(Table1[SumHD_TJ]/(M51*1000))),0)</f>
        <v>7.2922635177128647</v>
      </c>
      <c r="M51" s="94">
        <f>SUMIFS(Table1[SumHD_TJ],Table1[Region],D51,Table1[Group],$A$38)/1000</f>
        <v>8.0450000000000008E-2</v>
      </c>
      <c r="N51" s="46">
        <v>1</v>
      </c>
      <c r="O51" s="109">
        <f t="shared" si="5"/>
        <v>0.21876790553138595</v>
      </c>
      <c r="V51" s="9"/>
      <c r="W51" s="9"/>
      <c r="X51" s="9"/>
      <c r="Y51" s="9"/>
      <c r="Z51" s="9"/>
      <c r="AA51" s="9"/>
    </row>
    <row r="52" spans="3:27">
      <c r="C52" s="39" t="s">
        <v>513</v>
      </c>
      <c r="D52" s="52" t="s">
        <v>481</v>
      </c>
      <c r="E52" s="39" t="s">
        <v>515</v>
      </c>
      <c r="F52" s="39" t="s">
        <v>518</v>
      </c>
      <c r="G52" s="39" t="s">
        <v>521</v>
      </c>
      <c r="H52" s="52">
        <v>2020</v>
      </c>
      <c r="I52" s="46" t="s">
        <v>508</v>
      </c>
      <c r="J52" s="46">
        <v>0.85</v>
      </c>
      <c r="K52" s="46">
        <v>30</v>
      </c>
      <c r="L52" s="94" cm="1">
        <f t="array" ref="L52">IFERROR(SUMPRODUCT((Table1[Region]=D52)*(Table1[Group]=$A$38)*(Table1[Avg_DCCH_50percDH])*(Table1[SumHD_TJ]/(M52*1000))),0)</f>
        <v>5.6395863365716092</v>
      </c>
      <c r="M52" s="94">
        <f>SUMIFS(Table1[SumHD_TJ],Table1[Region],D52,Table1[Group],$A$38)/1000</f>
        <v>6.3819999999999988E-2</v>
      </c>
      <c r="N52" s="46">
        <v>1</v>
      </c>
      <c r="O52" s="109">
        <f t="shared" si="5"/>
        <v>0.16918759009714826</v>
      </c>
      <c r="V52" s="9"/>
      <c r="W52" s="9"/>
      <c r="X52" s="9"/>
      <c r="Y52" s="9"/>
      <c r="Z52" s="9"/>
      <c r="AA52" s="9"/>
    </row>
    <row r="53" spans="3:27">
      <c r="C53" s="39" t="s">
        <v>513</v>
      </c>
      <c r="D53" s="52" t="s">
        <v>495</v>
      </c>
      <c r="E53" s="39" t="s">
        <v>515</v>
      </c>
      <c r="F53" s="39" t="s">
        <v>518</v>
      </c>
      <c r="G53" s="39" t="s">
        <v>521</v>
      </c>
      <c r="H53" s="52">
        <v>2020</v>
      </c>
      <c r="I53" s="46" t="s">
        <v>508</v>
      </c>
      <c r="J53" s="46">
        <v>0.85</v>
      </c>
      <c r="K53" s="46">
        <v>30</v>
      </c>
      <c r="L53" s="94" cm="1">
        <f t="array" ref="L53">IFERROR(SUMPRODUCT((Table1[Region]=D53)*(Table1[Group]=$A$38)*(Table1[Avg_DCCH_50percDH])*(Table1[SumHD_TJ]/(M53*1000))),0)</f>
        <v>5.5836077916834883</v>
      </c>
      <c r="M53" s="94">
        <f>SUMIFS(Table1[SumHD_TJ],Table1[Region],D53,Table1[Group],$A$38)/1000</f>
        <v>0.49539999999999995</v>
      </c>
      <c r="N53" s="46">
        <v>1</v>
      </c>
      <c r="O53" s="109">
        <f t="shared" si="5"/>
        <v>0.16750823375050464</v>
      </c>
      <c r="V53" s="9"/>
      <c r="W53" s="9"/>
      <c r="X53" s="9"/>
      <c r="Y53" s="9"/>
      <c r="Z53" s="9"/>
      <c r="AA53" s="9"/>
    </row>
    <row r="54" spans="3:27">
      <c r="C54" s="39" t="s">
        <v>513</v>
      </c>
      <c r="D54" s="52" t="s">
        <v>482</v>
      </c>
      <c r="E54" s="39" t="s">
        <v>515</v>
      </c>
      <c r="F54" s="39" t="s">
        <v>518</v>
      </c>
      <c r="G54" s="39" t="s">
        <v>521</v>
      </c>
      <c r="H54" s="52">
        <v>2020</v>
      </c>
      <c r="I54" s="46" t="s">
        <v>508</v>
      </c>
      <c r="J54" s="46">
        <v>0.85</v>
      </c>
      <c r="K54" s="46">
        <v>30</v>
      </c>
      <c r="L54" s="94" cm="1">
        <f t="array" ref="L54">IFERROR(SUMPRODUCT((Table1[Region]=D54)*(Table1[Group]=$A$38)*(Table1[Avg_DCCH_50percDH])*(Table1[SumHD_TJ]/(M54*1000))),0)</f>
        <v>5.3160711763183865</v>
      </c>
      <c r="M54" s="94">
        <f>SUMIFS(Table1[SumHD_TJ],Table1[Region],D54,Table1[Group],$A$38)/1000</f>
        <v>1.4299699999999997</v>
      </c>
      <c r="N54" s="46">
        <v>1</v>
      </c>
      <c r="O54" s="109">
        <f t="shared" si="5"/>
        <v>0.1594821352895516</v>
      </c>
      <c r="V54" s="9"/>
      <c r="W54" s="9"/>
      <c r="X54" s="9"/>
      <c r="Y54" s="9"/>
      <c r="Z54" s="9"/>
      <c r="AA54" s="9"/>
    </row>
    <row r="55" spans="3:27">
      <c r="C55" s="39" t="s">
        <v>513</v>
      </c>
      <c r="D55" s="52" t="s">
        <v>500</v>
      </c>
      <c r="E55" s="39" t="s">
        <v>515</v>
      </c>
      <c r="F55" s="39" t="s">
        <v>518</v>
      </c>
      <c r="G55" s="39" t="s">
        <v>521</v>
      </c>
      <c r="H55" s="52">
        <v>2020</v>
      </c>
      <c r="I55" s="46" t="s">
        <v>508</v>
      </c>
      <c r="J55" s="46">
        <v>0.85</v>
      </c>
      <c r="K55" s="46">
        <v>30</v>
      </c>
      <c r="L55" s="94" cm="1">
        <f t="array" ref="L55">IFERROR(SUMPRODUCT((Table1[Region]=D55)*(Table1[Group]=$A$38)*(Table1[Avg_DCCH_50percDH])*(Table1[SumHD_TJ]/(M55*1000))),0)</f>
        <v>5.0329253428136109</v>
      </c>
      <c r="M55" s="94">
        <f>SUMIFS(Table1[SumHD_TJ],Table1[Region],D55,Table1[Group],$A$38)/1000</f>
        <v>0.33473000000000003</v>
      </c>
      <c r="N55" s="46">
        <v>1</v>
      </c>
      <c r="O55" s="109">
        <f t="shared" si="5"/>
        <v>0.15098776028440833</v>
      </c>
      <c r="V55" s="9"/>
      <c r="W55" s="9"/>
      <c r="X55" s="9"/>
      <c r="Y55" s="9"/>
      <c r="Z55" s="9"/>
      <c r="AA55" s="9"/>
    </row>
    <row r="56" spans="3:27">
      <c r="C56" s="39" t="s">
        <v>513</v>
      </c>
      <c r="D56" s="52" t="s">
        <v>483</v>
      </c>
      <c r="E56" s="39" t="s">
        <v>515</v>
      </c>
      <c r="F56" s="39" t="s">
        <v>518</v>
      </c>
      <c r="G56" s="39" t="s">
        <v>521</v>
      </c>
      <c r="H56" s="52">
        <v>2020</v>
      </c>
      <c r="I56" s="46" t="s">
        <v>508</v>
      </c>
      <c r="J56" s="46">
        <v>0.85</v>
      </c>
      <c r="K56" s="46">
        <v>30</v>
      </c>
      <c r="L56" s="94" cm="1">
        <f t="array" ref="L56">IFERROR(SUMPRODUCT((Table1[Region]=D56)*(Table1[Group]=$A$38)*(Table1[Avg_DCCH_50percDH])*(Table1[SumHD_TJ]/(M56*1000))),0)</f>
        <v>5.7256993897458068</v>
      </c>
      <c r="M56" s="94">
        <f>SUMIFS(Table1[SumHD_TJ],Table1[Region],D56,Table1[Group],$A$38)/1000</f>
        <v>0.20811000000000002</v>
      </c>
      <c r="N56" s="46">
        <v>1</v>
      </c>
      <c r="O56" s="109">
        <f t="shared" si="5"/>
        <v>0.1717709816923742</v>
      </c>
      <c r="V56" s="9"/>
      <c r="W56" s="9"/>
      <c r="X56" s="9"/>
      <c r="Y56" s="9"/>
      <c r="Z56" s="9"/>
      <c r="AA56" s="9"/>
    </row>
    <row r="57" spans="3:27">
      <c r="C57" s="39" t="s">
        <v>513</v>
      </c>
      <c r="D57" s="52" t="s">
        <v>496</v>
      </c>
      <c r="E57" s="39" t="s">
        <v>515</v>
      </c>
      <c r="F57" s="39" t="s">
        <v>518</v>
      </c>
      <c r="G57" s="39" t="s">
        <v>521</v>
      </c>
      <c r="H57" s="52">
        <v>2020</v>
      </c>
      <c r="I57" s="46" t="s">
        <v>508</v>
      </c>
      <c r="J57" s="46">
        <v>0.85</v>
      </c>
      <c r="K57" s="46">
        <v>30</v>
      </c>
      <c r="L57" s="94" cm="1">
        <f t="array" ref="L57">IFERROR(SUMPRODUCT((Table1[Region]=D57)*(Table1[Group]=$A$38)*(Table1[Avg_DCCH_50percDH])*(Table1[SumHD_TJ]/(M57*1000))),0)</f>
        <v>6.1848518886679926</v>
      </c>
      <c r="M57" s="94">
        <f>SUMIFS(Table1[SumHD_TJ],Table1[Region],D57,Table1[Group],$A$38)/1000</f>
        <v>0.10060000000000001</v>
      </c>
      <c r="N57" s="46">
        <v>1</v>
      </c>
      <c r="O57" s="109">
        <f t="shared" si="5"/>
        <v>0.18554555666003977</v>
      </c>
      <c r="V57" s="9"/>
      <c r="W57" s="9"/>
      <c r="X57" s="9"/>
      <c r="Y57" s="9"/>
      <c r="Z57" s="9"/>
      <c r="AA57" s="9"/>
    </row>
    <row r="58" spans="3:27">
      <c r="C58" s="39" t="s">
        <v>513</v>
      </c>
      <c r="D58" s="52" t="s">
        <v>497</v>
      </c>
      <c r="E58" s="39" t="s">
        <v>515</v>
      </c>
      <c r="F58" s="39" t="s">
        <v>518</v>
      </c>
      <c r="G58" s="39" t="s">
        <v>521</v>
      </c>
      <c r="H58" s="52">
        <v>2020</v>
      </c>
      <c r="I58" s="46" t="s">
        <v>508</v>
      </c>
      <c r="J58" s="46">
        <v>0.85</v>
      </c>
      <c r="K58" s="46">
        <v>30</v>
      </c>
      <c r="L58" s="94" cm="1">
        <f t="array" ref="L58">IFERROR(SUMPRODUCT((Table1[Region]=D58)*(Table1[Group]=$A$38)*(Table1[Avg_DCCH_50percDH])*(Table1[SumHD_TJ]/(M58*1000))),0)</f>
        <v>5.9208650917771024</v>
      </c>
      <c r="M58" s="94">
        <f>SUMIFS(Table1[SumHD_TJ],Table1[Region],D58,Table1[Group],$A$38)/1000</f>
        <v>0.12148999999999999</v>
      </c>
      <c r="N58" s="46">
        <v>1</v>
      </c>
      <c r="O58" s="109">
        <f t="shared" si="5"/>
        <v>0.17762595275331305</v>
      </c>
      <c r="V58" s="9"/>
      <c r="W58" s="9"/>
      <c r="X58" s="9"/>
      <c r="Y58" s="9"/>
      <c r="Z58" s="9"/>
      <c r="AA58" s="9"/>
    </row>
    <row r="59" spans="3:27">
      <c r="C59" s="39" t="s">
        <v>513</v>
      </c>
      <c r="D59" s="52" t="s">
        <v>491</v>
      </c>
      <c r="E59" s="39" t="s">
        <v>515</v>
      </c>
      <c r="F59" s="39" t="s">
        <v>518</v>
      </c>
      <c r="G59" s="39" t="s">
        <v>521</v>
      </c>
      <c r="H59" s="52">
        <v>2020</v>
      </c>
      <c r="I59" s="46" t="s">
        <v>508</v>
      </c>
      <c r="J59" s="46">
        <v>0.85</v>
      </c>
      <c r="K59" s="46">
        <v>30</v>
      </c>
      <c r="L59" s="94" cm="1">
        <f t="array" ref="L59">IFERROR(SUMPRODUCT((Table1[Region]=D59)*(Table1[Group]=$A$38)*(Table1[Avg_DCCH_50percDH])*(Table1[SumHD_TJ]/(M59*1000))),0)</f>
        <v>6.0029456632556739</v>
      </c>
      <c r="M59" s="94">
        <f>SUMIFS(Table1[SumHD_TJ],Table1[Region],D59,Table1[Group],$A$38)/1000</f>
        <v>0.26483000000000001</v>
      </c>
      <c r="N59" s="46">
        <v>1</v>
      </c>
      <c r="O59" s="109">
        <f t="shared" si="5"/>
        <v>0.18008836989767021</v>
      </c>
      <c r="V59" s="9"/>
      <c r="W59" s="9"/>
      <c r="X59" s="9"/>
      <c r="Y59" s="9"/>
      <c r="Z59" s="9"/>
      <c r="AA59" s="9"/>
    </row>
    <row r="60" spans="3:27">
      <c r="C60" s="39" t="s">
        <v>513</v>
      </c>
      <c r="D60" s="52" t="s">
        <v>492</v>
      </c>
      <c r="E60" s="39" t="s">
        <v>515</v>
      </c>
      <c r="F60" s="39" t="s">
        <v>518</v>
      </c>
      <c r="G60" s="39" t="s">
        <v>521</v>
      </c>
      <c r="H60" s="52">
        <v>2020</v>
      </c>
      <c r="I60" s="46" t="s">
        <v>508</v>
      </c>
      <c r="J60" s="46">
        <v>0.85</v>
      </c>
      <c r="K60" s="46">
        <v>30</v>
      </c>
      <c r="L60" s="94" cm="1">
        <f t="array" ref="L60">IFERROR(SUMPRODUCT((Table1[Region]=D60)*(Table1[Group]=$A$38)*(Table1[Avg_DCCH_50percDH])*(Table1[SumHD_TJ]/(M60*1000))),0)</f>
        <v>7.3234358676726643</v>
      </c>
      <c r="M60" s="94">
        <f>SUMIFS(Table1[SumHD_TJ],Table1[Region],D60,Table1[Group],$A$38)/1000</f>
        <v>0.31013999999999997</v>
      </c>
      <c r="N60" s="46">
        <v>1</v>
      </c>
      <c r="O60" s="109">
        <f t="shared" si="5"/>
        <v>0.21970307603017991</v>
      </c>
      <c r="V60" s="9"/>
      <c r="W60" s="9"/>
      <c r="X60" s="9"/>
      <c r="Y60" s="9"/>
      <c r="Z60" s="9"/>
      <c r="AA60" s="9"/>
    </row>
    <row r="61" spans="3:27">
      <c r="C61" s="39" t="s">
        <v>513</v>
      </c>
      <c r="D61" s="52" t="s">
        <v>484</v>
      </c>
      <c r="E61" s="39" t="s">
        <v>515</v>
      </c>
      <c r="F61" s="39" t="s">
        <v>518</v>
      </c>
      <c r="G61" s="39" t="s">
        <v>521</v>
      </c>
      <c r="H61" s="52">
        <v>2020</v>
      </c>
      <c r="I61" s="46" t="s">
        <v>508</v>
      </c>
      <c r="J61" s="46">
        <v>0.85</v>
      </c>
      <c r="K61" s="46">
        <v>30</v>
      </c>
      <c r="L61" s="94" cm="1">
        <f t="array" ref="L61">IFERROR(SUMPRODUCT((Table1[Region]=D61)*(Table1[Group]=$A$38)*(Table1[Avg_DCCH_50percDH])*(Table1[SumHD_TJ]/(M61*1000))),0)</f>
        <v>0</v>
      </c>
      <c r="M61" s="94">
        <f>SUMIFS(Table1[SumHD_TJ],Table1[Region],D61,Table1[Group],$A$38)/1000</f>
        <v>0</v>
      </c>
      <c r="N61" s="46">
        <v>1</v>
      </c>
      <c r="O61" s="109">
        <f t="shared" si="5"/>
        <v>0</v>
      </c>
      <c r="V61" s="9"/>
      <c r="W61" s="9"/>
      <c r="X61" s="9"/>
      <c r="Y61" s="9"/>
      <c r="Z61" s="9"/>
      <c r="AA61" s="9"/>
    </row>
    <row r="62" spans="3:27">
      <c r="C62" s="39" t="s">
        <v>513</v>
      </c>
      <c r="D62" s="52" t="s">
        <v>485</v>
      </c>
      <c r="E62" s="39" t="s">
        <v>515</v>
      </c>
      <c r="F62" s="39" t="s">
        <v>518</v>
      </c>
      <c r="G62" s="39" t="s">
        <v>521</v>
      </c>
      <c r="H62" s="52">
        <v>2020</v>
      </c>
      <c r="I62" s="46" t="s">
        <v>508</v>
      </c>
      <c r="J62" s="46">
        <v>0.85</v>
      </c>
      <c r="K62" s="46">
        <v>30</v>
      </c>
      <c r="L62" s="94" cm="1">
        <f t="array" ref="L62">IFERROR(SUMPRODUCT((Table1[Region]=D62)*(Table1[Group]=$A$38)*(Table1[Avg_DCCH_50percDH])*(Table1[SumHD_TJ]/(M62*1000))),0)</f>
        <v>7.0201994752681536</v>
      </c>
      <c r="M62" s="94">
        <f>SUMIFS(Table1[SumHD_TJ],Table1[Region],D62,Table1[Group],$A$38)/1000</f>
        <v>0.25918000000000002</v>
      </c>
      <c r="N62" s="46">
        <v>1</v>
      </c>
      <c r="O62" s="109">
        <f t="shared" si="5"/>
        <v>0.21060598425804461</v>
      </c>
      <c r="V62" s="9"/>
      <c r="W62" s="9"/>
      <c r="X62" s="9"/>
      <c r="Y62" s="9"/>
      <c r="Z62" s="9"/>
      <c r="AA62" s="9"/>
    </row>
    <row r="63" spans="3:27" ht="13.5" thickBot="1">
      <c r="C63" s="86" t="s">
        <v>513</v>
      </c>
      <c r="D63" s="85" t="s">
        <v>486</v>
      </c>
      <c r="E63" s="86" t="s">
        <v>515</v>
      </c>
      <c r="F63" s="39" t="s">
        <v>518</v>
      </c>
      <c r="G63" s="39" t="s">
        <v>521</v>
      </c>
      <c r="H63" s="85">
        <v>2020</v>
      </c>
      <c r="I63" s="104" t="s">
        <v>508</v>
      </c>
      <c r="J63" s="104">
        <v>0.85</v>
      </c>
      <c r="K63" s="104">
        <v>30</v>
      </c>
      <c r="L63" s="95" cm="1">
        <f t="array" ref="L63">IFERROR(SUMPRODUCT((Table1[Region]=D63)*(Table1[Group]=$A$38)*(Table1[Avg_DCCH_50percDH])*(Table1[SumHD_TJ]/(M63*1000))),0)</f>
        <v>5.8743219211859472</v>
      </c>
      <c r="M63" s="95">
        <f>SUMIFS(Table1[SumHD_TJ],Table1[Region],D63,Table1[Group],$A$38)/1000</f>
        <v>0.66916999999999993</v>
      </c>
      <c r="N63" s="104">
        <v>1</v>
      </c>
      <c r="O63" s="110">
        <f t="shared" si="5"/>
        <v>0.17622965763557841</v>
      </c>
      <c r="V63" s="9"/>
      <c r="W63" s="9"/>
      <c r="X63" s="9"/>
      <c r="Y63" s="9"/>
      <c r="Z63" s="9"/>
      <c r="AA63" s="9"/>
    </row>
    <row r="64" spans="3:27" ht="13.5" thickBot="1">
      <c r="C64" s="86" t="s">
        <v>513</v>
      </c>
      <c r="D64" s="101" t="s">
        <v>520</v>
      </c>
      <c r="E64" s="86" t="s">
        <v>515</v>
      </c>
      <c r="F64" s="39" t="s">
        <v>518</v>
      </c>
      <c r="G64" s="39" t="s">
        <v>521</v>
      </c>
      <c r="H64" s="85">
        <v>2020</v>
      </c>
      <c r="I64" s="104" t="s">
        <v>508</v>
      </c>
      <c r="J64" s="104">
        <v>0.85</v>
      </c>
      <c r="K64" s="104">
        <v>30</v>
      </c>
      <c r="L64" s="99" cm="1">
        <f t="array" ref="L64">IFERROR(SUMPRODUCT((Table1[Group]=A38)*(Table1[Avg_DCCH_50percDH])*(Table1[SumHD_TJ]/(M64*1000))),0)</f>
        <v>5.675035529631022</v>
      </c>
      <c r="M64" s="99">
        <f>SUMIFS(Table1[SumHD_TJ],Table1[Group],$A$38)/1000</f>
        <v>10.291409999999997</v>
      </c>
      <c r="N64" s="100">
        <v>1</v>
      </c>
      <c r="O64" s="111">
        <f t="shared" si="5"/>
        <v>0.17025106588893066</v>
      </c>
      <c r="V64" s="9"/>
      <c r="W64" s="9"/>
      <c r="X64" s="9"/>
      <c r="Y64" s="9"/>
      <c r="Z64" s="9"/>
      <c r="AA64" s="9"/>
    </row>
    <row r="65" spans="1:27">
      <c r="A65">
        <v>3</v>
      </c>
      <c r="C65" s="39" t="s">
        <v>514</v>
      </c>
      <c r="D65" s="52" t="s">
        <v>475</v>
      </c>
      <c r="E65" s="39" t="s">
        <v>517</v>
      </c>
      <c r="F65" s="39" t="s">
        <v>518</v>
      </c>
      <c r="G65" s="39" t="s">
        <v>521</v>
      </c>
      <c r="H65" s="52">
        <v>2020</v>
      </c>
      <c r="I65" s="46" t="s">
        <v>508</v>
      </c>
      <c r="J65" s="46">
        <v>0.85</v>
      </c>
      <c r="K65" s="46">
        <v>30</v>
      </c>
      <c r="L65" s="94" cm="1">
        <f t="array" ref="L65">IFERROR(SUMPRODUCT((Table1[Region]=D65)*(Table1[Group]=$A$65)*(Table1[Avg_DCCH_50percDH])*(Table1[SumHD_TJ]/(M65*1000))),0)</f>
        <v>10.637242670799434</v>
      </c>
      <c r="M65" s="94">
        <f>SUMIFS(Table1[SumHD_TJ],Table1[Region],D65,Table1[Group],$A$65)/1000</f>
        <v>7.7429999999999999E-2</v>
      </c>
      <c r="N65" s="112">
        <v>1</v>
      </c>
      <c r="O65" s="109">
        <f t="shared" si="5"/>
        <v>0.31911728012398299</v>
      </c>
      <c r="V65" s="9"/>
      <c r="W65" s="9"/>
      <c r="X65" s="9"/>
      <c r="Y65" s="9"/>
      <c r="Z65" s="9"/>
      <c r="AA65" s="9"/>
    </row>
    <row r="66" spans="1:27">
      <c r="C66" s="39" t="s">
        <v>514</v>
      </c>
      <c r="D66" s="52" t="s">
        <v>498</v>
      </c>
      <c r="E66" s="39" t="s">
        <v>517</v>
      </c>
      <c r="F66" s="39" t="s">
        <v>518</v>
      </c>
      <c r="G66" s="39" t="s">
        <v>521</v>
      </c>
      <c r="H66" s="52">
        <v>2020</v>
      </c>
      <c r="I66" s="46" t="s">
        <v>508</v>
      </c>
      <c r="J66" s="46">
        <v>0.85</v>
      </c>
      <c r="K66" s="46">
        <v>30</v>
      </c>
      <c r="L66" s="94" cm="1">
        <f t="array" ref="L66">IFERROR(SUMPRODUCT((Table1[Region]=D66)*(Table1[Group]=$A$65)*(Table1[Avg_DCCH_50percDH])*(Table1[SumHD_TJ]/(M66*1000))),0)</f>
        <v>12.729979166666666</v>
      </c>
      <c r="M66" s="94">
        <f>SUMIFS(Table1[SumHD_TJ],Table1[Region],D66,Table1[Group],$A$65)/1000</f>
        <v>4.8000000000000001E-2</v>
      </c>
      <c r="N66" s="112">
        <v>1</v>
      </c>
      <c r="O66" s="109">
        <f t="shared" si="5"/>
        <v>0.38189937499999999</v>
      </c>
      <c r="V66" s="9"/>
      <c r="W66" s="9"/>
      <c r="X66" s="9"/>
      <c r="Y66" s="9"/>
      <c r="Z66" s="9"/>
      <c r="AA66" s="9"/>
    </row>
    <row r="67" spans="1:27">
      <c r="C67" s="39" t="s">
        <v>514</v>
      </c>
      <c r="D67" s="52" t="s">
        <v>487</v>
      </c>
      <c r="E67" s="39" t="s">
        <v>517</v>
      </c>
      <c r="F67" s="39" t="s">
        <v>518</v>
      </c>
      <c r="G67" s="39" t="s">
        <v>521</v>
      </c>
      <c r="H67" s="52">
        <v>2020</v>
      </c>
      <c r="I67" s="46" t="s">
        <v>508</v>
      </c>
      <c r="J67" s="46">
        <v>0.85</v>
      </c>
      <c r="K67" s="46">
        <v>30</v>
      </c>
      <c r="L67" s="94" cm="1">
        <f t="array" ref="L67">IFERROR(SUMPRODUCT((Table1[Region]=D67)*(Table1[Group]=$A$65)*(Table1[Avg_DCCH_50percDH])*(Table1[SumHD_TJ]/(M67*1000))),0)</f>
        <v>13.219953343701402</v>
      </c>
      <c r="M67" s="94">
        <f>SUMIFS(Table1[SumHD_TJ],Table1[Region],D67,Table1[Group],$A$65)/1000</f>
        <v>9.0020000000000003E-2</v>
      </c>
      <c r="N67" s="112">
        <v>1</v>
      </c>
      <c r="O67" s="109">
        <f t="shared" si="5"/>
        <v>0.39659860031104205</v>
      </c>
      <c r="V67" s="9"/>
      <c r="W67" s="9"/>
      <c r="X67" s="9"/>
      <c r="Y67" s="9"/>
      <c r="Z67" s="9"/>
      <c r="AA67" s="9"/>
    </row>
    <row r="68" spans="1:27">
      <c r="C68" s="39" t="s">
        <v>514</v>
      </c>
      <c r="D68" s="52" t="s">
        <v>488</v>
      </c>
      <c r="E68" s="39" t="s">
        <v>517</v>
      </c>
      <c r="F68" s="39" t="s">
        <v>518</v>
      </c>
      <c r="G68" s="39" t="s">
        <v>521</v>
      </c>
      <c r="H68" s="52">
        <v>2020</v>
      </c>
      <c r="I68" s="46" t="s">
        <v>508</v>
      </c>
      <c r="J68" s="46">
        <v>0.85</v>
      </c>
      <c r="K68" s="46">
        <v>30</v>
      </c>
      <c r="L68" s="94" cm="1">
        <f t="array" ref="L68">IFERROR(SUMPRODUCT((Table1[Region]=D68)*(Table1[Group]=$A$65)*(Table1[Avg_DCCH_50percDH])*(Table1[SumHD_TJ]/(M68*1000))),0)</f>
        <v>9.9402787231755809</v>
      </c>
      <c r="M68" s="94">
        <f>SUMIFS(Table1[SumHD_TJ],Table1[Region],D68,Table1[Group],$A$65)/1000</f>
        <v>0.27913000000000004</v>
      </c>
      <c r="N68" s="112">
        <v>1</v>
      </c>
      <c r="O68" s="109">
        <f t="shared" si="5"/>
        <v>0.29820836169526743</v>
      </c>
      <c r="V68" s="9"/>
      <c r="W68" s="9"/>
      <c r="X68" s="9"/>
      <c r="Y68" s="9"/>
      <c r="Z68" s="9"/>
      <c r="AA68" s="9"/>
    </row>
    <row r="69" spans="1:27">
      <c r="C69" s="39" t="s">
        <v>514</v>
      </c>
      <c r="D69" s="52" t="s">
        <v>499</v>
      </c>
      <c r="E69" s="39" t="s">
        <v>517</v>
      </c>
      <c r="F69" s="39" t="s">
        <v>518</v>
      </c>
      <c r="G69" s="39" t="s">
        <v>521</v>
      </c>
      <c r="H69" s="52">
        <v>2020</v>
      </c>
      <c r="I69" s="46" t="s">
        <v>508</v>
      </c>
      <c r="J69" s="46">
        <v>0.85</v>
      </c>
      <c r="K69" s="46">
        <v>30</v>
      </c>
      <c r="L69" s="94" cm="1">
        <f t="array" ref="L69">IFERROR(SUMPRODUCT((Table1[Region]=D69)*(Table1[Group]=$A$65)*(Table1[Avg_DCCH_50percDH])*(Table1[SumHD_TJ]/(M69*1000))),0)</f>
        <v>12.328911118856743</v>
      </c>
      <c r="M69" s="94">
        <f>SUMIFS(Table1[SumHD_TJ],Table1[Region],D69,Table1[Group],$A$65)/1000</f>
        <v>0.28690000000000004</v>
      </c>
      <c r="N69" s="112">
        <v>1</v>
      </c>
      <c r="O69" s="109">
        <f t="shared" si="5"/>
        <v>0.36986733356570228</v>
      </c>
      <c r="V69" s="9"/>
      <c r="W69" s="9"/>
      <c r="X69" s="9"/>
      <c r="Y69" s="9"/>
      <c r="Z69" s="9"/>
      <c r="AA69" s="9"/>
    </row>
    <row r="70" spans="1:27">
      <c r="C70" s="39" t="s">
        <v>514</v>
      </c>
      <c r="D70" s="52" t="s">
        <v>476</v>
      </c>
      <c r="E70" s="39" t="s">
        <v>517</v>
      </c>
      <c r="F70" s="39" t="s">
        <v>518</v>
      </c>
      <c r="G70" s="39" t="s">
        <v>521</v>
      </c>
      <c r="H70" s="52">
        <v>2020</v>
      </c>
      <c r="I70" s="46" t="s">
        <v>508</v>
      </c>
      <c r="J70" s="46">
        <v>0.85</v>
      </c>
      <c r="K70" s="46">
        <v>30</v>
      </c>
      <c r="L70" s="94" cm="1">
        <f t="array" ref="L70">IFERROR(SUMPRODUCT((Table1[Region]=D70)*(Table1[Group]=$A$65)*(Table1[Avg_DCCH_50percDH])*(Table1[SumHD_TJ]/(M70*1000))),0)</f>
        <v>20.5</v>
      </c>
      <c r="M70" s="94">
        <f>SUMIFS(Table1[SumHD_TJ],Table1[Region],D70,Table1[Group],$A$65)/1000</f>
        <v>1.264E-2</v>
      </c>
      <c r="N70" s="112">
        <v>1</v>
      </c>
      <c r="O70" s="109">
        <f t="shared" si="5"/>
        <v>0.61499999999999999</v>
      </c>
      <c r="V70" s="9"/>
      <c r="W70" s="9"/>
      <c r="X70" s="9"/>
      <c r="Y70" s="9"/>
      <c r="Z70" s="9"/>
      <c r="AA70" s="9"/>
    </row>
    <row r="71" spans="1:27">
      <c r="C71" s="39" t="s">
        <v>514</v>
      </c>
      <c r="D71" s="52" t="s">
        <v>493</v>
      </c>
      <c r="E71" s="39" t="s">
        <v>517</v>
      </c>
      <c r="F71" s="39" t="s">
        <v>518</v>
      </c>
      <c r="G71" s="39" t="s">
        <v>521</v>
      </c>
      <c r="H71" s="52">
        <v>2020</v>
      </c>
      <c r="I71" s="46" t="s">
        <v>508</v>
      </c>
      <c r="J71" s="46">
        <v>0.85</v>
      </c>
      <c r="K71" s="46">
        <v>30</v>
      </c>
      <c r="L71" s="94" cm="1">
        <f t="array" ref="L71">IFERROR(SUMPRODUCT((Table1[Region]=D71)*(Table1[Group]=$A$65)*(Table1[Avg_DCCH_50percDH])*(Table1[SumHD_TJ]/(M71*1000))),0)</f>
        <v>12.172261875461484</v>
      </c>
      <c r="M71" s="94">
        <f>SUMIFS(Table1[SumHD_TJ],Table1[Region],D71,Table1[Group],$A$65)/1000</f>
        <v>0.12188999999999998</v>
      </c>
      <c r="N71" s="112">
        <v>1</v>
      </c>
      <c r="O71" s="109">
        <f t="shared" si="5"/>
        <v>0.36516785626384451</v>
      </c>
      <c r="V71" s="9"/>
      <c r="W71" s="9"/>
      <c r="X71" s="9"/>
      <c r="Y71" s="9"/>
      <c r="Z71" s="9"/>
      <c r="AA71" s="9"/>
    </row>
    <row r="72" spans="1:27">
      <c r="C72" s="39" t="s">
        <v>514</v>
      </c>
      <c r="D72" s="52" t="s">
        <v>489</v>
      </c>
      <c r="E72" s="39" t="s">
        <v>517</v>
      </c>
      <c r="F72" s="39" t="s">
        <v>518</v>
      </c>
      <c r="G72" s="39" t="s">
        <v>521</v>
      </c>
      <c r="H72" s="52">
        <v>2020</v>
      </c>
      <c r="I72" s="46" t="s">
        <v>508</v>
      </c>
      <c r="J72" s="46">
        <v>0.85</v>
      </c>
      <c r="K72" s="46">
        <v>30</v>
      </c>
      <c r="L72" s="94" cm="1">
        <f t="array" ref="L72">IFERROR(SUMPRODUCT((Table1[Region]=D72)*(Table1[Group]=$A$65)*(Table1[Avg_DCCH_50percDH])*(Table1[SumHD_TJ]/(M72*1000))),0)</f>
        <v>11.532456951797158</v>
      </c>
      <c r="M72" s="94">
        <f>SUMIFS(Table1[SumHD_TJ],Table1[Region],D72,Table1[Group],$A$65)/1000</f>
        <v>0.17945</v>
      </c>
      <c r="N72" s="112">
        <v>1</v>
      </c>
      <c r="O72" s="109">
        <f t="shared" si="5"/>
        <v>0.34597370855391474</v>
      </c>
      <c r="V72" s="9"/>
      <c r="W72" s="9"/>
      <c r="X72" s="9"/>
      <c r="Y72" s="9"/>
      <c r="Z72" s="9"/>
      <c r="AA72" s="9"/>
    </row>
    <row r="73" spans="1:27">
      <c r="C73" s="39" t="s">
        <v>514</v>
      </c>
      <c r="D73" s="52" t="s">
        <v>477</v>
      </c>
      <c r="E73" s="39" t="s">
        <v>517</v>
      </c>
      <c r="F73" s="39" t="s">
        <v>518</v>
      </c>
      <c r="G73" s="39" t="s">
        <v>521</v>
      </c>
      <c r="H73" s="52">
        <v>2020</v>
      </c>
      <c r="I73" s="46" t="s">
        <v>508</v>
      </c>
      <c r="J73" s="46">
        <v>0.85</v>
      </c>
      <c r="K73" s="46">
        <v>30</v>
      </c>
      <c r="L73" s="94" cm="1">
        <f t="array" ref="L73">IFERROR(SUMPRODUCT((Table1[Region]=D73)*(Table1[Group]=$A$65)*(Table1[Avg_DCCH_50percDH])*(Table1[SumHD_TJ]/(M73*1000))),0)</f>
        <v>13.795917060677695</v>
      </c>
      <c r="M73" s="94">
        <f>SUMIFS(Table1[SumHD_TJ],Table1[Region],D73,Table1[Group],$A$65)/1000</f>
        <v>0.10152000000000003</v>
      </c>
      <c r="N73" s="112">
        <v>1</v>
      </c>
      <c r="O73" s="109">
        <f t="shared" si="5"/>
        <v>0.41387751182033083</v>
      </c>
      <c r="V73" s="9"/>
      <c r="W73" s="9"/>
      <c r="X73" s="9"/>
      <c r="Y73" s="9"/>
      <c r="Z73" s="9"/>
      <c r="AA73" s="9"/>
    </row>
    <row r="74" spans="1:27">
      <c r="C74" s="39" t="s">
        <v>514</v>
      </c>
      <c r="D74" s="52" t="s">
        <v>478</v>
      </c>
      <c r="E74" s="39" t="s">
        <v>517</v>
      </c>
      <c r="F74" s="39" t="s">
        <v>518</v>
      </c>
      <c r="G74" s="39" t="s">
        <v>521</v>
      </c>
      <c r="H74" s="52">
        <v>2020</v>
      </c>
      <c r="I74" s="46" t="s">
        <v>508</v>
      </c>
      <c r="J74" s="46">
        <v>0.85</v>
      </c>
      <c r="K74" s="46">
        <v>30</v>
      </c>
      <c r="L74" s="94" cm="1">
        <f t="array" ref="L74">IFERROR(SUMPRODUCT((Table1[Region]=D74)*(Table1[Group]=$A$65)*(Table1[Avg_DCCH_50percDH])*(Table1[SumHD_TJ]/(M74*1000))),0)</f>
        <v>12.430990990990992</v>
      </c>
      <c r="M74" s="94">
        <f>SUMIFS(Table1[SumHD_TJ],Table1[Region],D74,Table1[Group],$A$65)/1000</f>
        <v>5.2170000000000001E-2</v>
      </c>
      <c r="N74" s="112">
        <v>1</v>
      </c>
      <c r="O74" s="109">
        <f t="shared" si="5"/>
        <v>0.37292972972972976</v>
      </c>
      <c r="V74" s="9"/>
      <c r="W74" s="9"/>
      <c r="X74" s="9"/>
      <c r="Y74" s="9"/>
      <c r="Z74" s="9"/>
      <c r="AA74" s="9"/>
    </row>
    <row r="75" spans="1:27">
      <c r="C75" s="39" t="s">
        <v>514</v>
      </c>
      <c r="D75" s="52" t="s">
        <v>479</v>
      </c>
      <c r="E75" s="39" t="s">
        <v>517</v>
      </c>
      <c r="F75" s="39" t="s">
        <v>518</v>
      </c>
      <c r="G75" s="39" t="s">
        <v>521</v>
      </c>
      <c r="H75" s="52">
        <v>2020</v>
      </c>
      <c r="I75" s="46" t="s">
        <v>508</v>
      </c>
      <c r="J75" s="46">
        <v>0.85</v>
      </c>
      <c r="K75" s="46">
        <v>30</v>
      </c>
      <c r="L75" s="94" cm="1">
        <f t="array" ref="L75">IFERROR(SUMPRODUCT((Table1[Region]=D75)*(Table1[Group]=$A$65)*(Table1[Avg_DCCH_50percDH])*(Table1[SumHD_TJ]/(M75*1000))),0)</f>
        <v>12.07431533537434</v>
      </c>
      <c r="M75" s="94">
        <f>SUMIFS(Table1[SumHD_TJ],Table1[Region],D75,Table1[Group],$A$65)/1000</f>
        <v>7.1859999999999979E-2</v>
      </c>
      <c r="N75" s="112">
        <v>1</v>
      </c>
      <c r="O75" s="109">
        <f t="shared" si="5"/>
        <v>0.36222946006123019</v>
      </c>
      <c r="V75" s="9"/>
      <c r="W75" s="9"/>
      <c r="X75" s="9"/>
      <c r="Y75" s="9"/>
      <c r="Z75" s="9"/>
      <c r="AA75" s="9"/>
    </row>
    <row r="76" spans="1:27">
      <c r="C76" s="39" t="s">
        <v>514</v>
      </c>
      <c r="D76" s="52" t="s">
        <v>494</v>
      </c>
      <c r="E76" s="39" t="s">
        <v>517</v>
      </c>
      <c r="F76" s="39" t="s">
        <v>518</v>
      </c>
      <c r="G76" s="39" t="s">
        <v>521</v>
      </c>
      <c r="H76" s="52">
        <v>2020</v>
      </c>
      <c r="I76" s="46" t="s">
        <v>508</v>
      </c>
      <c r="J76" s="46">
        <v>0.85</v>
      </c>
      <c r="K76" s="46">
        <v>30</v>
      </c>
      <c r="L76" s="94" cm="1">
        <f t="array" ref="L76">IFERROR(SUMPRODUCT((Table1[Region]=D76)*(Table1[Group]=$A$65)*(Table1[Avg_DCCH_50percDH])*(Table1[SumHD_TJ]/(M76*1000))),0)</f>
        <v>10.700547042052744</v>
      </c>
      <c r="M76" s="94">
        <f>SUMIFS(Table1[SumHD_TJ],Table1[Region],D76,Table1[Group],$A$65)/1000</f>
        <v>5.6119999999999996E-2</v>
      </c>
      <c r="N76" s="112">
        <v>1</v>
      </c>
      <c r="O76" s="109">
        <f t="shared" si="5"/>
        <v>0.32101641126158231</v>
      </c>
      <c r="V76" s="9"/>
      <c r="W76" s="9"/>
      <c r="X76" s="9"/>
      <c r="Y76" s="9"/>
      <c r="Z76" s="9"/>
      <c r="AA76" s="9"/>
    </row>
    <row r="77" spans="1:27">
      <c r="C77" s="39" t="s">
        <v>514</v>
      </c>
      <c r="D77" s="52" t="s">
        <v>490</v>
      </c>
      <c r="E77" s="39" t="s">
        <v>517</v>
      </c>
      <c r="F77" s="39" t="s">
        <v>518</v>
      </c>
      <c r="G77" s="39" t="s">
        <v>521</v>
      </c>
      <c r="H77" s="52">
        <v>2020</v>
      </c>
      <c r="I77" s="46" t="s">
        <v>508</v>
      </c>
      <c r="J77" s="46">
        <v>0.85</v>
      </c>
      <c r="K77" s="46">
        <v>30</v>
      </c>
      <c r="L77" s="94" cm="1">
        <f t="array" ref="L77">IFERROR(SUMPRODUCT((Table1[Region]=D77)*(Table1[Group]=$A$65)*(Table1[Avg_DCCH_50percDH])*(Table1[SumHD_TJ]/(M77*1000))),0)</f>
        <v>12.009080892480032</v>
      </c>
      <c r="M77" s="94">
        <f>SUMIFS(Table1[SumHD_TJ],Table1[Region],D77,Table1[Group],$A$65)/1000</f>
        <v>0.21781999999999996</v>
      </c>
      <c r="N77" s="112">
        <v>1</v>
      </c>
      <c r="O77" s="109">
        <f t="shared" si="5"/>
        <v>0.36027242677440097</v>
      </c>
      <c r="V77" s="9"/>
      <c r="W77" s="9"/>
      <c r="X77" s="9"/>
      <c r="Y77" s="9"/>
      <c r="Z77" s="9"/>
      <c r="AA77" s="9"/>
    </row>
    <row r="78" spans="1:27">
      <c r="C78" s="39" t="s">
        <v>514</v>
      </c>
      <c r="D78" s="52" t="s">
        <v>480</v>
      </c>
      <c r="E78" s="39" t="s">
        <v>517</v>
      </c>
      <c r="F78" s="39" t="s">
        <v>518</v>
      </c>
      <c r="G78" s="39" t="s">
        <v>521</v>
      </c>
      <c r="H78" s="52">
        <v>2020</v>
      </c>
      <c r="I78" s="46" t="s">
        <v>508</v>
      </c>
      <c r="J78" s="46">
        <v>0.85</v>
      </c>
      <c r="K78" s="46">
        <v>30</v>
      </c>
      <c r="L78" s="94" cm="1">
        <f t="array" ref="L78">IFERROR(SUMPRODUCT((Table1[Region]=D78)*(Table1[Group]=$A$65)*(Table1[Avg_DCCH_50percDH])*(Table1[SumHD_TJ]/(M78*1000))),0)</f>
        <v>15.338120362737019</v>
      </c>
      <c r="M78" s="94">
        <f>SUMIFS(Table1[SumHD_TJ],Table1[Region],D78,Table1[Group],$A$65)/1000</f>
        <v>2.4259999999999997E-2</v>
      </c>
      <c r="N78" s="112">
        <v>1</v>
      </c>
      <c r="O78" s="109">
        <f t="shared" si="5"/>
        <v>0.46014361088211053</v>
      </c>
      <c r="V78" s="9"/>
      <c r="W78" s="9"/>
      <c r="X78" s="9"/>
      <c r="Y78" s="9"/>
      <c r="Z78" s="9"/>
      <c r="AA78" s="9"/>
    </row>
    <row r="79" spans="1:27">
      <c r="C79" s="39" t="s">
        <v>514</v>
      </c>
      <c r="D79" s="52" t="s">
        <v>481</v>
      </c>
      <c r="E79" s="39" t="s">
        <v>517</v>
      </c>
      <c r="F79" s="39" t="s">
        <v>518</v>
      </c>
      <c r="G79" s="39" t="s">
        <v>521</v>
      </c>
      <c r="H79" s="52">
        <v>2020</v>
      </c>
      <c r="I79" s="46" t="s">
        <v>508</v>
      </c>
      <c r="J79" s="46">
        <v>0.85</v>
      </c>
      <c r="K79" s="46">
        <v>30</v>
      </c>
      <c r="L79" s="94" cm="1">
        <f t="array" ref="L79">IFERROR(SUMPRODUCT((Table1[Region]=D79)*(Table1[Group]=$A$65)*(Table1[Avg_DCCH_50percDH])*(Table1[SumHD_TJ]/(M79*1000))),0)</f>
        <v>12.942052432928698</v>
      </c>
      <c r="M79" s="94">
        <f>SUMIFS(Table1[SumHD_TJ],Table1[Region],D79,Table1[Group],$A$65)/1000</f>
        <v>9.8029999999999992E-2</v>
      </c>
      <c r="N79" s="112">
        <v>1</v>
      </c>
      <c r="O79" s="109">
        <f t="shared" si="5"/>
        <v>0.3882615729878609</v>
      </c>
      <c r="V79" s="9"/>
      <c r="W79" s="9"/>
      <c r="X79" s="9"/>
      <c r="Y79" s="9"/>
      <c r="Z79" s="9"/>
      <c r="AA79" s="9"/>
    </row>
    <row r="80" spans="1:27">
      <c r="C80" s="39" t="s">
        <v>514</v>
      </c>
      <c r="D80" s="52" t="s">
        <v>495</v>
      </c>
      <c r="E80" s="39" t="s">
        <v>517</v>
      </c>
      <c r="F80" s="39" t="s">
        <v>518</v>
      </c>
      <c r="G80" s="39" t="s">
        <v>521</v>
      </c>
      <c r="H80" s="52">
        <v>2020</v>
      </c>
      <c r="I80" s="46" t="s">
        <v>508</v>
      </c>
      <c r="J80" s="46">
        <v>0.85</v>
      </c>
      <c r="K80" s="46">
        <v>30</v>
      </c>
      <c r="L80" s="94" cm="1">
        <f t="array" ref="L80">IFERROR(SUMPRODUCT((Table1[Region]=D80)*(Table1[Group]=$A$65)*(Table1[Avg_DCCH_50percDH])*(Table1[SumHD_TJ]/(M80*1000))),0)</f>
        <v>13.994888631761647</v>
      </c>
      <c r="M80" s="94">
        <f>SUMIFS(Table1[SumHD_TJ],Table1[Region],D80,Table1[Group],$A$65)/1000</f>
        <v>0.10370999999999998</v>
      </c>
      <c r="N80" s="112">
        <v>1</v>
      </c>
      <c r="O80" s="109">
        <f t="shared" si="5"/>
        <v>0.41984665895284939</v>
      </c>
      <c r="V80" s="9"/>
      <c r="W80" s="9"/>
      <c r="X80" s="9"/>
      <c r="Y80" s="9"/>
      <c r="Z80" s="9"/>
      <c r="AA80" s="9"/>
    </row>
    <row r="81" spans="3:53">
      <c r="C81" s="39" t="s">
        <v>514</v>
      </c>
      <c r="D81" s="52" t="s">
        <v>482</v>
      </c>
      <c r="E81" s="39" t="s">
        <v>517</v>
      </c>
      <c r="F81" s="39" t="s">
        <v>518</v>
      </c>
      <c r="G81" s="39" t="s">
        <v>521</v>
      </c>
      <c r="H81" s="52">
        <v>2020</v>
      </c>
      <c r="I81" s="46" t="s">
        <v>508</v>
      </c>
      <c r="J81" s="46">
        <v>0.85</v>
      </c>
      <c r="K81" s="46">
        <v>30</v>
      </c>
      <c r="L81" s="94" cm="1">
        <f t="array" ref="L81">IFERROR(SUMPRODUCT((Table1[Region]=D81)*(Table1[Group]=$A$65)*(Table1[Avg_DCCH_50percDH])*(Table1[SumHD_TJ]/(M81*1000))),0)</f>
        <v>14.145046674445741</v>
      </c>
      <c r="M81" s="94">
        <f>SUMIFS(Table1[SumHD_TJ],Table1[Region],D81,Table1[Group],$A$65)/1000</f>
        <v>3.4279999999999998E-2</v>
      </c>
      <c r="N81" s="112">
        <v>1</v>
      </c>
      <c r="O81" s="109">
        <f t="shared" si="5"/>
        <v>0.4243514002333722</v>
      </c>
      <c r="V81" s="9"/>
      <c r="W81" s="9"/>
      <c r="X81" s="9"/>
      <c r="Y81" s="9"/>
      <c r="Z81" s="9"/>
      <c r="AA81" s="9"/>
    </row>
    <row r="82" spans="3:53">
      <c r="C82" s="39" t="s">
        <v>514</v>
      </c>
      <c r="D82" s="52" t="s">
        <v>500</v>
      </c>
      <c r="E82" s="39" t="s">
        <v>517</v>
      </c>
      <c r="F82" s="39" t="s">
        <v>518</v>
      </c>
      <c r="G82" s="39" t="s">
        <v>521</v>
      </c>
      <c r="H82" s="52">
        <v>2020</v>
      </c>
      <c r="I82" s="46" t="s">
        <v>508</v>
      </c>
      <c r="J82" s="46">
        <v>0.85</v>
      </c>
      <c r="K82" s="46">
        <v>30</v>
      </c>
      <c r="L82" s="94" cm="1">
        <f t="array" ref="L82">IFERROR(SUMPRODUCT((Table1[Region]=D82)*(Table1[Group]=$A$65)*(Table1[Avg_DCCH_50percDH])*(Table1[SumHD_TJ]/(M82*1000))),0)</f>
        <v>12.18051336332363</v>
      </c>
      <c r="M82" s="94">
        <f>SUMIFS(Table1[SumHD_TJ],Table1[Region],D82,Table1[Group],$A$65)/1000</f>
        <v>3.7789999999999997E-2</v>
      </c>
      <c r="N82" s="112">
        <v>1</v>
      </c>
      <c r="O82" s="109">
        <f t="shared" si="5"/>
        <v>0.36541540089970892</v>
      </c>
      <c r="V82" s="9"/>
      <c r="W82" s="9"/>
      <c r="X82" s="9"/>
      <c r="Y82" s="9"/>
      <c r="Z82" s="9"/>
      <c r="AA82" s="9"/>
    </row>
    <row r="83" spans="3:53">
      <c r="C83" s="39" t="s">
        <v>514</v>
      </c>
      <c r="D83" s="52" t="s">
        <v>483</v>
      </c>
      <c r="E83" s="39" t="s">
        <v>517</v>
      </c>
      <c r="F83" s="39" t="s">
        <v>518</v>
      </c>
      <c r="G83" s="39" t="s">
        <v>521</v>
      </c>
      <c r="H83" s="52">
        <v>2020</v>
      </c>
      <c r="I83" s="46" t="s">
        <v>508</v>
      </c>
      <c r="J83" s="46">
        <v>0.85</v>
      </c>
      <c r="K83" s="46">
        <v>30</v>
      </c>
      <c r="L83" s="94" cm="1">
        <f t="array" ref="L83">IFERROR(SUMPRODUCT((Table1[Region]=D83)*(Table1[Group]=$A$65)*(Table1[Avg_DCCH_50percDH])*(Table1[SumHD_TJ]/(M83*1000))),0)</f>
        <v>11.669644869610797</v>
      </c>
      <c r="M83" s="94">
        <f>SUMIFS(Table1[SumHD_TJ],Table1[Region],D83,Table1[Group],$A$65)/1000</f>
        <v>7.6310000000000003E-2</v>
      </c>
      <c r="N83" s="112">
        <v>1</v>
      </c>
      <c r="O83" s="109">
        <f t="shared" si="5"/>
        <v>0.35008934608832393</v>
      </c>
      <c r="V83" s="9"/>
      <c r="W83" s="9"/>
      <c r="X83" s="9"/>
      <c r="Y83" s="9"/>
      <c r="Z83" s="9"/>
      <c r="AA83" s="9"/>
    </row>
    <row r="84" spans="3:53">
      <c r="C84" s="39" t="s">
        <v>514</v>
      </c>
      <c r="D84" s="52" t="s">
        <v>496</v>
      </c>
      <c r="E84" s="39" t="s">
        <v>517</v>
      </c>
      <c r="F84" s="39" t="s">
        <v>518</v>
      </c>
      <c r="G84" s="39" t="s">
        <v>521</v>
      </c>
      <c r="H84" s="52">
        <v>2020</v>
      </c>
      <c r="I84" s="46" t="s">
        <v>508</v>
      </c>
      <c r="J84" s="46">
        <v>0.85</v>
      </c>
      <c r="K84" s="46">
        <v>30</v>
      </c>
      <c r="L84" s="94" cm="1">
        <f t="array" ref="L84">IFERROR(SUMPRODUCT((Table1[Region]=D84)*(Table1[Group]=$A$65)*(Table1[Avg_DCCH_50percDH])*(Table1[SumHD_TJ]/(M84*1000))),0)</f>
        <v>11.458100607111882</v>
      </c>
      <c r="M84" s="94">
        <f>SUMIFS(Table1[SumHD_TJ],Table1[Region],D84,Table1[Group],$A$65)/1000</f>
        <v>4.6119999999999994E-2</v>
      </c>
      <c r="N84" s="112">
        <v>1</v>
      </c>
      <c r="O84" s="109">
        <f t="shared" si="5"/>
        <v>0.34374301821335645</v>
      </c>
      <c r="V84" s="9"/>
      <c r="W84" s="9"/>
      <c r="X84" s="9"/>
      <c r="Y84" s="9"/>
      <c r="Z84" s="9"/>
      <c r="AA84" s="9"/>
    </row>
    <row r="85" spans="3:53">
      <c r="C85" s="39" t="s">
        <v>514</v>
      </c>
      <c r="D85" s="52" t="s">
        <v>497</v>
      </c>
      <c r="E85" s="39" t="s">
        <v>517</v>
      </c>
      <c r="F85" s="39" t="s">
        <v>518</v>
      </c>
      <c r="G85" s="39" t="s">
        <v>521</v>
      </c>
      <c r="H85" s="52">
        <v>2020</v>
      </c>
      <c r="I85" s="46" t="s">
        <v>508</v>
      </c>
      <c r="J85" s="46">
        <v>0.85</v>
      </c>
      <c r="K85" s="46">
        <v>30</v>
      </c>
      <c r="L85" s="94" cm="1">
        <f t="array" ref="L85">IFERROR(SUMPRODUCT((Table1[Region]=D85)*(Table1[Group]=$A$65)*(Table1[Avg_DCCH_50percDH])*(Table1[SumHD_TJ]/(M85*1000))),0)</f>
        <v>12.163822751322751</v>
      </c>
      <c r="M85" s="94">
        <f>SUMIFS(Table1[SumHD_TJ],Table1[Region],D85,Table1[Group],$A$65)/1000</f>
        <v>9.8280000000000006E-2</v>
      </c>
      <c r="N85" s="112">
        <v>1</v>
      </c>
      <c r="O85" s="109">
        <f t="shared" si="5"/>
        <v>0.36491468253968251</v>
      </c>
      <c r="V85" s="9"/>
      <c r="W85" s="9"/>
      <c r="X85" s="9"/>
      <c r="Y85" s="9"/>
      <c r="Z85" s="9"/>
      <c r="AA85" s="9"/>
    </row>
    <row r="86" spans="3:53">
      <c r="C86" s="39" t="s">
        <v>514</v>
      </c>
      <c r="D86" s="52" t="s">
        <v>491</v>
      </c>
      <c r="E86" s="39" t="s">
        <v>517</v>
      </c>
      <c r="F86" s="39" t="s">
        <v>518</v>
      </c>
      <c r="G86" s="39" t="s">
        <v>521</v>
      </c>
      <c r="H86" s="52">
        <v>2020</v>
      </c>
      <c r="I86" s="46" t="s">
        <v>508</v>
      </c>
      <c r="J86" s="46">
        <v>0.85</v>
      </c>
      <c r="K86" s="46">
        <v>30</v>
      </c>
      <c r="L86" s="94" cm="1">
        <f t="array" ref="L86">IFERROR(SUMPRODUCT((Table1[Region]=D86)*(Table1[Group]=$A$65)*(Table1[Avg_DCCH_50percDH])*(Table1[SumHD_TJ]/(M86*1000))),0)</f>
        <v>12.407495466908431</v>
      </c>
      <c r="M86" s="94">
        <f>SUMIFS(Table1[SumHD_TJ],Table1[Region],D86,Table1[Group],$A$65)/1000</f>
        <v>4.4120000000000006E-2</v>
      </c>
      <c r="N86" s="112">
        <v>1</v>
      </c>
      <c r="O86" s="109">
        <f t="shared" si="5"/>
        <v>0.37222486400725291</v>
      </c>
      <c r="V86" s="9"/>
      <c r="W86" s="9"/>
      <c r="X86" s="9"/>
      <c r="Y86" s="9"/>
      <c r="Z86" s="9"/>
      <c r="AA86" s="9"/>
    </row>
    <row r="87" spans="3:53">
      <c r="C87" s="39" t="s">
        <v>514</v>
      </c>
      <c r="D87" s="52" t="s">
        <v>492</v>
      </c>
      <c r="E87" s="39" t="s">
        <v>517</v>
      </c>
      <c r="F87" s="39" t="s">
        <v>518</v>
      </c>
      <c r="G87" s="39" t="s">
        <v>521</v>
      </c>
      <c r="H87" s="52">
        <v>2020</v>
      </c>
      <c r="I87" s="46" t="s">
        <v>508</v>
      </c>
      <c r="J87" s="46">
        <v>0.85</v>
      </c>
      <c r="K87" s="46">
        <v>30</v>
      </c>
      <c r="L87" s="94" cm="1">
        <f t="array" ref="L87">IFERROR(SUMPRODUCT((Table1[Region]=D87)*(Table1[Group]=$A$65)*(Table1[Avg_DCCH_50percDH])*(Table1[SumHD_TJ]/(M87*1000))),0)</f>
        <v>11.674048456428292</v>
      </c>
      <c r="M87" s="94">
        <f>SUMIFS(Table1[SumHD_TJ],Table1[Region],D87,Table1[Group],$A$65)/1000</f>
        <v>7.6769999999999991E-2</v>
      </c>
      <c r="N87" s="112">
        <v>1</v>
      </c>
      <c r="O87" s="109">
        <f t="shared" si="5"/>
        <v>0.35022145369284874</v>
      </c>
      <c r="V87" s="9"/>
      <c r="W87" s="9"/>
      <c r="X87" s="9"/>
      <c r="Y87" s="9"/>
      <c r="Z87" s="9"/>
      <c r="AA87" s="9"/>
    </row>
    <row r="88" spans="3:53">
      <c r="C88" s="39" t="s">
        <v>514</v>
      </c>
      <c r="D88" s="52" t="s">
        <v>484</v>
      </c>
      <c r="E88" s="39" t="s">
        <v>517</v>
      </c>
      <c r="F88" s="39" t="s">
        <v>518</v>
      </c>
      <c r="G88" s="39" t="s">
        <v>521</v>
      </c>
      <c r="H88" s="52">
        <v>2020</v>
      </c>
      <c r="I88" s="46" t="s">
        <v>508</v>
      </c>
      <c r="J88" s="46">
        <v>0.85</v>
      </c>
      <c r="K88" s="46">
        <v>30</v>
      </c>
      <c r="L88" s="94" cm="1">
        <f t="array" ref="L88">IFERROR(SUMPRODUCT((Table1[Region]=D88)*(Table1[Group]=$A$65)*(Table1[Avg_DCCH_50percDH])*(Table1[SumHD_TJ]/(M88*1000))),0)</f>
        <v>11.782901811805962</v>
      </c>
      <c r="M88" s="94">
        <f>SUMIFS(Table1[SumHD_TJ],Table1[Region],D88,Table1[Group],$A$65)/1000</f>
        <v>3.422E-2</v>
      </c>
      <c r="N88" s="112">
        <v>1</v>
      </c>
      <c r="O88" s="109">
        <f t="shared" si="5"/>
        <v>0.35348705435417882</v>
      </c>
      <c r="V88" s="9"/>
      <c r="W88" s="9"/>
      <c r="X88" s="9"/>
      <c r="Y88" s="9"/>
      <c r="Z88" s="9"/>
      <c r="AA88" s="9"/>
    </row>
    <row r="89" spans="3:53">
      <c r="C89" s="39" t="s">
        <v>514</v>
      </c>
      <c r="D89" s="52" t="s">
        <v>485</v>
      </c>
      <c r="E89" s="39" t="s">
        <v>517</v>
      </c>
      <c r="F89" s="39" t="s">
        <v>518</v>
      </c>
      <c r="G89" s="39" t="s">
        <v>521</v>
      </c>
      <c r="H89" s="52">
        <v>2020</v>
      </c>
      <c r="I89" s="46" t="s">
        <v>508</v>
      </c>
      <c r="J89" s="46">
        <v>0.85</v>
      </c>
      <c r="K89" s="46">
        <v>30</v>
      </c>
      <c r="L89" s="94" cm="1">
        <f t="array" ref="L89">IFERROR(SUMPRODUCT((Table1[Region]=D89)*(Table1[Group]=$A$65)*(Table1[Avg_DCCH_50percDH])*(Table1[SumHD_TJ]/(M89*1000))),0)</f>
        <v>11.749842658746088</v>
      </c>
      <c r="M89" s="94">
        <f>SUMIFS(Table1[SumHD_TJ],Table1[Region],D89,Table1[Group],$A$65)/1000</f>
        <v>0.12456999999999999</v>
      </c>
      <c r="N89" s="112">
        <v>1</v>
      </c>
      <c r="O89" s="109">
        <f t="shared" si="5"/>
        <v>0.35249527976238265</v>
      </c>
    </row>
    <row r="90" spans="3:53" ht="13.5" thickBot="1">
      <c r="C90" s="86" t="s">
        <v>514</v>
      </c>
      <c r="D90" s="85" t="s">
        <v>486</v>
      </c>
      <c r="E90" s="86" t="s">
        <v>517</v>
      </c>
      <c r="F90" s="39" t="s">
        <v>518</v>
      </c>
      <c r="G90" s="39" t="s">
        <v>521</v>
      </c>
      <c r="H90" s="85">
        <v>2020</v>
      </c>
      <c r="I90" s="104" t="s">
        <v>508</v>
      </c>
      <c r="J90" s="104">
        <v>0.85</v>
      </c>
      <c r="K90" s="104">
        <v>30</v>
      </c>
      <c r="L90" s="95" cm="1">
        <f t="array" ref="L90">IFERROR(SUMPRODUCT((Table1[Region]=D90)*(Table1[Group]=$A$65)*(Table1[Avg_DCCH_50percDH])*(Table1[SumHD_TJ]/(M90*1000))),0)</f>
        <v>14.2956011196641</v>
      </c>
      <c r="M90" s="95">
        <f>SUMIFS(Table1[SumHD_TJ],Table1[Region],D90,Table1[Group],$A$65)/1000</f>
        <v>0.1429</v>
      </c>
      <c r="N90" s="113">
        <v>1</v>
      </c>
      <c r="O90" s="110">
        <f t="shared" si="5"/>
        <v>0.42886803358992298</v>
      </c>
    </row>
    <row r="91" spans="3:53" ht="13.5" thickBot="1">
      <c r="C91" s="97" t="s">
        <v>514</v>
      </c>
      <c r="D91" s="101" t="s">
        <v>520</v>
      </c>
      <c r="E91" s="97" t="s">
        <v>517</v>
      </c>
      <c r="F91" s="39" t="s">
        <v>518</v>
      </c>
      <c r="G91" s="39" t="s">
        <v>521</v>
      </c>
      <c r="H91" s="98">
        <v>2020</v>
      </c>
      <c r="I91" s="104" t="s">
        <v>508</v>
      </c>
      <c r="J91" s="100">
        <v>0.85</v>
      </c>
      <c r="K91" s="100">
        <v>30</v>
      </c>
      <c r="L91" s="99" cm="1">
        <f t="array" ref="L91">IFERROR(SUMPRODUCT((Table1[Group]=A65)*(Table1[Avg_DCCH_50percDH])*(Table1[SumHD_TJ]/(M91*1000))),0)</f>
        <v>12.177971699043084</v>
      </c>
      <c r="M91" s="99">
        <f>SUMIFS(Table1[SumHD_TJ],Table1[Group],$A$65)/1000</f>
        <v>2.5363100000000007</v>
      </c>
      <c r="N91" s="102">
        <v>1</v>
      </c>
      <c r="O91" s="111">
        <f t="shared" si="5"/>
        <v>0.36533915097129249</v>
      </c>
    </row>
    <row r="94" spans="3:53" ht="13.5" thickBot="1">
      <c r="C94" s="61"/>
      <c r="D94" s="53"/>
      <c r="E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  <c r="AE94" s="53"/>
      <c r="AF94" s="53"/>
      <c r="AG94" s="53"/>
      <c r="AH94" s="60"/>
    </row>
    <row r="95" spans="3:53" ht="15.75" thickBot="1">
      <c r="C95" s="59" t="s">
        <v>469</v>
      </c>
      <c r="D95" s="59" t="s">
        <v>4</v>
      </c>
      <c r="E95" s="59" t="s">
        <v>470</v>
      </c>
      <c r="F95" s="59" t="s">
        <v>20</v>
      </c>
      <c r="G95" s="58" t="s">
        <v>520</v>
      </c>
      <c r="H95" s="58" t="s">
        <v>475</v>
      </c>
      <c r="I95" s="58" t="s">
        <v>476</v>
      </c>
      <c r="J95" s="58" t="s">
        <v>477</v>
      </c>
      <c r="K95" s="58" t="s">
        <v>478</v>
      </c>
      <c r="L95" s="58" t="s">
        <v>479</v>
      </c>
      <c r="M95" s="58" t="s">
        <v>480</v>
      </c>
      <c r="N95" s="58" t="s">
        <v>481</v>
      </c>
      <c r="O95" s="58" t="s">
        <v>482</v>
      </c>
      <c r="P95" s="58" t="s">
        <v>483</v>
      </c>
      <c r="Q95" s="58" t="s">
        <v>484</v>
      </c>
      <c r="R95" s="58" t="s">
        <v>485</v>
      </c>
      <c r="S95" s="58" t="s">
        <v>486</v>
      </c>
      <c r="T95" s="58" t="s">
        <v>487</v>
      </c>
      <c r="U95" s="58" t="s">
        <v>488</v>
      </c>
      <c r="V95" s="58" t="s">
        <v>489</v>
      </c>
      <c r="W95" s="58" t="s">
        <v>490</v>
      </c>
      <c r="X95" s="58" t="s">
        <v>491</v>
      </c>
      <c r="Y95" s="58" t="s">
        <v>492</v>
      </c>
      <c r="Z95" s="58" t="s">
        <v>493</v>
      </c>
      <c r="AA95" s="58" t="s">
        <v>494</v>
      </c>
      <c r="AB95" s="58" t="s">
        <v>495</v>
      </c>
      <c r="AC95" s="58" t="s">
        <v>496</v>
      </c>
      <c r="AD95" s="58" t="s">
        <v>497</v>
      </c>
      <c r="AE95" s="58" t="s">
        <v>498</v>
      </c>
      <c r="AF95" s="58" t="s">
        <v>499</v>
      </c>
      <c r="AG95" s="58" t="s">
        <v>500</v>
      </c>
      <c r="AH95" s="57" t="s">
        <v>471</v>
      </c>
      <c r="AO95" s="117">
        <v>2040</v>
      </c>
      <c r="AP95" s="118"/>
      <c r="AQ95" s="119"/>
      <c r="AS95" s="120">
        <v>2018</v>
      </c>
      <c r="AT95" s="121"/>
      <c r="AU95" s="121"/>
      <c r="AV95" s="121"/>
      <c r="AX95" s="117">
        <v>2070</v>
      </c>
      <c r="AY95" s="118"/>
      <c r="AZ95" s="119"/>
    </row>
    <row r="96" spans="3:53" ht="15.75" thickBot="1">
      <c r="C96" s="66" t="s">
        <v>472</v>
      </c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J96" s="2" t="s">
        <v>93</v>
      </c>
      <c r="AN96" s="69" t="s">
        <v>502</v>
      </c>
      <c r="AO96" s="69" t="s">
        <v>503</v>
      </c>
      <c r="AP96" s="69" t="s">
        <v>504</v>
      </c>
      <c r="AQ96" s="69" t="s">
        <v>505</v>
      </c>
      <c r="AS96" s="69" t="s">
        <v>503</v>
      </c>
      <c r="AT96" s="69" t="s">
        <v>504</v>
      </c>
      <c r="AU96" s="69" t="s">
        <v>505</v>
      </c>
      <c r="AV96" s="70" t="s">
        <v>506</v>
      </c>
      <c r="AX96" s="69" t="s">
        <v>503</v>
      </c>
      <c r="AY96" s="69" t="s">
        <v>504</v>
      </c>
      <c r="AZ96" s="69" t="s">
        <v>505</v>
      </c>
      <c r="BA96" s="70" t="s">
        <v>506</v>
      </c>
    </row>
    <row r="97" spans="3:53" ht="15">
      <c r="C97" s="36"/>
      <c r="D97" s="37" t="s">
        <v>473</v>
      </c>
      <c r="E97" s="41" t="s">
        <v>474</v>
      </c>
      <c r="F97" s="41">
        <v>2020</v>
      </c>
      <c r="G97" s="62">
        <f>SUMIFS(Table1[SumHD_TJ],Table1[Group],$AJ$97)/1000</f>
        <v>31.887880000000006</v>
      </c>
      <c r="H97" s="48">
        <f>SUMIFS(Table1[SumHD_TJ],Table1[Region],$H$95,Table1[Group],$AJ$97)/1000</f>
        <v>0</v>
      </c>
      <c r="I97" s="48">
        <f>SUMIFS(Table1[SumHD_TJ],Table1[Region],I95,Table1[Group],$AJ$97)/1000</f>
        <v>20.99024</v>
      </c>
      <c r="J97" s="48">
        <f>SUMIFS(Table1[SumHD_TJ],Table1[Region],$J$95,Table1[Group],AJ97)/1000</f>
        <v>0</v>
      </c>
      <c r="K97" s="48">
        <f>SUMIFS(Table1[SumHD_TJ],Table1[Region],$K$95,Table1[Group],AJ97)/1000</f>
        <v>0</v>
      </c>
      <c r="L97" s="48">
        <f>SUMIFS(Table1[SumHD_TJ],Table1[Region],$L$95,Table1[Group],AJ97)/1000</f>
        <v>0</v>
      </c>
      <c r="M97" s="48">
        <f>SUMIFS(Table1[SumHD_TJ],Table1[Region],$M$95,Table1[Group],AJ97)/1000</f>
        <v>0</v>
      </c>
      <c r="N97" s="48">
        <f>SUMIFS(Table1[SumHD_TJ],Table1[Region],$N$95,Table1[Group],AJ97)/1000</f>
        <v>0</v>
      </c>
      <c r="O97" s="48">
        <f>SUMIFS(Table1[SumHD_TJ],Table1[Region],$O$95,Table1[Group],AJ97)/1000</f>
        <v>0</v>
      </c>
      <c r="P97" s="48">
        <f>SUMIFS(Table1[SumHD_TJ],Table1[Region],$P$95,Table1[Group],AJ97)/1000</f>
        <v>0</v>
      </c>
      <c r="Q97" s="48">
        <f>SUMIFS(Table1[SumHD_TJ],Table1[Region],$Q$95,Table1[Group],AJ97)/1000</f>
        <v>0</v>
      </c>
      <c r="R97" s="48">
        <f>SUMIFS(Table1[SumHD_TJ],Table1[Region],$R$95,Table1[Group],AJ97)/1000</f>
        <v>0</v>
      </c>
      <c r="S97" s="48">
        <f>SUMIFS(Table1[SumHD_TJ],Table1[Region],$S$95,Table1[Group],AJ97)/1000</f>
        <v>0</v>
      </c>
      <c r="T97" s="48">
        <f>SUMIFS(Table1[SumHD_TJ],Table1[Region],$T$95,Table1[Group],AJ97)/1000</f>
        <v>0</v>
      </c>
      <c r="U97" s="48">
        <f>SUMIFS(Table1[SumHD_TJ],Table1[Region],$U$95,Table1[Group],AJ97)/1000</f>
        <v>4.5912100000000002</v>
      </c>
      <c r="V97" s="48">
        <f>SUMIFS(Table1[SumHD_TJ],Table1[Region],$V$95,Table1[Group],AJ97)/1000</f>
        <v>0</v>
      </c>
      <c r="W97" s="48">
        <f>SUMIFS(Table1[SumHD_TJ],Table1[Region],$W$95,Table1[Group],AJ97)/1000</f>
        <v>2.33738</v>
      </c>
      <c r="X97" s="48">
        <f>SUMIFS(Table1[SumHD_TJ],Table1[Region],$X$95,Table1[Group],AJ97)/1000</f>
        <v>0</v>
      </c>
      <c r="Y97" s="48">
        <f>SUMIFS(Table1[SumHD_TJ],Table1[Region],$Y$95,Table1[Group],AJ97)/1000</f>
        <v>1.3865399999999999</v>
      </c>
      <c r="Z97" s="48">
        <f>SUMIFS(Table1[SumHD_TJ],Table1[Region],$Z$95,Table1[Group],AJ97)/1000</f>
        <v>2.5825100000000001</v>
      </c>
      <c r="AA97" s="48">
        <f>SUMIFS(Table1[SumHD_TJ],Table1[Region],$AA$95,Table1[Group],AJ97)/1000</f>
        <v>0</v>
      </c>
      <c r="AB97" s="48">
        <f>SUMIFS(Table1[SumHD_TJ],Table1[Region],$AB$95,Table1[Group],AJ97)/1000</f>
        <v>0</v>
      </c>
      <c r="AC97" s="48">
        <f>SUMIFS(Table1[SumHD_TJ],Table1[Region],$AC$95,Table1[Group],AJ97)/1000</f>
        <v>0</v>
      </c>
      <c r="AD97" s="48">
        <f>SUMIFS(Table1[SumHD_TJ],Table1[Region],$AD$95,Table1[Group],AJ97)/1000</f>
        <v>0</v>
      </c>
      <c r="AE97" s="48">
        <f>SUMIFS(Table1[SumHD_TJ],Table1[Region],$AE$95,Table1[Group],AJ97)/1000</f>
        <v>0</v>
      </c>
      <c r="AF97" s="48">
        <f>SUMIFS(Table1[SumHD_TJ],Table1[Region],$AF$95,Table1[Group],AJ97)/1000</f>
        <v>0</v>
      </c>
      <c r="AG97" s="48">
        <f>SUMIFS(Table1[SumHD_TJ],Table1[Region],$AG$95,Table1[Group],AJ97)/1000</f>
        <v>0</v>
      </c>
      <c r="AH97" s="40" t="str">
        <f>C5</f>
        <v>CITY_DH</v>
      </c>
      <c r="AJ97">
        <v>0</v>
      </c>
      <c r="AN97" s="71" t="s">
        <v>475</v>
      </c>
      <c r="AO97" s="71">
        <v>2147.2393448382686</v>
      </c>
      <c r="AP97" s="72">
        <v>13306.39232706811</v>
      </c>
      <c r="AQ97" s="73">
        <v>12190.632162909209</v>
      </c>
      <c r="AS97" s="71">
        <v>1272.084432974631</v>
      </c>
      <c r="AT97" s="72">
        <v>9017.3696255538798</v>
      </c>
      <c r="AU97" s="73">
        <v>10817.00516141598</v>
      </c>
      <c r="AV97" s="73">
        <f>SUM(AS97:AU97)</f>
        <v>21106.459219944489</v>
      </c>
      <c r="AX97" s="71">
        <v>4018.6603783691717</v>
      </c>
      <c r="AY97" s="72">
        <v>14882.390276614156</v>
      </c>
      <c r="AZ97" s="73">
        <v>12032.722707781786</v>
      </c>
      <c r="BA97" s="73">
        <f>SUM(AX97:AZ97)</f>
        <v>30933.773362765118</v>
      </c>
    </row>
    <row r="98" spans="3:53" ht="15">
      <c r="C98" s="64"/>
      <c r="D98" s="65" t="s">
        <v>473</v>
      </c>
      <c r="E98" s="62" t="s">
        <v>474</v>
      </c>
      <c r="F98" s="62">
        <v>2020</v>
      </c>
      <c r="G98" s="62">
        <f>SUMIFS(Table1[SumHD_TJ],Table1[Group],AJ98)/1000</f>
        <v>24.052809999999994</v>
      </c>
      <c r="H98" s="48">
        <f>SUMIFS(Table1[SumHD_TJ],Table1[Region],$H$95,Table1[Group],AJ98)/1000</f>
        <v>0</v>
      </c>
      <c r="I98" s="48">
        <f>SUMIFS(Table1[SumHD_TJ],Table1[Region],I95,Table1[Group],AJ98)/1000</f>
        <v>2.8093900000000001</v>
      </c>
      <c r="J98" s="48">
        <f>SUMIFS(Table1[SumHD_TJ],Table1[Region],$J$95,Table1[Group],AJ98)/1000</f>
        <v>2.6692600000000004</v>
      </c>
      <c r="K98" s="48">
        <f>SUMIFS(Table1[SumHD_TJ],Table1[Region],$K$95,Table1[Group],AJ98)/1000</f>
        <v>1.3095599999999998</v>
      </c>
      <c r="L98" s="48">
        <f>SUMIFS(Table1[SumHD_TJ],Table1[Region],$L$95,Table1[Group],AJ98)/1000</f>
        <v>0.74287999999999998</v>
      </c>
      <c r="M98" s="48">
        <f>SUMIFS(Table1[SumHD_TJ],Table1[Region],$M$95,Table1[Group],AJ98)/1000</f>
        <v>0.41602999999999996</v>
      </c>
      <c r="N98" s="48">
        <f>SUMIFS(Table1[SumHD_TJ],Table1[Region],$N$95,Table1[Group],AJ98)/1000</f>
        <v>1.6156000000000001</v>
      </c>
      <c r="O98" s="48">
        <f>SUMIFS(Table1[SumHD_TJ],Table1[Region],$O$95,Table1[Group],AJ98)/1000</f>
        <v>1.8353000000000002</v>
      </c>
      <c r="P98" s="48">
        <f>SUMIFS(Table1[SumHD_TJ],Table1[Region],$P$95,Table1[Group],AJ98)/1000</f>
        <v>0.73970000000000002</v>
      </c>
      <c r="Q98" s="48">
        <f>SUMIFS(Table1[SumHD_TJ],Table1[Region],$Q$95,Table1[Group],AJ98)/1000</f>
        <v>0.50546999999999997</v>
      </c>
      <c r="R98" s="48">
        <f>SUMIFS(Table1[SumHD_TJ],Table1[Region],$R$95,Table1[Group],AJ98)/1000</f>
        <v>1.2855999999999999</v>
      </c>
      <c r="S98" s="48">
        <f>SUMIFS(Table1[SumHD_TJ],Table1[Region],$S$95,Table1[Group],AJ98)/1000</f>
        <v>1.17736</v>
      </c>
      <c r="T98" s="48">
        <f>SUMIFS(Table1[SumHD_TJ],Table1[Region],$T$95,Table1[Group],AJ98)/1000</f>
        <v>0.96552000000000004</v>
      </c>
      <c r="U98" s="48">
        <f>SUMIFS(Table1[SumHD_TJ],Table1[Region],$U$95,Table1[Group],AJ98)/1000</f>
        <v>1.6767299999999998</v>
      </c>
      <c r="V98" s="48">
        <f>SUMIFS(Table1[SumHD_TJ],Table1[Region],$V$95,Table1[Group],AJ98)/1000</f>
        <v>0</v>
      </c>
      <c r="W98" s="48">
        <f>SUMIFS(Table1[SumHD_TJ],Table1[Region],$W$95,Table1[Group],AJ98)/1000</f>
        <v>5.3249999999999999E-2</v>
      </c>
      <c r="X98" s="48">
        <f>SUMIFS(Table1[SumHD_TJ],Table1[Region],$X$95,Table1[Group],AJ98)/1000</f>
        <v>1.1622600000000001</v>
      </c>
      <c r="Y98" s="48">
        <f>SUMIFS(Table1[SumHD_TJ],Table1[Region],$Y$95,Table1[Group],AJ98)/1000</f>
        <v>0.31715999999999994</v>
      </c>
      <c r="Z98" s="48">
        <f>SUMIFS(Table1[SumHD_TJ],Table1[Region],$Z$95,Table1[Group],AJ98)/1000</f>
        <v>0.32065999999999995</v>
      </c>
      <c r="AA98" s="48">
        <f>SUMIFS(Table1[SumHD_TJ],Table1[Region],$AA$95,Table1[Group],AJ98)/1000</f>
        <v>0.21205000000000002</v>
      </c>
      <c r="AB98" s="48">
        <f>SUMIFS(Table1[SumHD_TJ],Table1[Region],$AB$95,Table1[Group],AJ98)/1000</f>
        <v>0.58725000000000005</v>
      </c>
      <c r="AC98" s="48">
        <f>SUMIFS(Table1[SumHD_TJ],Table1[Region],$AC$95,Table1[Group],AJ98)/1000</f>
        <v>0.97192999999999996</v>
      </c>
      <c r="AD98" s="48">
        <f>SUMIFS(Table1[SumHD_TJ],Table1[Region],$AD$95,Table1[Group],AJ98)/1000</f>
        <v>0.77115</v>
      </c>
      <c r="AE98" s="48">
        <f>SUMIFS(Table1[SumHD_TJ],Table1[Region],$AE$95,Table1[Group],AJ98)/1000</f>
        <v>0.50834999999999997</v>
      </c>
      <c r="AF98" s="48">
        <f>SUMIFS(Table1[SumHD_TJ],Table1[Region],$AF$95,Table1[Group],AJ98)/1000</f>
        <v>1.1598899999999999</v>
      </c>
      <c r="AG98" s="48">
        <f>SUMIFS(Table1[SumHD_TJ],Table1[Region],$AG$95,Table1[Group],AJ98)/1000</f>
        <v>0.24045999999999998</v>
      </c>
      <c r="AH98" s="39" t="e">
        <f>#REF!</f>
        <v>#REF!</v>
      </c>
      <c r="AJ98">
        <v>1</v>
      </c>
      <c r="AN98" s="74" t="s">
        <v>498</v>
      </c>
      <c r="AO98" s="74">
        <v>2205.2532676076271</v>
      </c>
      <c r="AP98" s="75">
        <v>8855.43147541287</v>
      </c>
      <c r="AQ98" s="76">
        <v>25614.848602743827</v>
      </c>
      <c r="AS98" s="74">
        <v>1271.052567009926</v>
      </c>
      <c r="AT98" s="75">
        <v>7706.8792520168045</v>
      </c>
      <c r="AU98" s="76">
        <v>18119.875348525962</v>
      </c>
      <c r="AV98" s="76">
        <f t="shared" ref="AV98:AV122" si="6">SUM(AS98:AU98)</f>
        <v>27097.807167552692</v>
      </c>
      <c r="AX98" s="74">
        <v>4127.2361891596311</v>
      </c>
      <c r="AY98" s="75">
        <v>9904.2613539071608</v>
      </c>
      <c r="AZ98" s="76">
        <v>25283.050650678848</v>
      </c>
      <c r="BA98" s="76">
        <f t="shared" ref="BA98:BA122" si="7">SUM(AX98:AZ98)</f>
        <v>39314.548193745635</v>
      </c>
    </row>
    <row r="99" spans="3:53" ht="15">
      <c r="C99" s="64"/>
      <c r="D99" s="65" t="s">
        <v>473</v>
      </c>
      <c r="E99" s="62" t="s">
        <v>474</v>
      </c>
      <c r="F99" s="62">
        <v>2020</v>
      </c>
      <c r="G99" s="62">
        <f>SUMIFS(Table1[SumHD_TJ],Table1[Group],AJ99)/1000</f>
        <v>10.291409999999997</v>
      </c>
      <c r="H99" s="48">
        <f>SUMIFS(Table1[SumHD_TJ],Table1[Region],$H$95,Table1[Group],AJ99)/1000</f>
        <v>0.56086000000000003</v>
      </c>
      <c r="I99" s="48">
        <f>SUMIFS(Table1[SumHD_TJ],Table1[Region],I95,Table1[Group],AJ99)/1000</f>
        <v>0.78220999999999996</v>
      </c>
      <c r="J99" s="48">
        <f>SUMIFS(Table1[SumHD_TJ],Table1[Region],$J$95,Table1[Group],AJ99)/1000</f>
        <v>0.75438000000000005</v>
      </c>
      <c r="K99" s="48">
        <f>SUMIFS(Table1[SumHD_TJ],Table1[Region],$K$95,Table1[Group],AJ99)/1000</f>
        <v>0.14376</v>
      </c>
      <c r="L99" s="48">
        <f>SUMIFS(Table1[SumHD_TJ],Table1[Region],$L$95,Table1[Group],AJ99)/1000</f>
        <v>4.1619999999999997E-2</v>
      </c>
      <c r="M99" s="48">
        <f>SUMIFS(Table1[SumHD_TJ],Table1[Region],$M$95,Table1[Group],AJ99)/1000</f>
        <v>8.0450000000000008E-2</v>
      </c>
      <c r="N99" s="48">
        <f>SUMIFS(Table1[SumHD_TJ],Table1[Region],$N$95,Table1[Group],AJ99)/1000</f>
        <v>6.3819999999999988E-2</v>
      </c>
      <c r="O99" s="48">
        <f>SUMIFS(Table1[SumHD_TJ],Table1[Region],$O$95,Table1[Group],AJ99)/1000</f>
        <v>1.4299699999999997</v>
      </c>
      <c r="P99" s="48">
        <f>SUMIFS(Table1[SumHD_TJ],Table1[Region],$P$95,Table1[Group],AJ99)/1000</f>
        <v>0.20811000000000002</v>
      </c>
      <c r="Q99" s="48">
        <f>SUMIFS(Table1[SumHD_TJ],Table1[Region],$Q$95,Table1[Group],AJ99)/1000</f>
        <v>0</v>
      </c>
      <c r="R99" s="48">
        <f>SUMIFS(Table1[SumHD_TJ],Table1[Region],$R$95,Table1[Group],AJ99)/1000</f>
        <v>0.25918000000000002</v>
      </c>
      <c r="S99" s="48">
        <f>SUMIFS(Table1[SumHD_TJ],Table1[Region],$S$95,Table1[Group],AJ99)/1000</f>
        <v>0.66916999999999993</v>
      </c>
      <c r="T99" s="48">
        <f>SUMIFS(Table1[SumHD_TJ],Table1[Region],$T$95,Table1[Group],AJ99)/1000</f>
        <v>0.11781999999999999</v>
      </c>
      <c r="U99" s="48">
        <f>SUMIFS(Table1[SumHD_TJ],Table1[Region],$U$95,Table1[Group],AJ99)/1000</f>
        <v>1.1143799999999999</v>
      </c>
      <c r="V99" s="48">
        <f>SUMIFS(Table1[SumHD_TJ],Table1[Region],$V$95,Table1[Group],AJ99)/1000</f>
        <v>0.90079000000000009</v>
      </c>
      <c r="W99" s="48">
        <f>SUMIFS(Table1[SumHD_TJ],Table1[Region],$W$95,Table1[Group],AJ99)/1000</f>
        <v>0.52290000000000014</v>
      </c>
      <c r="X99" s="48">
        <f>SUMIFS(Table1[SumHD_TJ],Table1[Region],$X$95,Table1[Group],AJ99)/1000</f>
        <v>0.26483000000000001</v>
      </c>
      <c r="Y99" s="48">
        <f>SUMIFS(Table1[SumHD_TJ],Table1[Region],$Y$95,Table1[Group],AJ99)/1000</f>
        <v>0.31013999999999997</v>
      </c>
      <c r="Z99" s="48">
        <f>SUMIFS(Table1[SumHD_TJ],Table1[Region],$Z$95,Table1[Group],AJ99)/1000</f>
        <v>0.63952999999999993</v>
      </c>
      <c r="AA99" s="48">
        <f>SUMIFS(Table1[SumHD_TJ],Table1[Region],$AA$95,Table1[Group],AJ99)/1000</f>
        <v>3.9219999999999998E-2</v>
      </c>
      <c r="AB99" s="48">
        <f>SUMIFS(Table1[SumHD_TJ],Table1[Region],$AB$95,Table1[Group],AJ99)/1000</f>
        <v>0.49539999999999995</v>
      </c>
      <c r="AC99" s="48">
        <f>SUMIFS(Table1[SumHD_TJ],Table1[Region],$AC$95,Table1[Group],AJ99)/1000</f>
        <v>0.10060000000000001</v>
      </c>
      <c r="AD99" s="48">
        <f>SUMIFS(Table1[SumHD_TJ],Table1[Region],$AD$95,Table1[Group],AJ99)/1000</f>
        <v>0.12148999999999999</v>
      </c>
      <c r="AE99" s="48">
        <f>SUMIFS(Table1[SumHD_TJ],Table1[Region],$AE$95,Table1[Group],AJ99)/1000</f>
        <v>0.21214</v>
      </c>
      <c r="AF99" s="48">
        <f>SUMIFS(Table1[SumHD_TJ],Table1[Region],$AF$95,Table1[Group],AJ99)/1000</f>
        <v>0.12390999999999999</v>
      </c>
      <c r="AG99" s="48">
        <f>SUMIFS(Table1[SumHD_TJ],Table1[Region],$AG$95,Table1[Group],AJ99)/1000</f>
        <v>0.33473000000000003</v>
      </c>
      <c r="AH99" s="39" t="str">
        <f>C38</f>
        <v>URBAN_2_DH</v>
      </c>
      <c r="AJ99">
        <v>2</v>
      </c>
      <c r="AN99" s="77" t="s">
        <v>487</v>
      </c>
      <c r="AO99" s="77">
        <v>4241.4624588972301</v>
      </c>
      <c r="AP99" s="78">
        <v>20509.574320541178</v>
      </c>
      <c r="AQ99" s="79">
        <v>32326.215128366712</v>
      </c>
      <c r="AS99" s="77">
        <v>2491.2235846235253</v>
      </c>
      <c r="AT99" s="78">
        <v>15118.989670799881</v>
      </c>
      <c r="AU99" s="79">
        <v>26221.499459384846</v>
      </c>
      <c r="AV99" s="79">
        <f t="shared" si="6"/>
        <v>43831.712714808251</v>
      </c>
      <c r="AX99" s="77">
        <v>7938.0983637827385</v>
      </c>
      <c r="AY99" s="78">
        <v>22938.711105384278</v>
      </c>
      <c r="AZ99" s="79">
        <v>31907.48253525449</v>
      </c>
      <c r="BA99" s="79">
        <f t="shared" si="7"/>
        <v>62784.292004421506</v>
      </c>
    </row>
    <row r="100" spans="3:53" ht="15.75" thickBot="1">
      <c r="C100" s="38"/>
      <c r="D100" s="51" t="s">
        <v>473</v>
      </c>
      <c r="E100" s="56" t="s">
        <v>474</v>
      </c>
      <c r="F100" s="56">
        <v>2020</v>
      </c>
      <c r="G100" s="62">
        <f>SUMIFS(Table1[SumHD_TJ],Table1[Group],AJ100)/1000</f>
        <v>2.5363100000000007</v>
      </c>
      <c r="H100" s="42">
        <f>SUMIFS(Table1[SumHD_TJ],Table1[Region],$H$95,Table1[Group],AJ100)/1000</f>
        <v>7.7429999999999999E-2</v>
      </c>
      <c r="I100" s="42">
        <f>SUMIFS(Table1[SumHD_TJ],Table1[Region],I95,Table1[Group],AJ100)/1000</f>
        <v>1.264E-2</v>
      </c>
      <c r="J100" s="42">
        <f>SUMIFS(Table1[SumHD_TJ],Table1[Region],$J$95,Table1[Group],AJ100)/1000</f>
        <v>0.10152000000000003</v>
      </c>
      <c r="K100" s="42">
        <f>SUMIFS(Table1[SumHD_TJ],Table1[Region],$K$95,Table1[Group],AJ100)/1000</f>
        <v>5.2170000000000001E-2</v>
      </c>
      <c r="L100" s="42">
        <f>SUMIFS(Table1[SumHD_TJ],Table1[Region],$L$95,Table1[Group],AJ100)/1000</f>
        <v>7.1859999999999979E-2</v>
      </c>
      <c r="M100" s="42">
        <f>SUMIFS(Table1[SumHD_TJ],Table1[Region],$M$95,Table1[Group],AJ100)/1000</f>
        <v>2.4259999999999997E-2</v>
      </c>
      <c r="N100" s="42">
        <f>SUMIFS(Table1[SumHD_TJ],Table1[Region],$N$95,Table1[Group],AJ100)/1000</f>
        <v>9.8029999999999992E-2</v>
      </c>
      <c r="O100" s="42">
        <f>SUMIFS(Table1[SumHD_TJ],Table1[Region],$O$95,Table1[Group],AJ100)/1000</f>
        <v>3.4279999999999998E-2</v>
      </c>
      <c r="P100" s="42">
        <f>SUMIFS(Table1[SumHD_TJ],Table1[Region],$P$95,Table1[Group],AJ100)/1000</f>
        <v>7.6310000000000003E-2</v>
      </c>
      <c r="Q100" s="42">
        <f>SUMIFS(Table1[SumHD_TJ],Table1[Region],$Q$95,Table1[Group],AJ100)/1000</f>
        <v>3.422E-2</v>
      </c>
      <c r="R100" s="42">
        <f>SUMIFS(Table1[SumHD_TJ],Table1[Region],$R$95,Table1[Group],AJ100)/1000</f>
        <v>0.12456999999999999</v>
      </c>
      <c r="S100" s="42">
        <f>SUMIFS(Table1[SumHD_TJ],Table1[Region],$S$95,Table1[Group],AJ100)/1000</f>
        <v>0.1429</v>
      </c>
      <c r="T100" s="42">
        <f>SUMIFS(Table1[SumHD_TJ],Table1[Region],$T$95,Table1[Group],AJ100)/1000</f>
        <v>9.0020000000000003E-2</v>
      </c>
      <c r="U100" s="42">
        <f>SUMIFS(Table1[SumHD_TJ],Table1[Region],$U$95,Table1[Group],AJ100)/1000</f>
        <v>0.27913000000000004</v>
      </c>
      <c r="V100" s="42">
        <f>SUMIFS(Table1[SumHD_TJ],Table1[Region],$V$95,Table1[Group],AJ100)/1000</f>
        <v>0.17945</v>
      </c>
      <c r="W100" s="42">
        <f>SUMIFS(Table1[SumHD_TJ],Table1[Region],$W$95,Table1[Group],AJ100)/1000</f>
        <v>0.21781999999999996</v>
      </c>
      <c r="X100" s="42">
        <f>SUMIFS(Table1[SumHD_TJ],Table1[Region],$X$95,Table1[Group],AJ100)/1000</f>
        <v>4.4120000000000006E-2</v>
      </c>
      <c r="Y100" s="42">
        <f>SUMIFS(Table1[SumHD_TJ],Table1[Region],$Y$95,Table1[Group],AJ100)/1000</f>
        <v>7.6769999999999991E-2</v>
      </c>
      <c r="Z100" s="42">
        <f>SUMIFS(Table1[SumHD_TJ],Table1[Region],$Z$95,Table1[Group],AJ100)/1000</f>
        <v>0.12188999999999998</v>
      </c>
      <c r="AA100" s="42">
        <f>SUMIFS(Table1[SumHD_TJ],Table1[Region],$AA$95,Table1[Group],AJ100)/1000</f>
        <v>5.6119999999999996E-2</v>
      </c>
      <c r="AB100" s="42">
        <f>SUMIFS(Table1[SumHD_TJ],Table1[Region],$AB$95,Table1[Group],AJ100)/1000</f>
        <v>0.10370999999999998</v>
      </c>
      <c r="AC100" s="42">
        <f>SUMIFS(Table1[SumHD_TJ],Table1[Region],$AC$95,Table1[Group],AJ100)/1000</f>
        <v>4.6119999999999994E-2</v>
      </c>
      <c r="AD100" s="42">
        <f>SUMIFS(Table1[SumHD_TJ],Table1[Region],$AD$95,Table1[Group],AJ100)/1000</f>
        <v>9.8280000000000006E-2</v>
      </c>
      <c r="AE100" s="42">
        <f>SUMIFS(Table1[SumHD_TJ],Table1[Region],$AE$95,Table1[Group],AJ100)/1000</f>
        <v>4.8000000000000001E-2</v>
      </c>
      <c r="AF100" s="42">
        <f>SUMIFS(Table1[SumHD_TJ],Table1[Region],$AF$95,Table1[Group],AJ100)/1000</f>
        <v>0.28690000000000004</v>
      </c>
      <c r="AG100" s="42">
        <f>SUMIFS(Table1[SumHD_TJ],Table1[Region],$AG$95,Table1[Group],AJ100)/1000</f>
        <v>3.7789999999999997E-2</v>
      </c>
      <c r="AH100" s="49" t="str">
        <f>C86</f>
        <v>URBAN_3_DH</v>
      </c>
      <c r="AJ100">
        <v>3</v>
      </c>
      <c r="AN100" s="74" t="s">
        <v>488</v>
      </c>
      <c r="AO100" s="74">
        <v>33904.965501641578</v>
      </c>
      <c r="AP100" s="75">
        <v>125803.94132433481</v>
      </c>
      <c r="AQ100" s="76">
        <v>100311.35532827243</v>
      </c>
      <c r="AS100" s="74">
        <v>18164.569738528382</v>
      </c>
      <c r="AT100" s="75">
        <v>91446.903647123108</v>
      </c>
      <c r="AU100" s="76">
        <v>88706.618668082694</v>
      </c>
      <c r="AV100" s="76">
        <f t="shared" si="6"/>
        <v>198318.09205373417</v>
      </c>
      <c r="AX100" s="74">
        <v>63454.752642716354</v>
      </c>
      <c r="AY100" s="75">
        <v>140704.0546457078</v>
      </c>
      <c r="AZ100" s="76">
        <v>99011.98780973017</v>
      </c>
      <c r="BA100" s="76">
        <f t="shared" si="7"/>
        <v>303170.79509815434</v>
      </c>
    </row>
    <row r="101" spans="3:53" ht="15">
      <c r="C101" s="47"/>
      <c r="D101" s="45" t="s">
        <v>473</v>
      </c>
      <c r="E101" s="43" t="s">
        <v>474</v>
      </c>
      <c r="F101" s="43">
        <v>2040</v>
      </c>
      <c r="G101" s="62"/>
      <c r="H101" s="48">
        <f>H97*((AO97+(AP97)+(AQ97))/(AS97+AT97+AU97))</f>
        <v>0</v>
      </c>
      <c r="I101" s="48">
        <f>I97*(($AO$102+($AP$102)+($AQ$102))/($AS$102+$AT$102+$AU$102))</f>
        <v>32.428525761058836</v>
      </c>
      <c r="J101" s="48">
        <f>J97*(($AO$105+($AP$105)+($AQ$105))/($AS$105+$AT$105+$AU$105))</f>
        <v>0</v>
      </c>
      <c r="K101" s="48">
        <f>K97*(($AO$106+($AP$106)+($AQ$106))/($AS$106+$AT$106+$AU$106))</f>
        <v>0</v>
      </c>
      <c r="L101" s="48">
        <f>L97*(($AO$107+($AP$107)+($AQ$107))/($AS$107+$AT$107+$AU$107))</f>
        <v>0</v>
      </c>
      <c r="M101" s="48">
        <f>M97*(($AO$110+($AP$110)+($AQ$110))/($AS$110+$AT$110+$AU$110))</f>
        <v>0</v>
      </c>
      <c r="N101" s="48">
        <f>N97*(($AO$111+($AP$111)+($AQ$111))/($AS$111+$AT$111+$AU$111))</f>
        <v>0</v>
      </c>
      <c r="O101" s="48">
        <f>O97*(($AO$113+($AP$113)+($AQ$113))/($AS$113+$AT$113+$AU$113))</f>
        <v>0</v>
      </c>
      <c r="P101" s="48">
        <f>P97*(($AO$115+($AP$115)+($AQ$115))/($AS$115+$AT$115+$AU$115))</f>
        <v>0</v>
      </c>
      <c r="Q101" s="48">
        <f>Q97*(($AO$120+($AP$120)+($AQ$120))/($AS$120+$AT$120+$AU$120))</f>
        <v>0</v>
      </c>
      <c r="R101" s="48">
        <f>R97*(($AO$121+($AP$121)+($AQ$121))/($AS$121+$AT$121+$AU$121))</f>
        <v>0</v>
      </c>
      <c r="S101" s="48">
        <f>S97*(($AO$122+($AP$122)+($AQ$122))/($AS$122+$AT$122+$AU$122))</f>
        <v>0</v>
      </c>
      <c r="T101" s="48">
        <f>T97*(($AO$99+($AP$99)+($AQ$99))/($AS$99+$AT$99+$AU$99))</f>
        <v>0</v>
      </c>
      <c r="U101" s="48">
        <f>U97*(($AO$100+($AP$100)+($AQ$100))/($AS$100+$AT$100+$AU$100))</f>
        <v>6.0196607149777712</v>
      </c>
      <c r="V101" s="48">
        <f>V97*(($AO$104+($AP$104)+($AQ$104))/($AS$104+$AT$104+$AU$104))</f>
        <v>0</v>
      </c>
      <c r="W101" s="48">
        <f>W97*(($AO$109+($AP$109)+($AQ$109))/($AS$109+$AT$109+$AU$109))</f>
        <v>3.0588397363083488</v>
      </c>
      <c r="X101" s="48">
        <f>X97*(($AO$118+($AP$118)+($AQ$118))/($AS$118+$AT$118+$AU$118))</f>
        <v>0</v>
      </c>
      <c r="Y101" s="48">
        <f>Y97*(($AO$119+($AP$119)+($AQ$119))/($AS$119+$AT$119+$AU$119))</f>
        <v>1.8353482971627211</v>
      </c>
      <c r="Z101" s="48">
        <f>Z97*(($AO$103+($AP$103)+($AQ$103))/($AS$103+$AT$103+$AU$103))</f>
        <v>3.4384502706461499</v>
      </c>
      <c r="AA101" s="48">
        <f>AA97*(($AO$108+($AP$108)+($AQ$108))/($AS$108+$AT$108+$AU$108))</f>
        <v>0</v>
      </c>
      <c r="AB101" s="48">
        <f>AB97*(($AO$112+($AP$112)+($AQ$112))/($AS$112+$AT$112+$AU$112))</f>
        <v>0</v>
      </c>
      <c r="AC101" s="48">
        <f>AC97*(($AO$116+($AP$116)+($AQ$116))/($AS$116+$AT$116+$AU$116))</f>
        <v>0</v>
      </c>
      <c r="AD101" s="48">
        <f>AD97*(($AO$117+($AP$117)+($AQ$117))/($AS$117+$AT$117+$AU$117))</f>
        <v>0</v>
      </c>
      <c r="AE101" s="48">
        <f>AE97*(($AO$98+($AP$98)+($AQ$98))/($AS$98+$AT$98+$AU$98))</f>
        <v>0</v>
      </c>
      <c r="AF101" s="48">
        <f>AF97*(($AO$101+($AP$101)+($AQ$101))/($AS$101+$AT$101+$AU$101))</f>
        <v>0</v>
      </c>
      <c r="AG101" s="48">
        <f>AG97*(($AO$114+($AP$114)+($AQ$114))/($AS$114+$AT$114+$AU$114))</f>
        <v>0</v>
      </c>
      <c r="AH101" s="40" t="str">
        <f>C5</f>
        <v>CITY_DH</v>
      </c>
      <c r="AJ101">
        <v>0</v>
      </c>
      <c r="AN101" s="77" t="s">
        <v>499</v>
      </c>
      <c r="AO101" s="77">
        <v>4230.8917031575793</v>
      </c>
      <c r="AP101" s="78">
        <v>17938.329431330083</v>
      </c>
      <c r="AQ101" s="79">
        <v>57657.952537390192</v>
      </c>
      <c r="AS101" s="77">
        <v>2392.9923596273825</v>
      </c>
      <c r="AT101" s="78">
        <v>15881.582138278784</v>
      </c>
      <c r="AU101" s="79">
        <v>40738.467908725754</v>
      </c>
      <c r="AV101" s="79">
        <f t="shared" si="6"/>
        <v>59013.042406631925</v>
      </c>
      <c r="AX101" s="77">
        <v>7918.3146925481024</v>
      </c>
      <c r="AY101" s="78">
        <v>20062.930127534477</v>
      </c>
      <c r="AZ101" s="79">
        <v>56911.089228968514</v>
      </c>
      <c r="BA101" s="79">
        <f t="shared" si="7"/>
        <v>84892.334049051089</v>
      </c>
    </row>
    <row r="102" spans="3:53" ht="15">
      <c r="C102" s="63"/>
      <c r="D102" s="65" t="s">
        <v>473</v>
      </c>
      <c r="E102" s="62" t="s">
        <v>474</v>
      </c>
      <c r="F102" s="62">
        <v>2040</v>
      </c>
      <c r="G102" s="62"/>
      <c r="H102" s="48">
        <f>H98*((AO97+(AP97)+(AQ97))/(AS97+AT97+AU97))</f>
        <v>0</v>
      </c>
      <c r="I102" s="48">
        <f>I98*(($AO$102+($AP$102)+($AQ$102))/($AS$102+$AT$102+$AU$102))</f>
        <v>4.3403208342477786</v>
      </c>
      <c r="J102" s="48">
        <f>J98*(($AO$105+($AP$105)+($AQ$105))/($AS$105+$AT$105+$AU$105))</f>
        <v>3.6168974769053683</v>
      </c>
      <c r="K102" s="48">
        <f>K98*(($AO$106+($AP$106)+($AQ$106))/($AS$106+$AT$106+$AU$106))</f>
        <v>1.7131865590850739</v>
      </c>
      <c r="L102" s="48">
        <f>L98*(($AO$107+($AP$107)+($AQ$107))/($AS$107+$AT$107+$AU$107))</f>
        <v>0.96641317724646569</v>
      </c>
      <c r="M102" s="48">
        <f>M98*(($AO$110+($AP$110)+($AQ$110))/($AS$110+$AT$110+$AU$110))</f>
        <v>0.54826281565397872</v>
      </c>
      <c r="N102" s="48">
        <f>N98*(($AO$111+($AP$111)+($AQ$111))/($AS$111+$AT$111+$AU$111))</f>
        <v>2.1642918400821349</v>
      </c>
      <c r="O102" s="48">
        <f>O98*(($AO$113+($AP$113)+($AQ$113))/($AS$113+$AT$113+$AU$113))</f>
        <v>2.3723482545779695</v>
      </c>
      <c r="P102" s="48">
        <f>P98*(($AO$115+($AP$115)+($AQ$115))/($AS$115+$AT$115+$AU$115))</f>
        <v>0.96057002597037455</v>
      </c>
      <c r="Q102" s="48">
        <f>Q98*(($AO$120+($AP$120)+($AQ$120))/($AS$120+$AT$120+$AU$120))</f>
        <v>0.67046090549258708</v>
      </c>
      <c r="R102" s="48">
        <f>R98*(($AO$121+($AP$121)+($AQ$121))/($AS$121+$AT$121+$AU$121))</f>
        <v>1.6426036335027314</v>
      </c>
      <c r="S102" s="48">
        <f>S98*(($AO$122+($AP$122)+($AQ$122))/($AS$122+$AT$122+$AU$122))</f>
        <v>1.5545622206135239</v>
      </c>
      <c r="T102" s="48">
        <f>T98*(($AO$99+($AP$99)+($AQ$99))/($AS$99+$AT$99+$AU$99))</f>
        <v>1.2572912361557278</v>
      </c>
      <c r="U102" s="48">
        <f>U98*(($AO$100+($AP$100)+($AQ$100))/($AS$100+$AT$100+$AU$100))</f>
        <v>2.1984064572573847</v>
      </c>
      <c r="V102" s="48">
        <f>V98*(($AO$104+($AP$104)+($AQ$104))/($AS$104+$AT$104+$AU$104))</f>
        <v>0</v>
      </c>
      <c r="W102" s="48">
        <f>W98*(($AO$109+($AP$109)+($AQ$109))/($AS$109+$AT$109+$AU$109))</f>
        <v>6.9686236708801974E-2</v>
      </c>
      <c r="X102" s="48">
        <f>X98*(($AO$118+($AP$118)+($AQ$118))/($AS$118+$AT$118+$AU$118))</f>
        <v>1.5266922777553251</v>
      </c>
      <c r="Y102" s="48">
        <f>Y98*(($AO$119+($AP$119)+($AQ$119))/($AS$119+$AT$119+$AU$119))</f>
        <v>0.41982132930036536</v>
      </c>
      <c r="Z102" s="48">
        <f>Z98*(($AO$103+($AP$103)+($AQ$103))/($AS$103+$AT$103+$AU$103))</f>
        <v>0.42693870063829154</v>
      </c>
      <c r="AA102" s="48">
        <f>AA98*(($AO$108+($AP$108)+($AQ$108))/($AS$108+$AT$108+$AU$108))</f>
        <v>0.28749523878230704</v>
      </c>
      <c r="AB102" s="48">
        <f>AB98*(($AO$112+($AP$112)+($AQ$112))/($AS$112+$AT$112+$AU$112))</f>
        <v>0.7903906475347362</v>
      </c>
      <c r="AC102" s="48">
        <f>AC98*(($AO$116+($AP$116)+($AQ$116))/($AS$116+$AT$116+$AU$116))</f>
        <v>1.3005484522955268</v>
      </c>
      <c r="AD102" s="48">
        <f>AD98*(($AO$117+($AP$117)+($AQ$117))/($AS$117+$AT$117+$AU$117))</f>
        <v>0.99473409368166388</v>
      </c>
      <c r="AE102" s="48">
        <f>AE98*(($AO$98+($AP$98)+($AQ$98))/($AS$98+$AT$98+$AU$98))</f>
        <v>0.68802642446448214</v>
      </c>
      <c r="AF102" s="48">
        <f>AF98*(($AO$101+($AP$101)+($AQ$101))/($AS$101+$AT$101+$AU$101))</f>
        <v>1.5689877473571672</v>
      </c>
      <c r="AG102" s="48">
        <f>AG98*(($AO$114+($AP$114)+($AQ$114))/($AS$114+$AT$114+$AU$114))</f>
        <v>0.3208585223382236</v>
      </c>
      <c r="AH102" s="39" t="e">
        <f>#REF!</f>
        <v>#REF!</v>
      </c>
      <c r="AJ102">
        <v>1</v>
      </c>
      <c r="AN102" s="74" t="s">
        <v>476</v>
      </c>
      <c r="AO102" s="74">
        <v>331544.88442569622</v>
      </c>
      <c r="AP102" s="75">
        <v>359459.39020984754</v>
      </c>
      <c r="AQ102" s="76">
        <v>49349.085302097592</v>
      </c>
      <c r="AS102" s="74">
        <v>123314.67820831671</v>
      </c>
      <c r="AT102" s="75">
        <v>299739.87494657928</v>
      </c>
      <c r="AU102" s="76">
        <v>56159.174425610254</v>
      </c>
      <c r="AV102" s="76">
        <f t="shared" si="6"/>
        <v>479213.72758050624</v>
      </c>
      <c r="AX102" s="74">
        <v>620501.99196256173</v>
      </c>
      <c r="AY102" s="75">
        <v>402033.45897252724</v>
      </c>
      <c r="AZ102" s="76">
        <v>48709.849611367732</v>
      </c>
      <c r="BA102" s="76">
        <f t="shared" si="7"/>
        <v>1071245.3005464568</v>
      </c>
    </row>
    <row r="103" spans="3:53" ht="15">
      <c r="C103" s="63"/>
      <c r="D103" s="65" t="s">
        <v>473</v>
      </c>
      <c r="E103" s="62" t="s">
        <v>474</v>
      </c>
      <c r="F103" s="62">
        <v>2040</v>
      </c>
      <c r="G103" s="62"/>
      <c r="H103" s="48">
        <f>H99*((AO97+(AP97)+(AQ97))/(AS97+AT97+AU97))</f>
        <v>0.73458848084493866</v>
      </c>
      <c r="I103" s="48">
        <f>I99*(($AO$102+($AP$102)+($AQ$102))/($AS$102+$AT$102+$AU$102))</f>
        <v>1.2084624632952186</v>
      </c>
      <c r="J103" s="48">
        <f>J99*(($AO$105+($AP$105)+($AQ$105))/($AS$105+$AT$105+$AU$105))</f>
        <v>1.0221990808792967</v>
      </c>
      <c r="K103" s="48">
        <f>K99*(($AO$106+($AP$106)+($AQ$106))/($AS$106+$AT$106+$AU$106))</f>
        <v>0.18806904588874909</v>
      </c>
      <c r="L103" s="48">
        <f>L99*(($AO$107+($AP$107)+($AQ$107))/($AS$107+$AT$107+$AU$107))</f>
        <v>5.4143490788549832E-2</v>
      </c>
      <c r="M103" s="48">
        <f>M99*(($AO$110+($AP$110)+($AQ$110))/($AS$110+$AT$110+$AU$110))</f>
        <v>0.10602058389866739</v>
      </c>
      <c r="N103" s="48">
        <f>N99*(($AO$111+($AP$111)+($AQ$111))/($AS$111+$AT$111+$AU$111))</f>
        <v>8.5494618243402959E-2</v>
      </c>
      <c r="O103" s="48">
        <f>O99*(($AO$113+($AP$113)+($AQ$113))/($AS$113+$AT$113+$AU$113))</f>
        <v>1.848409978531498</v>
      </c>
      <c r="P103" s="48">
        <f>P99*(($AO$115+($AP$115)+($AQ$115))/($AS$115+$AT$115+$AU$115))</f>
        <v>0.2702504097670605</v>
      </c>
      <c r="Q103" s="48">
        <f>Q99*(($AO$120+($AP$120)+($AQ$120))/($AS$120+$AT$120+$AU$120))</f>
        <v>0</v>
      </c>
      <c r="R103" s="48">
        <f>R99*(($AO$121+($AP$121)+($AQ$121))/($AS$121+$AT$121+$AU$121))</f>
        <v>0.33115277670444776</v>
      </c>
      <c r="S103" s="48">
        <f>S99*(($AO$122+($AP$122)+($AQ$122))/($AS$122+$AT$122+$AU$122))</f>
        <v>0.88355847078884253</v>
      </c>
      <c r="T103" s="48">
        <f>T99*(($AO$99+($AP$99)+($AQ$99))/($AS$99+$AT$99+$AU$99))</f>
        <v>0.15342411699795741</v>
      </c>
      <c r="U103" s="48">
        <f>U99*(($AO$100+($AP$100)+($AQ$100))/($AS$100+$AT$100+$AU$100))</f>
        <v>1.4610940269682562</v>
      </c>
      <c r="V103" s="48">
        <f>V99*(($AO$104+($AP$104)+($AQ$104))/($AS$104+$AT$104+$AU$104))</f>
        <v>1.1766993603158511</v>
      </c>
      <c r="W103" s="48">
        <f>W99*(($AO$109+($AP$109)+($AQ$109))/($AS$109+$AT$109+$AU$109))</f>
        <v>0.68429921455460219</v>
      </c>
      <c r="X103" s="48">
        <f>X99*(($AO$118+($AP$118)+($AQ$118))/($AS$118+$AT$118+$AU$118))</f>
        <v>0.34786873498007564</v>
      </c>
      <c r="Y103" s="48">
        <f>Y99*(($AO$119+($AP$119)+($AQ$119))/($AS$119+$AT$119+$AU$119))</f>
        <v>0.41052902973015298</v>
      </c>
      <c r="Z103" s="48">
        <f>Z99*(($AO$103+($AP$103)+($AQ$103))/($AS$103+$AT$103+$AU$103))</f>
        <v>0.85149412842015404</v>
      </c>
      <c r="AA103" s="48">
        <f>AA99*(($AO$108+($AP$108)+($AQ$108))/($AS$108+$AT$108+$AU$108))</f>
        <v>5.3174078118566753E-2</v>
      </c>
      <c r="AB103" s="48">
        <f>AB99*(($AO$112+($AP$112)+($AQ$112))/($AS$112+$AT$112+$AU$112))</f>
        <v>0.66676803199439461</v>
      </c>
      <c r="AC103" s="48">
        <f>AC99*(($AO$116+($AP$116)+($AQ$116))/($AS$116+$AT$116+$AU$116))</f>
        <v>0.13461378319521983</v>
      </c>
      <c r="AD103" s="48">
        <f>AD99*(($AO$117+($AP$117)+($AQ$117))/($AS$117+$AT$117+$AU$117))</f>
        <v>0.15671431633454624</v>
      </c>
      <c r="AE103" s="48">
        <f>AE99*(($AO$98+($AP$98)+($AQ$98))/($AS$98+$AT$98+$AU$98))</f>
        <v>0.2871209318105542</v>
      </c>
      <c r="AF103" s="48">
        <f>AF99*(($AO$101+($AP$101)+($AQ$101))/($AS$101+$AT$101+$AU$101))</f>
        <v>0.16761354246956744</v>
      </c>
      <c r="AG103" s="48">
        <f>AG99*(($AO$114+($AP$114)+($AQ$114))/($AS$114+$AT$114+$AU$114))</f>
        <v>0.4466479796318456</v>
      </c>
      <c r="AH103" s="39" t="str">
        <f>C38</f>
        <v>URBAN_2_DH</v>
      </c>
      <c r="AJ103">
        <v>2</v>
      </c>
      <c r="AN103" s="77" t="s">
        <v>493</v>
      </c>
      <c r="AO103" s="77">
        <v>18374.90607452079</v>
      </c>
      <c r="AP103" s="78">
        <v>33037.352530220276</v>
      </c>
      <c r="AQ103" s="79">
        <v>72203.230523034625</v>
      </c>
      <c r="AS103" s="77">
        <v>9881.5892011882625</v>
      </c>
      <c r="AT103" s="78">
        <v>27589.465054026703</v>
      </c>
      <c r="AU103" s="79">
        <v>55372.585087977008</v>
      </c>
      <c r="AV103" s="79">
        <f t="shared" si="6"/>
        <v>92843.639343191971</v>
      </c>
      <c r="AX103" s="77">
        <v>34389.509104069424</v>
      </c>
      <c r="AY103" s="78">
        <v>36950.26886142914</v>
      </c>
      <c r="AZ103" s="79">
        <v>71267.95722153825</v>
      </c>
      <c r="BA103" s="79">
        <f t="shared" si="7"/>
        <v>142607.7351870368</v>
      </c>
    </row>
    <row r="104" spans="3:53" ht="15">
      <c r="C104" s="50"/>
      <c r="D104" s="51" t="s">
        <v>473</v>
      </c>
      <c r="E104" s="56" t="s">
        <v>474</v>
      </c>
      <c r="F104" s="56">
        <v>2040</v>
      </c>
      <c r="G104" s="56"/>
      <c r="H104" s="42">
        <f>H100*((AO97+(AP97)+(AQ97))/(AS97+AT97+AU97))</f>
        <v>0.1014142318436394</v>
      </c>
      <c r="I104" s="42">
        <f>I100*(($AO$102+($AP$102)+($AQ$102))/($AS$102+$AT$102+$AU$102))</f>
        <v>1.9527959928985265E-2</v>
      </c>
      <c r="J104" s="42">
        <f>J100*(($AO$105+($AP$105)+($AQ$105))/($AS$105+$AT$105+$AU$105))</f>
        <v>0.13756150837888892</v>
      </c>
      <c r="K104" s="42">
        <f>K100*(($AO$106+($AP$106)+($AQ$106))/($AS$106+$AT$106+$AU$106))</f>
        <v>6.8249597412465501E-2</v>
      </c>
      <c r="L104" s="42">
        <f>L100*(($AO$107+($AP$107)+($AQ$107))/($AS$107+$AT$107+$AU$107))</f>
        <v>9.3482730611849835E-2</v>
      </c>
      <c r="M104" s="42">
        <f>M100*(($AO$110+($AP$110)+($AQ$110))/($AS$110+$AT$110+$AU$110))</f>
        <v>3.1970905722581364E-2</v>
      </c>
      <c r="N104" s="42">
        <f>N100*(($AO$111+($AP$111)+($AQ$111))/($AS$111+$AT$111+$AU$111))</f>
        <v>0.13132305588218102</v>
      </c>
      <c r="O104" s="42">
        <f>O100*(($AO$113+($AP$113)+($AQ$113))/($AS$113+$AT$113+$AU$113))</f>
        <v>4.4311065311901481E-2</v>
      </c>
      <c r="P104" s="42">
        <f>P100*(($AO$115+($AP$115)+($AQ$115))/($AS$115+$AT$115+$AU$115))</f>
        <v>9.9095712696767993E-2</v>
      </c>
      <c r="Q104" s="42">
        <f>Q100*(($AO$120+($AP$120)+($AQ$120))/($AS$120+$AT$120+$AU$120))</f>
        <v>4.5389780176778707E-2</v>
      </c>
      <c r="R104" s="42">
        <f>R100*(($AO$121+($AP$121)+($AQ$121))/($AS$121+$AT$121+$AU$121))</f>
        <v>0.15916236358543501</v>
      </c>
      <c r="S104" s="42">
        <f>S100*(($AO$122+($AP$122)+($AQ$122))/($AS$122+$AT$122+$AU$122))</f>
        <v>0.18868225634102787</v>
      </c>
      <c r="T104" s="42">
        <f>T100*(($AO$99+($AP$99)+($AQ$99))/($AS$99+$AT$99+$AU$99))</f>
        <v>0.1172232134795122</v>
      </c>
      <c r="U104" s="42">
        <f>U100*(($AO$100+($AP$100)+($AQ$100))/($AS$100+$AT$100+$AU$100))</f>
        <v>0.36597495984103218</v>
      </c>
      <c r="V104" s="42">
        <f>V100*(($AO$104+($AP$104)+($AQ$104))/($AS$104+$AT$104+$AU$104))</f>
        <v>0.2344150137198231</v>
      </c>
      <c r="W104" s="42">
        <f>W100*(($AO$109+($AP$109)+($AQ$109))/($AS$109+$AT$109+$AU$109))</f>
        <v>0.28505269633636138</v>
      </c>
      <c r="X104" s="42">
        <f>X100*(($AO$118+($AP$118)+($AQ$118))/($AS$118+$AT$118+$AU$118))</f>
        <v>5.7954040657481928E-2</v>
      </c>
      <c r="Y104" s="42">
        <f>Y100*(($AO$119+($AP$119)+($AQ$119))/($AS$119+$AT$119+$AU$119))</f>
        <v>0.10161963504347664</v>
      </c>
      <c r="Z104" s="42">
        <f>Z100*(($AO$103+($AP$103)+($AQ$103))/($AS$103+$AT$103+$AU$103))</f>
        <v>0.16228889858666923</v>
      </c>
      <c r="AA104" s="42">
        <f>AA100*(($AO$108+($AP$108)+($AQ$108))/($AS$108+$AT$108+$AU$108))</f>
        <v>7.6086926670422397E-2</v>
      </c>
      <c r="AB104" s="42">
        <f>AB100*(($AO$112+($AP$112)+($AQ$112))/($AS$112+$AT$112+$AU$112))</f>
        <v>0.13958520912018302</v>
      </c>
      <c r="AC104" s="42">
        <f>AC100*(($AO$116+($AP$116)+($AQ$116))/($AS$116+$AT$116+$AU$116))</f>
        <v>6.1713595238206138E-2</v>
      </c>
      <c r="AD104" s="42">
        <f>AD100*(($AO$117+($AP$117)+($AQ$117))/($AS$117+$AT$117+$AU$117))</f>
        <v>0.12677490336125777</v>
      </c>
      <c r="AE104" s="42">
        <f>AE100*(($AO$98+($AP$98)+($AQ$98))/($AS$98+$AT$98+$AU$98))</f>
        <v>6.4965611044152938E-2</v>
      </c>
      <c r="AF104" s="42">
        <f>AF100*(($AO$101+($AP$101)+($AQ$101))/($AS$101+$AT$101+$AU$101))</f>
        <v>0.38809075405148019</v>
      </c>
      <c r="AG104" s="42">
        <f>AG100*(($AO$114+($AP$114)+($AQ$114))/($AS$114+$AT$114+$AU$114))</f>
        <v>5.0425199863434536E-2</v>
      </c>
      <c r="AH104" s="49" t="str">
        <f>C86</f>
        <v>URBAN_3_DH</v>
      </c>
      <c r="AJ104">
        <v>3</v>
      </c>
      <c r="AN104" s="74" t="s">
        <v>489</v>
      </c>
      <c r="AO104" s="74">
        <v>5142.2050019474082</v>
      </c>
      <c r="AP104" s="75">
        <v>19801.58847961299</v>
      </c>
      <c r="AQ104" s="76">
        <v>46862.511727533922</v>
      </c>
      <c r="AS104" s="74">
        <v>2906.0721193547802</v>
      </c>
      <c r="AT104" s="75">
        <v>15686.699374231552</v>
      </c>
      <c r="AU104" s="76">
        <v>36376.580790193235</v>
      </c>
      <c r="AV104" s="76">
        <f t="shared" si="6"/>
        <v>54969.352283779568</v>
      </c>
      <c r="AX104" s="74">
        <v>9623.8807976640819</v>
      </c>
      <c r="AY104" s="75">
        <v>22146.87201511662</v>
      </c>
      <c r="AZ104" s="76">
        <v>46255.485480337942</v>
      </c>
      <c r="BA104" s="76">
        <f t="shared" si="7"/>
        <v>78026.238293118644</v>
      </c>
    </row>
    <row r="105" spans="3:53" ht="15">
      <c r="C105" s="53"/>
      <c r="D105" s="65" t="s">
        <v>473</v>
      </c>
      <c r="E105" s="54" t="s">
        <v>474</v>
      </c>
      <c r="F105" s="54">
        <v>2070</v>
      </c>
      <c r="G105" s="54"/>
      <c r="H105" s="48">
        <f>H97*(($AX$97+($AY$97)+($AZ$97))/($AS$97+$AT$97+$AU$97))</f>
        <v>0</v>
      </c>
      <c r="I105" s="48">
        <f>I97*(($AX$102+($AY$102)+($AZ$102))/($AS$102+$AT$102+$AU$102))</f>
        <v>46.922061416875295</v>
      </c>
      <c r="J105" s="48">
        <f>J97*(($AX$105+($AY$105)+($AZ$105))/($AS$105+$AT$105+$AU$105))</f>
        <v>0</v>
      </c>
      <c r="K105" s="48">
        <f>K97*(($AO$106+($AP$106)+($AQ$106))/($AS$106+$AT$106+$AU$106))</f>
        <v>0</v>
      </c>
      <c r="L105" s="48">
        <f>L97*(($AX$107+($AY$107)+($AZ$107))/($AS$107+$AT$107+$AU$107))</f>
        <v>0</v>
      </c>
      <c r="M105" s="48">
        <f>M97*(($AX$110+($AY$110)+($AZ$110))/($AS$110+$AT$110+$AU$110))</f>
        <v>0</v>
      </c>
      <c r="N105" s="48">
        <f>N97*(($AX$111+($AY$111)+($AZ$111))/($AS$111+$AT$111+$AU$111))</f>
        <v>0</v>
      </c>
      <c r="O105" s="48">
        <f>O97*(($AX$113+($AY$113)+($AZ$113))/($AS$113+$AT$113+$AU$113))</f>
        <v>0</v>
      </c>
      <c r="P105" s="48">
        <f>P97*(($AX$115+($AY$115)+($AZ$115))/($AS$115+$AT$115+$AU$115))</f>
        <v>0</v>
      </c>
      <c r="Q105" s="48">
        <f>Q97*(($AX$120+($AY$120)+($AZ$120))/($AS$120+$AT$120+$AU$120))</f>
        <v>0</v>
      </c>
      <c r="R105" s="48">
        <f>R97*(($AX$121+($AY$121)+($AZ$121))/($AS$121+$AT$121+$AU$121))</f>
        <v>0</v>
      </c>
      <c r="S105" s="48">
        <f>S97*(($AX$122+($AY$122)+($AZ$122))/($AS$122+$AT$122+$AU$122))</f>
        <v>0</v>
      </c>
      <c r="T105" s="48">
        <f>T97*(($AX$99+($AY$99)+($AZ$99))/($AS$99+$AT$99+$AU$99))</f>
        <v>0</v>
      </c>
      <c r="U105" s="48">
        <f t="shared" ref="U105:V108" si="8">U97*(($AX$100+($AY$100)+($AZ$100))/($AS$100+$AT$100+$AU$100))</f>
        <v>7.0186273564262462</v>
      </c>
      <c r="V105" s="48">
        <f t="shared" si="8"/>
        <v>0</v>
      </c>
      <c r="W105" s="48">
        <f>W97*(($AX$109+($AY$109)+($AZ$109))/($AS$109+$AT$109+$AU$109))</f>
        <v>3.6138966753984869</v>
      </c>
      <c r="X105" s="48">
        <f>X97*(($AX$118+($AY$118)+($AZ$118))/($AS$118+$AT$118+$AU$118))</f>
        <v>0</v>
      </c>
      <c r="Y105" s="48">
        <f>Y97*(($AX$119+($AY$119)+($AZ$119))/($AS$119+$AT$119+$AU$119))</f>
        <v>2.1010372291352812</v>
      </c>
      <c r="Z105" s="48">
        <f>Z97*(($AX$103+($AY$103)+($AZ$103))/($AS$103+$AT$103+$AU$103))</f>
        <v>3.9667327218456352</v>
      </c>
      <c r="AA105" s="48">
        <f>AA97*(($AX$108+($AY$108)+($AZ$108))/($AS$108+$AT$108+$AU$108))</f>
        <v>0</v>
      </c>
      <c r="AB105" s="48">
        <f>AB97*(($AX$112+($AY$112)+($AZ$112))/($AS$112+$AT$112+$AU$112))</f>
        <v>0</v>
      </c>
      <c r="AC105" s="48">
        <f>AC97*(($AX$116+($AY$116)+($AZ$116))/($AS$116+$AT$116+$AU$116))</f>
        <v>0</v>
      </c>
      <c r="AD105" s="48">
        <f>AD97*(($AX$117+($AY$117)+($AZ$117))/($AS$117+$AT$117+$AU$117))</f>
        <v>0</v>
      </c>
      <c r="AE105" s="48">
        <f>AE97*(($AX$98+($AY$98)+($AZ$98))/($AS$98+$AT$98+$AU$98))</f>
        <v>0</v>
      </c>
      <c r="AF105" s="48">
        <f>AF97*(($AX$97+($AY$97)+($AZ$97))/($AS$97+$AT$97+$AU$97))</f>
        <v>0</v>
      </c>
      <c r="AG105" s="48">
        <f>AG97*(($AX$114+($AY$114)+($AZ$114))/($AS$114+$AT$114+$AU$114))</f>
        <v>0</v>
      </c>
      <c r="AH105" s="46" t="str">
        <f>C5</f>
        <v>CITY_DH</v>
      </c>
      <c r="AJ105">
        <v>0</v>
      </c>
      <c r="AN105" s="77" t="s">
        <v>477</v>
      </c>
      <c r="AO105" s="77">
        <v>13521.198496029834</v>
      </c>
      <c r="AP105" s="78">
        <v>60627.622258004121</v>
      </c>
      <c r="AQ105" s="79">
        <v>28578.567244928763</v>
      </c>
      <c r="AS105" s="77">
        <v>7363.7968231969135</v>
      </c>
      <c r="AT105" s="78">
        <v>38144.204386107944</v>
      </c>
      <c r="AU105" s="79">
        <v>30304.517514538838</v>
      </c>
      <c r="AV105" s="79">
        <f t="shared" si="6"/>
        <v>75812.518723843692</v>
      </c>
      <c r="AX105" s="77">
        <v>25305.564931399218</v>
      </c>
      <c r="AY105" s="78">
        <v>67808.307000787419</v>
      </c>
      <c r="AZ105" s="79">
        <v>28208.379225008048</v>
      </c>
      <c r="BA105" s="79">
        <f t="shared" si="7"/>
        <v>121322.25115719468</v>
      </c>
    </row>
    <row r="106" spans="3:53" ht="15">
      <c r="C106" s="53"/>
      <c r="D106" s="65" t="s">
        <v>473</v>
      </c>
      <c r="E106" s="54" t="s">
        <v>474</v>
      </c>
      <c r="F106" s="54">
        <v>2070</v>
      </c>
      <c r="G106" s="54"/>
      <c r="H106" s="48">
        <f>H98*(($AX$97+($AY$97)+($AZ$97))/($AS$97+$AT$97+$AU$97))</f>
        <v>0</v>
      </c>
      <c r="I106" s="48">
        <f>I98*(($AX$102+($AY$102)+($AZ$102))/($AS$102+$AT$102+$AU$102))</f>
        <v>6.2801745060540179</v>
      </c>
      <c r="J106" s="48">
        <f>J98*(($AO$105+($AP$105)+($AQ$105))/($AS$105+$AT$105+$AU$105))</f>
        <v>3.6168974769053683</v>
      </c>
      <c r="K106" s="48">
        <f>K98*(($AO$106+($AP$106)+($AQ$106))/($AS$106+$AT$106+$AU$106))</f>
        <v>1.7131865590850739</v>
      </c>
      <c r="L106" s="48">
        <f>L98*(($AX$107+($AY$107)+($AZ$107))/($AS$107+$AT$107+$AU$107))</f>
        <v>1.0610889360889626</v>
      </c>
      <c r="M106" s="48">
        <f>M98*(($AX$110+($AY$110)+($AZ$110))/($AS$110+$AT$110+$AU$110))</f>
        <v>0.59155253211088743</v>
      </c>
      <c r="N106" s="48">
        <f>N98*(($AX$111+($AY$111)+($AZ$111))/($AS$111+$AT$111+$AU$111))</f>
        <v>2.473677374231074</v>
      </c>
      <c r="O106" s="48">
        <f>O98*(($AX$113+($AY$113)+($AZ$113))/($AS$113+$AT$113+$AU$113))</f>
        <v>2.7240983031527324</v>
      </c>
      <c r="P106" s="48">
        <f>P98*(($AX$115+($AY$115)+($AZ$115))/($AS$115+$AT$115+$AU$115))</f>
        <v>1.0449241050815026</v>
      </c>
      <c r="Q106" s="48">
        <f>Q98*(($AX$120+($AY$120)+($AZ$120))/($AS$120+$AT$120+$AU$120))</f>
        <v>0.76442934032797538</v>
      </c>
      <c r="R106" s="48">
        <f>R98*(($AX$121+($AY$121)+($AZ$121))/($AS$121+$AT$121+$AU$121))</f>
        <v>1.7959682465368731</v>
      </c>
      <c r="S106" s="48">
        <f>S98*(($AX$122+($AY$122)+($AZ$122))/($AS$122+$AT$122+$AU$122))</f>
        <v>1.8153456959544583</v>
      </c>
      <c r="T106" s="48">
        <f>T98*(($AX$99+($AY$99)+($AZ$99))/($AS$99+$AT$99+$AU$99))</f>
        <v>1.3830052685946987</v>
      </c>
      <c r="U106" s="48">
        <f t="shared" si="8"/>
        <v>2.5632334498619271</v>
      </c>
      <c r="V106" s="48">
        <f t="shared" si="8"/>
        <v>0</v>
      </c>
      <c r="W106" s="48">
        <f>W98*(($AX$109+($AY$109)+($AZ$109))/($AS$109+$AT$109+$AU$109))</f>
        <v>8.2331498500444703E-2</v>
      </c>
      <c r="X106" s="48">
        <f>X98*(($AX$118+($AY$118)+($AZ$118))/($AS$118+$AT$118+$AU$118))</f>
        <v>1.6458516956330991</v>
      </c>
      <c r="Y106" s="48">
        <f>Y98*(($AX$119+($AY$119)+($AZ$119))/($AS$119+$AT$119+$AU$119))</f>
        <v>0.48059555987749769</v>
      </c>
      <c r="Z106" s="48">
        <f>Z98*(($AX$103+($AY$103)+($AZ$103))/($AS$103+$AT$103+$AU$103))</f>
        <v>0.49253343243086034</v>
      </c>
      <c r="AA106" s="48">
        <f>AA98*(($AX$108+($AY$108)+($AZ$108))/($AS$108+$AT$108+$AU$108))</f>
        <v>0.30545271110241173</v>
      </c>
      <c r="AB106" s="48">
        <f>AB98*(($AX$112+($AY$112)+($AZ$112))/($AS$112+$AT$112+$AU$112))</f>
        <v>0.84265652005228375</v>
      </c>
      <c r="AC106" s="48">
        <f>AC98*(($AX$116+($AY$116)+($AZ$116))/($AS$116+$AT$116+$AU$116))</f>
        <v>1.3597297261844068</v>
      </c>
      <c r="AD106" s="48">
        <f>AD98*(($AX$117+($AY$117)+($AZ$117))/($AS$117+$AT$117+$AU$117))</f>
        <v>1.1124948334735356</v>
      </c>
      <c r="AE106" s="48">
        <f>AE98*(($AX$98+($AY$98)+($AZ$98))/($AS$98+$AT$98+$AU$98))</f>
        <v>0.73753386946459576</v>
      </c>
      <c r="AF106" s="48">
        <f>AF98*(($AX$101+($AY$101)+($AZ$101))/($AS$101+$AT$101+$AU$101))</f>
        <v>1.6685425005149068</v>
      </c>
      <c r="AG106" s="48">
        <f>AG98*(($AX$114+($AY$114)+($AZ$114))/($AS$114+$AT$114+$AU$114))</f>
        <v>0.34557449688067637</v>
      </c>
      <c r="AH106" s="46" t="e">
        <f>#REF!</f>
        <v>#REF!</v>
      </c>
      <c r="AJ106">
        <v>1</v>
      </c>
      <c r="AN106" s="74" t="s">
        <v>478</v>
      </c>
      <c r="AO106" s="74">
        <v>3163.4278089531094</v>
      </c>
      <c r="AP106" s="75">
        <v>14921.063645937858</v>
      </c>
      <c r="AQ106" s="76">
        <v>27900.856728545397</v>
      </c>
      <c r="AS106" s="74">
        <v>1751.3817529766175</v>
      </c>
      <c r="AT106" s="75">
        <v>12508.441600918088</v>
      </c>
      <c r="AU106" s="76">
        <v>20891.382011189213</v>
      </c>
      <c r="AV106" s="76">
        <f t="shared" si="6"/>
        <v>35151.205365083923</v>
      </c>
      <c r="AX106" s="74">
        <v>5920.5053345502074</v>
      </c>
      <c r="AY106" s="75">
        <v>16688.301912557152</v>
      </c>
      <c r="AZ106" s="76">
        <v>27539.447326250585</v>
      </c>
      <c r="BA106" s="76">
        <f t="shared" si="7"/>
        <v>50148.254573357946</v>
      </c>
    </row>
    <row r="107" spans="3:53" ht="15">
      <c r="C107" s="53"/>
      <c r="D107" s="65" t="s">
        <v>473</v>
      </c>
      <c r="E107" s="54" t="s">
        <v>474</v>
      </c>
      <c r="F107" s="54">
        <v>2070</v>
      </c>
      <c r="G107" s="54"/>
      <c r="H107" s="48">
        <f>H99*(($AX$97+($AY$97)+($AZ$97))/($AS$97+$AT$97+$AU$97))</f>
        <v>0.82200031504318205</v>
      </c>
      <c r="I107" s="48">
        <f>I99*(($AX$102+($AY$102)+($AZ$102))/($AS$102+$AT$102+$AU$102))</f>
        <v>1.7485700811850662</v>
      </c>
      <c r="J107" s="48">
        <f>J99*(($AO$105+($AP$105)+($AQ$105))/($AS$105+$AT$105+$AU$105))</f>
        <v>1.0221990808792967</v>
      </c>
      <c r="K107" s="48">
        <f>K99*(($AO$106+($AP$106)+($AQ$106))/($AS$106+$AT$106+$AU$106))</f>
        <v>0.18806904588874909</v>
      </c>
      <c r="L107" s="48">
        <f>L99*(($AX$107+($AY$107)+($AZ$107))/($AS$107+$AT$107+$AU$107))</f>
        <v>5.9447719039444624E-2</v>
      </c>
      <c r="M107" s="48">
        <f>M99*(($AX$110+($AY$110)+($AZ$110))/($AS$110+$AT$110+$AU$110))</f>
        <v>0.11439175349931713</v>
      </c>
      <c r="N107" s="48">
        <f>N99*(($AX$111+($AY$111)+($AZ$111))/($AS$111+$AT$111+$AU$111))</f>
        <v>9.7716074537897435E-2</v>
      </c>
      <c r="O107" s="48">
        <f>O99*(($AX$113+($AY$113)+($AZ$113))/($AS$113+$AT$113+$AU$113))</f>
        <v>2.1224752632045507</v>
      </c>
      <c r="P107" s="48">
        <f>P99*(($AX$115+($AY$115)+($AZ$115))/($AS$115+$AT$115+$AU$115))</f>
        <v>0.29398290591930715</v>
      </c>
      <c r="Q107" s="48">
        <f>Q99*(($AX$120+($AY$120)+($AZ$120))/($AS$120+$AT$120+$AU$120))</f>
        <v>0</v>
      </c>
      <c r="R107" s="48">
        <f>R99*(($AX$121+($AY$121)+($AZ$121))/($AS$121+$AT$121+$AU$121))</f>
        <v>0.3620714453464739</v>
      </c>
      <c r="S107" s="48">
        <f>S99*(($AX$122+($AY$122)+($AZ$122))/($AS$122+$AT$122+$AU$122))</f>
        <v>1.0317786228187171</v>
      </c>
      <c r="T107" s="48">
        <f>T99*(($AX$99+($AY$99)+($AZ$99))/($AS$99+$AT$99+$AU$99))</f>
        <v>0.1687646871590722</v>
      </c>
      <c r="U107" s="48">
        <f t="shared" si="8"/>
        <v>1.7035635384690049</v>
      </c>
      <c r="V107" s="48">
        <f t="shared" si="8"/>
        <v>1.3770464292409188</v>
      </c>
      <c r="W107" s="48">
        <f>W99*(($AX$109+($AY$109)+($AZ$109))/($AS$109+$AT$109+$AU$109))</f>
        <v>0.80847212330295859</v>
      </c>
      <c r="X107" s="48">
        <f>X99*(($AX$118+($AY$118)+($AZ$118))/($AS$118+$AT$118+$AU$118))</f>
        <v>0.37502013710745757</v>
      </c>
      <c r="Y107" s="48">
        <f>Y99*(($AX$119+($AY$119)+($AZ$119))/($AS$119+$AT$119+$AU$119))</f>
        <v>0.46995808721278581</v>
      </c>
      <c r="Z107" s="48">
        <f>Z99*(($AX$103+($AY$103)+($AZ$103))/($AS$103+$AT$103+$AU$103))</f>
        <v>0.98231742669028921</v>
      </c>
      <c r="AA107" s="48">
        <f>AA99*(($AX$108+($AY$108)+($AZ$108))/($AS$108+$AT$108+$AU$108))</f>
        <v>5.6495427160747867E-2</v>
      </c>
      <c r="AB107" s="48">
        <f>AB99*(($AX$112+($AY$112)+($AZ$112))/($AS$112+$AT$112+$AU$112))</f>
        <v>0.71085915714585146</v>
      </c>
      <c r="AC107" s="48">
        <f>AC99*(($AX$116+($AY$116)+($AZ$116))/($AS$116+$AT$116+$AU$116))</f>
        <v>0.14073936441323073</v>
      </c>
      <c r="AD107" s="48">
        <f>AD99*(($AX$117+($AY$117)+($AZ$117))/($AS$117+$AT$117+$AU$117))</f>
        <v>0.17526680583375456</v>
      </c>
      <c r="AE107" s="48">
        <f>AE99*(($AX$98+($AY$98)+($AZ$98))/($AS$98+$AT$98+$AU$98))</f>
        <v>0.30778092862834533</v>
      </c>
      <c r="AF107" s="48">
        <f>AF99*(($AX$101+($AY$101)+($AZ$101))/($AS$101+$AT$101+$AU$101))</f>
        <v>0.178248886738227</v>
      </c>
      <c r="AG107" s="48">
        <f>AG99*(($AX$114+($AY$114)+($AZ$114))/($AS$114+$AT$114+$AU$114))</f>
        <v>0.48105361116555279</v>
      </c>
      <c r="AH107" s="46" t="str">
        <f>C38</f>
        <v>URBAN_2_DH</v>
      </c>
      <c r="AJ107">
        <v>2</v>
      </c>
      <c r="AN107" s="77" t="s">
        <v>479</v>
      </c>
      <c r="AO107" s="77">
        <v>2479.4778390486781</v>
      </c>
      <c r="AP107" s="78">
        <v>15421.467241190063</v>
      </c>
      <c r="AQ107" s="79">
        <v>20138.952247309524</v>
      </c>
      <c r="AS107" s="77">
        <v>1434.9997251520253</v>
      </c>
      <c r="AT107" s="78">
        <v>11510.58391452228</v>
      </c>
      <c r="AU107" s="79">
        <v>16295.614216511489</v>
      </c>
      <c r="AV107" s="79">
        <f t="shared" si="6"/>
        <v>29241.197856185794</v>
      </c>
      <c r="AX107" s="77">
        <v>4640.4604939743431</v>
      </c>
      <c r="AY107" s="78">
        <v>17247.972890032761</v>
      </c>
      <c r="AZ107" s="79">
        <v>19878.085465856992</v>
      </c>
      <c r="BA107" s="79">
        <f t="shared" si="7"/>
        <v>41766.518849864093</v>
      </c>
    </row>
    <row r="108" spans="3:53" ht="15.75" thickBot="1">
      <c r="C108" s="53"/>
      <c r="D108" s="65" t="s">
        <v>473</v>
      </c>
      <c r="E108" s="54" t="s">
        <v>474</v>
      </c>
      <c r="F108" s="54">
        <v>2070</v>
      </c>
      <c r="G108" s="54"/>
      <c r="H108" s="48">
        <f>H100*(($AX$97+($AY$97)+($AZ$97))/($AS$97+$AT$97+$AU$97))</f>
        <v>0.11348194628569265</v>
      </c>
      <c r="I108" s="48">
        <f>I100*(($AX$102+($AY$102)+($AZ$102))/($AS$102+$AT$102+$AU$102))</f>
        <v>2.825574439879219E-2</v>
      </c>
      <c r="J108" s="42">
        <f>J100*(($AO$105+($AP$105)+($AQ$105))/($AS$105+$AT$105+$AU$105))</f>
        <v>0.13756150837888892</v>
      </c>
      <c r="K108" s="42">
        <f>K100*(($AO$106+($AP$106)+($AQ$106))/($AS$106+$AT$106+$AU$106))</f>
        <v>6.8249597412465501E-2</v>
      </c>
      <c r="L108" s="42">
        <f>L100*(($AX$107+($AY$107)+($AZ$107))/($AS$107+$AT$107+$AU$107))</f>
        <v>0.10264087194076141</v>
      </c>
      <c r="M108" s="42">
        <f>M100*(($AX$110+($AY$110)+($AZ$110))/($AS$110+$AT$110+$AU$110))</f>
        <v>3.4495263392087423E-2</v>
      </c>
      <c r="N108" s="42">
        <f>N100*(($AX$111+($AY$111)+($AZ$111))/($AS$111+$AT$111+$AU$111))</f>
        <v>0.1500956876676604</v>
      </c>
      <c r="O108" s="42">
        <f>O100*(($AX$113+($AY$113)+($AZ$113))/($AS$113+$AT$113+$AU$113))</f>
        <v>5.0881103815221297E-2</v>
      </c>
      <c r="P108" s="42">
        <f>P100*(($AX$115+($AY$115)+($AZ$115))/($AS$115+$AT$115+$AU$115))</f>
        <v>0.1077979700672833</v>
      </c>
      <c r="Q108" s="42">
        <f>Q100*(($AX$120+($AY$120)+($AZ$120))/($AS$120+$AT$120+$AU$120))</f>
        <v>5.1751383912048823E-2</v>
      </c>
      <c r="R108" s="42">
        <f>R100*(($AX$121+($AY$121)+($AZ$121))/($AS$121+$AT$121+$AU$121))</f>
        <v>0.17402284106339319</v>
      </c>
      <c r="S108" s="42">
        <f>S100*(($AX$122+($AY$122)+($AZ$122))/($AS$122+$AT$122+$AU$122))</f>
        <v>0.22033439215863634</v>
      </c>
      <c r="T108" s="42">
        <f>T100*(($AX$99+($AY$99)+($AZ$99))/($AS$99+$AT$99+$AU$99))</f>
        <v>0.128944127805633</v>
      </c>
      <c r="U108" s="42">
        <f t="shared" si="8"/>
        <v>0.42670874431778516</v>
      </c>
      <c r="V108" s="42">
        <f t="shared" si="8"/>
        <v>0.27432695936598189</v>
      </c>
      <c r="W108" s="42">
        <f>W100*(($AX$109+($AY$109)+($AZ$109))/($AS$109+$AT$109+$AU$109))</f>
        <v>0.33677834748106783</v>
      </c>
      <c r="X108" s="42">
        <f>X100*(($AX$118+($AY$118)+($AZ$118))/($AS$118+$AT$118+$AU$118))</f>
        <v>6.2477394740705468E-2</v>
      </c>
      <c r="Y108" s="42">
        <f>Y100*(($AX$119+($AY$119)+($AZ$119))/($AS$119+$AT$119+$AU$119))</f>
        <v>0.11633031003845221</v>
      </c>
      <c r="Z108" s="42">
        <f>Z100*(($AX$103+($AY$103)+($AZ$103))/($AS$103+$AT$103+$AU$103))</f>
        <v>0.18722291548368231</v>
      </c>
      <c r="AA108" s="42">
        <f>AA100*(($AX$108+($AY$108)+($AZ$108))/($AS$108+$AT$108+$AU$108))</f>
        <v>8.0839453652758048E-2</v>
      </c>
      <c r="AB108" s="42">
        <f>AB100*(($AX$112+($AY$112)+($AZ$112))/($AS$112+$AT$112+$AU$112))</f>
        <v>0.148815509058531</v>
      </c>
      <c r="AC108" s="42">
        <f>AC100*(($AX$116+($AY$116)+($AZ$116))/($AS$116+$AT$116+$AU$116))</f>
        <v>6.4521863685270381E-2</v>
      </c>
      <c r="AD108" s="42">
        <f>AD100*(($AX$117+($AY$117)+($AZ$117))/($AS$117+$AT$117+$AU$117))</f>
        <v>0.14178304121607871</v>
      </c>
      <c r="AE108" s="42">
        <f>AE100*(($AX$98+($AY$98)+($AZ$98))/($AS$98+$AT$98+$AU$98))</f>
        <v>6.9640259140947375E-2</v>
      </c>
      <c r="AF108" s="42">
        <f>AF100*(($AX$101+($AY$101)+($AZ$101))/($AS$101+$AT$101+$AU$101))</f>
        <v>0.41271572597205497</v>
      </c>
      <c r="AG108" s="42">
        <f>AG100*(($AX$114+($AY$114)+($AZ$114))/($AS$114+$AT$114+$AU$114))</f>
        <v>5.4309491130003995E-2</v>
      </c>
      <c r="AH108" s="46" t="str">
        <f>C86</f>
        <v>URBAN_3_DH</v>
      </c>
      <c r="AJ108">
        <v>3</v>
      </c>
      <c r="AN108" s="74" t="s">
        <v>494</v>
      </c>
      <c r="AO108" s="74">
        <v>963.92792496495713</v>
      </c>
      <c r="AP108" s="75">
        <v>3146.487459130673</v>
      </c>
      <c r="AQ108" s="76">
        <v>12676.926150065066</v>
      </c>
      <c r="AS108" s="74">
        <v>543.02409251525864</v>
      </c>
      <c r="AT108" s="75">
        <v>2737.7793125602311</v>
      </c>
      <c r="AU108" s="76">
        <v>9101.1608576935432</v>
      </c>
      <c r="AV108" s="76">
        <f t="shared" si="6"/>
        <v>12381.964262769034</v>
      </c>
      <c r="AX108" s="74">
        <v>1804.0368759878766</v>
      </c>
      <c r="AY108" s="75">
        <v>3519.1547953984373</v>
      </c>
      <c r="AZ108" s="76">
        <v>12512.717561511474</v>
      </c>
      <c r="BA108" s="76">
        <f t="shared" si="7"/>
        <v>17835.909232897786</v>
      </c>
    </row>
    <row r="109" spans="3:53" ht="15">
      <c r="C109" s="67"/>
      <c r="D109" s="68" t="s">
        <v>473</v>
      </c>
      <c r="E109" s="67" t="s">
        <v>474</v>
      </c>
      <c r="F109" s="67">
        <v>0</v>
      </c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8" t="s">
        <v>501</v>
      </c>
      <c r="AN109" s="77" t="s">
        <v>490</v>
      </c>
      <c r="AO109" s="77">
        <v>14291.320895619709</v>
      </c>
      <c r="AP109" s="78">
        <v>43032.997509778652</v>
      </c>
      <c r="AQ109" s="79">
        <v>36778.800834537076</v>
      </c>
      <c r="AS109" s="77">
        <v>7461.1258002920376</v>
      </c>
      <c r="AT109" s="78">
        <v>31695.949118274744</v>
      </c>
      <c r="AU109" s="79">
        <v>32750.827361563519</v>
      </c>
      <c r="AV109" s="79">
        <f t="shared" si="6"/>
        <v>71907.902280130307</v>
      </c>
      <c r="AX109" s="77">
        <v>26746.885565340715</v>
      </c>
      <c r="AY109" s="78">
        <v>48129.789650821331</v>
      </c>
      <c r="AZ109" s="79">
        <v>36302.392365935084</v>
      </c>
      <c r="BA109" s="79">
        <f t="shared" si="7"/>
        <v>111179.06758209714</v>
      </c>
    </row>
    <row r="110" spans="3:53">
      <c r="AN110" s="74" t="s">
        <v>480</v>
      </c>
      <c r="AO110" s="74">
        <v>1208.2795748252174</v>
      </c>
      <c r="AP110" s="75">
        <v>5838.3705989826285</v>
      </c>
      <c r="AQ110" s="76">
        <v>12927.414220246525</v>
      </c>
      <c r="AS110" s="74">
        <v>691.43208570294928</v>
      </c>
      <c r="AT110" s="75">
        <v>4746.2770797513549</v>
      </c>
      <c r="AU110" s="76">
        <v>9718.9087422298653</v>
      </c>
      <c r="AV110" s="76">
        <f t="shared" si="6"/>
        <v>15156.617907684169</v>
      </c>
      <c r="AX110" s="74">
        <v>2261.352589787135</v>
      </c>
      <c r="AY110" s="75">
        <v>6529.8623171374566</v>
      </c>
      <c r="AZ110" s="76">
        <v>12759.960973487379</v>
      </c>
      <c r="BA110" s="76">
        <f t="shared" si="7"/>
        <v>21551.175880411971</v>
      </c>
    </row>
    <row r="111" spans="3:53">
      <c r="AN111" s="77" t="s">
        <v>481</v>
      </c>
      <c r="AO111" s="77">
        <v>5421.7544986476432</v>
      </c>
      <c r="AP111" s="78">
        <v>36930.306706293828</v>
      </c>
      <c r="AQ111" s="79">
        <v>19531.867213637135</v>
      </c>
      <c r="AS111" s="77">
        <v>3038.8153054039785</v>
      </c>
      <c r="AT111" s="78">
        <v>24289.540001760251</v>
      </c>
      <c r="AU111" s="79">
        <v>18866.743201020949</v>
      </c>
      <c r="AV111" s="79">
        <f t="shared" si="6"/>
        <v>46195.098508185183</v>
      </c>
      <c r="AX111" s="77">
        <v>10147.070952912887</v>
      </c>
      <c r="AY111" s="78">
        <v>41304.301265798131</v>
      </c>
      <c r="AZ111" s="79">
        <v>19278.864213619574</v>
      </c>
      <c r="BA111" s="79">
        <f t="shared" si="7"/>
        <v>70730.236432330596</v>
      </c>
    </row>
    <row r="112" spans="3:53">
      <c r="AN112" s="74" t="s">
        <v>495</v>
      </c>
      <c r="AO112" s="74">
        <v>3781.2702619485922</v>
      </c>
      <c r="AP112" s="75">
        <v>14530.051481405368</v>
      </c>
      <c r="AQ112" s="76">
        <v>48123.655689115978</v>
      </c>
      <c r="AS112" s="74">
        <v>2141.3166117916521</v>
      </c>
      <c r="AT112" s="75">
        <v>12519.701036831018</v>
      </c>
      <c r="AU112" s="76">
        <v>34699.30894292317</v>
      </c>
      <c r="AV112" s="76">
        <f t="shared" si="6"/>
        <v>49360.32659154584</v>
      </c>
      <c r="AX112" s="74">
        <v>7076.8268186437172</v>
      </c>
      <c r="AY112" s="75">
        <v>16250.97859512883</v>
      </c>
      <c r="AZ112" s="76">
        <v>47500.293410026876</v>
      </c>
      <c r="BA112" s="76">
        <f t="shared" si="7"/>
        <v>70828.098823799432</v>
      </c>
    </row>
    <row r="113" spans="3:53">
      <c r="AN113" s="77" t="s">
        <v>482</v>
      </c>
      <c r="AO113" s="77">
        <v>9699.9738107296016</v>
      </c>
      <c r="AP113" s="78">
        <v>40715.516699015265</v>
      </c>
      <c r="AQ113" s="79">
        <v>35981.902985351851</v>
      </c>
      <c r="AS113" s="77">
        <v>5411.4225176697691</v>
      </c>
      <c r="AT113" s="78">
        <v>27103.374443441171</v>
      </c>
      <c r="AU113" s="79">
        <v>34324.09820344366</v>
      </c>
      <c r="AV113" s="79">
        <f t="shared" si="6"/>
        <v>66838.895164554604</v>
      </c>
      <c r="AX113" s="77">
        <v>18153.961512536338</v>
      </c>
      <c r="AY113" s="78">
        <v>45537.828356084407</v>
      </c>
      <c r="AZ113" s="79">
        <v>35515.817008928731</v>
      </c>
      <c r="BA113" s="79">
        <f t="shared" si="7"/>
        <v>99207.606877549479</v>
      </c>
    </row>
    <row r="114" spans="3:53">
      <c r="AN114" s="74" t="s">
        <v>500</v>
      </c>
      <c r="AO114" s="74">
        <v>1804.5072709515578</v>
      </c>
      <c r="AP114" s="75">
        <v>7775.6513645021832</v>
      </c>
      <c r="AQ114" s="76">
        <v>19511.097179475426</v>
      </c>
      <c r="AS114" s="74">
        <v>1027.5356632394301</v>
      </c>
      <c r="AT114" s="75">
        <v>6619.1242565355706</v>
      </c>
      <c r="AU114" s="76">
        <v>14155.109041449583</v>
      </c>
      <c r="AV114" s="76">
        <f t="shared" si="6"/>
        <v>21801.768961224581</v>
      </c>
      <c r="AX114" s="74">
        <v>3377.2210301960122</v>
      </c>
      <c r="AY114" s="75">
        <v>8696.5929920770905</v>
      </c>
      <c r="AZ114" s="76">
        <v>19258.363220860607</v>
      </c>
      <c r="BA114" s="76">
        <f t="shared" si="7"/>
        <v>31332.177243133709</v>
      </c>
    </row>
    <row r="115" spans="3:53">
      <c r="AN115" s="77" t="s">
        <v>483</v>
      </c>
      <c r="AO115" s="77">
        <v>2023.9620089074197</v>
      </c>
      <c r="AP115" s="78">
        <v>13644.857958667946</v>
      </c>
      <c r="AQ115" s="79">
        <v>19887.664687742821</v>
      </c>
      <c r="AS115" s="77">
        <v>1175.2936766265591</v>
      </c>
      <c r="AT115" s="78">
        <v>10239.258420802398</v>
      </c>
      <c r="AU115" s="79">
        <v>15966.202026112715</v>
      </c>
      <c r="AV115" s="79">
        <f t="shared" si="6"/>
        <v>27380.754123541672</v>
      </c>
      <c r="AX115" s="77">
        <v>3787.9409913352479</v>
      </c>
      <c r="AY115" s="78">
        <v>15260.943493810582</v>
      </c>
      <c r="AZ115" s="79">
        <v>19630.052920557078</v>
      </c>
      <c r="BA115" s="79">
        <f t="shared" si="7"/>
        <v>38678.937405702905</v>
      </c>
    </row>
    <row r="116" spans="3:53">
      <c r="C116" s="61"/>
      <c r="D116" s="53"/>
      <c r="E116" s="53"/>
      <c r="AN116" s="74" t="s">
        <v>496</v>
      </c>
      <c r="AO116" s="74">
        <v>1184.9040929671744</v>
      </c>
      <c r="AP116" s="75">
        <v>6388.9722201027243</v>
      </c>
      <c r="AQ116" s="76">
        <v>24714.350293820018</v>
      </c>
      <c r="AS116" s="74">
        <v>676.45175529921289</v>
      </c>
      <c r="AT116" s="75">
        <v>5372.2948402948405</v>
      </c>
      <c r="AU116" s="76">
        <v>18080.993461874819</v>
      </c>
      <c r="AV116" s="76">
        <f t="shared" si="6"/>
        <v>24129.740057468873</v>
      </c>
      <c r="AX116" s="74">
        <v>2217.6042656918157</v>
      </c>
      <c r="AY116" s="75">
        <v>7145.6767325727187</v>
      </c>
      <c r="AZ116" s="76">
        <v>24394.216806354176</v>
      </c>
      <c r="BA116" s="76">
        <f t="shared" si="7"/>
        <v>33757.49780461871</v>
      </c>
    </row>
    <row r="117" spans="3:53" ht="13.5" thickBot="1">
      <c r="C117" s="59" t="s">
        <v>469</v>
      </c>
      <c r="D117" s="59" t="s">
        <v>4</v>
      </c>
      <c r="E117" s="59" t="s">
        <v>470</v>
      </c>
      <c r="F117" s="59" t="s">
        <v>20</v>
      </c>
      <c r="G117" s="59"/>
      <c r="H117" s="58" t="s">
        <v>475</v>
      </c>
      <c r="I117" s="58" t="s">
        <v>476</v>
      </c>
      <c r="J117" s="58" t="s">
        <v>477</v>
      </c>
      <c r="K117" s="58" t="s">
        <v>478</v>
      </c>
      <c r="L117" s="58" t="s">
        <v>479</v>
      </c>
      <c r="M117" s="58" t="s">
        <v>480</v>
      </c>
      <c r="N117" s="58" t="s">
        <v>481</v>
      </c>
      <c r="O117" s="58" t="s">
        <v>482</v>
      </c>
      <c r="P117" s="58" t="s">
        <v>483</v>
      </c>
      <c r="Q117" s="58" t="s">
        <v>484</v>
      </c>
      <c r="R117" s="58" t="s">
        <v>485</v>
      </c>
      <c r="S117" s="58" t="s">
        <v>486</v>
      </c>
      <c r="T117" s="58" t="s">
        <v>487</v>
      </c>
      <c r="U117" s="58" t="s">
        <v>488</v>
      </c>
      <c r="V117" s="58" t="s">
        <v>489</v>
      </c>
      <c r="W117" s="58" t="s">
        <v>490</v>
      </c>
      <c r="X117" s="58" t="s">
        <v>491</v>
      </c>
      <c r="Y117" s="58" t="s">
        <v>492</v>
      </c>
      <c r="Z117" s="58" t="s">
        <v>493</v>
      </c>
      <c r="AA117" s="58" t="s">
        <v>494</v>
      </c>
      <c r="AB117" s="58" t="s">
        <v>495</v>
      </c>
      <c r="AC117" s="58" t="s">
        <v>496</v>
      </c>
      <c r="AD117" s="58" t="s">
        <v>497</v>
      </c>
      <c r="AE117" s="58" t="s">
        <v>498</v>
      </c>
      <c r="AF117" s="58" t="s">
        <v>499</v>
      </c>
      <c r="AG117" s="58" t="s">
        <v>500</v>
      </c>
      <c r="AH117" s="57" t="s">
        <v>471</v>
      </c>
      <c r="AN117" s="77" t="s">
        <v>497</v>
      </c>
      <c r="AO117" s="77">
        <v>3262.0560002502193</v>
      </c>
      <c r="AP117" s="78">
        <v>10352.765517452086</v>
      </c>
      <c r="AQ117" s="79">
        <v>18710.809290993046</v>
      </c>
      <c r="AS117" s="77">
        <v>1676.0939551367242</v>
      </c>
      <c r="AT117" s="78">
        <v>8889.5641738149861</v>
      </c>
      <c r="AU117" s="79">
        <v>14494.215013491199</v>
      </c>
      <c r="AV117" s="79">
        <f t="shared" si="6"/>
        <v>25059.87314244291</v>
      </c>
      <c r="AX117" s="77">
        <v>6105.0926771343957</v>
      </c>
      <c r="AY117" s="78">
        <v>11578.938384341431</v>
      </c>
      <c r="AZ117" s="79">
        <v>18468.441736903158</v>
      </c>
      <c r="BA117" s="79">
        <f t="shared" si="7"/>
        <v>36152.472798378985</v>
      </c>
    </row>
    <row r="118" spans="3:53" ht="13.5" thickBot="1">
      <c r="C118" s="66" t="s">
        <v>472</v>
      </c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44"/>
      <c r="AJ118" s="2" t="s">
        <v>93</v>
      </c>
      <c r="AN118" s="74" t="s">
        <v>491</v>
      </c>
      <c r="AO118" s="74">
        <v>4273.8344484038525</v>
      </c>
      <c r="AP118" s="75">
        <v>25181.208182445032</v>
      </c>
      <c r="AQ118" s="76">
        <v>48440.740078329669</v>
      </c>
      <c r="AS118" s="74">
        <v>2382.2341251096568</v>
      </c>
      <c r="AT118" s="75">
        <v>21954.232438086234</v>
      </c>
      <c r="AU118" s="76">
        <v>34965.040184897764</v>
      </c>
      <c r="AV118" s="76">
        <f t="shared" si="6"/>
        <v>59301.506748093656</v>
      </c>
      <c r="AX118" s="74">
        <v>7998.6840790696597</v>
      </c>
      <c r="AY118" s="75">
        <v>28163.649364635072</v>
      </c>
      <c r="AZ118" s="76">
        <v>47813.270495988276</v>
      </c>
      <c r="BA118" s="76">
        <f t="shared" si="7"/>
        <v>83975.603939693014</v>
      </c>
    </row>
    <row r="119" spans="3:53" ht="15">
      <c r="C119" s="36"/>
      <c r="D119" s="37" t="s">
        <v>507</v>
      </c>
      <c r="E119" s="41" t="s">
        <v>22</v>
      </c>
      <c r="F119" s="41">
        <v>2020</v>
      </c>
      <c r="G119" s="62"/>
      <c r="H119" s="88" cm="1">
        <f t="array" ref="H119">IFERROR(SUMPRODUCT((Table1[Region]=$H$117)*(Table1[Group]=$AJ119)*(Table1[Avg_DCCH_100percDH])*(Table1[SumHD_TJ]/(H97*1000))),0)</f>
        <v>0</v>
      </c>
      <c r="I119" s="88" cm="1">
        <f t="array" ref="I119">IFERROR(SUMPRODUCT((Table1[Region]=$I$117)*(Table1[Group]=$AJ119)*(Table1[Avg_DCCH_100percDH])*(Table1[SumHD_TJ]/(I97*1000))),0)</f>
        <v>8.5</v>
      </c>
      <c r="J119" s="88" cm="1">
        <f t="array" ref="J119">IFERROR(SUMPRODUCT((Table1[Region]=$J$117)*(Table1[Group]=$AJ119)*(Table1[Avg_DCCH_100percDH])*(Table1[SumHD_TJ]/(J97*1000))),0)</f>
        <v>0</v>
      </c>
      <c r="K119" s="88" cm="1">
        <f t="array" ref="K119">IFERROR(SUMPRODUCT((Table1[Region]=$K$117)*(Table1[Group]=$AJ119)*(Table1[Avg_DCCH_100percDH])*(Table1[SumHD_TJ]/(K97*1000))),0)</f>
        <v>0</v>
      </c>
      <c r="L119" s="88" cm="1">
        <f t="array" ref="L119">IFERROR(SUMPRODUCT((Table1[Region]=$L$117)*(Table1[Group]=$AJ119)*(Table1[Avg_DCCH_100percDH])*(Table1[SumHD_TJ]/(L97*1000))),0)</f>
        <v>0</v>
      </c>
      <c r="M119" s="88" cm="1">
        <f t="array" ref="M119">IFERROR(SUMPRODUCT((Table1[Region]=$M$117)*(Table1[Group]=$AJ119)*(Table1[Avg_DCCH_100percDH])*(Table1[SumHD_TJ]/(M97*1000))),0)</f>
        <v>0</v>
      </c>
      <c r="N119" s="88" cm="1">
        <f t="array" ref="N119">IFERROR(SUMPRODUCT((Table1[Region]=$N$117)*(Table1[Group]=$AJ119)*(Table1[Avg_DCCH_100percDH])*(Table1[SumHD_TJ]/(N97*1000))),0)</f>
        <v>0</v>
      </c>
      <c r="O119" s="88" cm="1">
        <f t="array" ref="O119">IFERROR(SUMPRODUCT((Table1[Region]=$O$117)*(Table1[Group]=$AJ119)*(Table1[Avg_DCCH_100percDH])*(Table1[SumHD_TJ]/(O97*1000))),0)</f>
        <v>0</v>
      </c>
      <c r="P119" s="88" cm="1">
        <f t="array" ref="P119">IFERROR(SUMPRODUCT((Table1[Region]=$P$117)*(Table1[Group]=$AJ119)*(Table1[Avg_DCCH_100percDH])*(Table1[SumHD_TJ]/(P97*1000))),0)</f>
        <v>0</v>
      </c>
      <c r="Q119" s="88" cm="1">
        <f t="array" ref="Q119">IFERROR(SUMPRODUCT((Table1[Region]=$Q$117)*(Table1[Group]=$AJ119)*(Table1[Avg_DCCH_100percDH])*(Table1[SumHD_TJ]/(Q97*1000))),0)</f>
        <v>0</v>
      </c>
      <c r="R119" s="88" cm="1">
        <f t="array" ref="R119">IFERROR(SUMPRODUCT((Table1[Region]=$R$117)*(Table1[Group]=$AJ119)*(Table1[Avg_DCCH_100percDH])*(Table1[SumHD_TJ]/(R97*1000))),0)</f>
        <v>0</v>
      </c>
      <c r="S119" s="88" cm="1">
        <f t="array" ref="S119">IFERROR(SUMPRODUCT((Table1[Region]=$R$117)*(Table1[Group]=$AJ119)*(Table1[Avg_DCCH_100percDH])*(Table1[SumHD_TJ]/(S97*1000))),0)</f>
        <v>0</v>
      </c>
      <c r="T119" s="88" cm="1">
        <f t="array" ref="T119">IFERROR(SUMPRODUCT((Table1[Region]=$T$117)*(Table1[Group]=$AJ119)*(Table1[Avg_DCCH_100percDH])*(Table1[SumHD_TJ]/(T97*1000))),0)</f>
        <v>0</v>
      </c>
      <c r="U119" s="88" cm="1">
        <f t="array" ref="U119">IFERROR(SUMPRODUCT((Table1[Region]=$U$117)*(Table1[Group]=$AJ119)*(Table1[Avg_DCCH_100percDH])*(Table1[SumHD_TJ]/(U97*1000))),0)</f>
        <v>8.86</v>
      </c>
      <c r="V119" s="88" cm="1">
        <f t="array" ref="V119">IFERROR(SUMPRODUCT((Table1[Region]=$V$117)*(Table1[Group]=$AJ119)*(Table1[Avg_DCCH_100percDH])*(Table1[SumHD_TJ]/(V97*1000))),0)</f>
        <v>0</v>
      </c>
      <c r="W119" s="88" cm="1">
        <f t="array" ref="W119">IFERROR(SUMPRODUCT((Table1[Region]=$W$117)*(Table1[Group]=$AJ119)*(Table1[Avg_DCCH_100percDH])*(Table1[SumHD_TJ]/(W97*1000))),0)</f>
        <v>8.19</v>
      </c>
      <c r="X119" s="88" cm="1">
        <f t="array" ref="X119">IFERROR(SUMPRODUCT((Table1[Region]=$X$117)*(Table1[Group]=$AJ119)*(Table1[Avg_DCCH_100percDH])*(Table1[SumHD_TJ]/(X97*1000))),0)</f>
        <v>0</v>
      </c>
      <c r="Y119" s="88" cm="1">
        <f t="array" ref="Y119">IFERROR(SUMPRODUCT((Table1[Region]=$Y$117)*(Table1[Group]=$AJ119)*(Table1[Avg_DCCH_100percDH])*(Table1[SumHD_TJ]/(Y97*1000))),0)</f>
        <v>6.33</v>
      </c>
      <c r="Z119" s="88" cm="1">
        <f t="array" ref="Z119">IFERROR(SUMPRODUCT((Table1[Region]=$Z$117)*(Table1[Group]=$AJ119)*(Table1[Avg_DCCH_100percDH])*(Table1[SumHD_TJ]/(Z97*1000))),0)</f>
        <v>6.92</v>
      </c>
      <c r="AA119" s="88" cm="1">
        <f t="array" ref="AA119">IFERROR(SUMPRODUCT((Table1[Region]=$AA$117)*(Table1[Group]=$AJ119)*(Table1[Avg_DCCH_100percDH])*(Table1[SumHD_TJ]/(AA97*1000))),0)</f>
        <v>0</v>
      </c>
      <c r="AB119" s="88" cm="1">
        <f t="array" ref="AB119">IFERROR(SUMPRODUCT((Table1[Region]=$AB$117)*(Table1[Group]=$AJ119)*(Table1[Avg_DCCH_100percDH])*(Table1[SumHD_TJ]/(AB97*1000))),0)</f>
        <v>0</v>
      </c>
      <c r="AC119" s="88" cm="1">
        <f t="array" ref="AC119">IFERROR(SUMPRODUCT((Table1[Region]=$AC$117)*(Table1[Group]=$AJ119)*(Table1[Avg_DCCH_100percDH])*(Table1[SumHD_TJ]/(AC97*1000))),0)</f>
        <v>0</v>
      </c>
      <c r="AD119" s="88" cm="1">
        <f t="array" ref="AD119">IFERROR(SUMPRODUCT((Table1[Region]=$AD$117)*(Table1[Group]=$AJ119)*(Table1[Avg_DCCH_100percDH])*(Table1[SumHD_TJ]/(AD97*1000))),0)</f>
        <v>0</v>
      </c>
      <c r="AE119" s="88" cm="1">
        <f t="array" ref="AE119">IFERROR(SUMPRODUCT((Table1[Region]=$AE$117)*(Table1[Group]=$AJ119)*(Table1[Avg_DCCH_100percDH])*(Table1[SumHD_TJ]/(AE97*1000))),0)</f>
        <v>0</v>
      </c>
      <c r="AF119" s="88" cm="1">
        <f t="array" ref="AF119">IFERROR(SUMPRODUCT((Table1[Region]=$AF$117)*(Table1[Group]=$AJ119)*(Table1[Avg_DCCH_100percDH])*(Table1[SumHD_TJ]/(AF97*1000))),0)</f>
        <v>0</v>
      </c>
      <c r="AG119" s="88" cm="1">
        <f t="array" ref="AG119">IFERROR(SUMPRODUCT((Table1[Region]=$AG$117)*(Table1[Group]=$AJ119)*(Table1[Avg_DCCH_100percDH])*(Table1[SumHD_TJ]/(AG97*1000))),0)</f>
        <v>0</v>
      </c>
      <c r="AH119" s="39" t="str">
        <f>C5</f>
        <v>CITY_DH</v>
      </c>
      <c r="AJ119">
        <v>0</v>
      </c>
      <c r="AN119" s="77" t="s">
        <v>492</v>
      </c>
      <c r="AO119" s="77">
        <v>5707.7302867114549</v>
      </c>
      <c r="AP119" s="78">
        <v>31664.055551096844</v>
      </c>
      <c r="AQ119" s="79">
        <v>21017.612342177581</v>
      </c>
      <c r="AS119" s="77">
        <v>3199.1719442467102</v>
      </c>
      <c r="AT119" s="78">
        <v>21769.226916806354</v>
      </c>
      <c r="AU119" s="79">
        <v>19142.703253806059</v>
      </c>
      <c r="AV119" s="79">
        <f t="shared" si="6"/>
        <v>44111.102114859124</v>
      </c>
      <c r="AX119" s="77">
        <v>10682.288217549727</v>
      </c>
      <c r="AY119" s="78">
        <v>35414.319739634877</v>
      </c>
      <c r="AZ119" s="79">
        <v>20745.363974030555</v>
      </c>
      <c r="BA119" s="79">
        <f t="shared" si="7"/>
        <v>66841.971931215157</v>
      </c>
    </row>
    <row r="120" spans="3:53" ht="15">
      <c r="C120" s="64"/>
      <c r="D120" s="65" t="s">
        <v>507</v>
      </c>
      <c r="E120" s="62" t="s">
        <v>22</v>
      </c>
      <c r="F120" s="62">
        <v>2020</v>
      </c>
      <c r="G120" s="62"/>
      <c r="H120" s="88" cm="1">
        <f t="array" ref="H120">IFERROR(SUMPRODUCT((Table1[Region]=$H$117)*(Table1[Group]=$AJ120)*(Table1[Avg_DCCH_100percDH])*(Table1[SumHD_TJ]/(H98*1000))),0)</f>
        <v>0</v>
      </c>
      <c r="I120" s="88" cm="1">
        <f t="array" ref="I120">IFERROR(SUMPRODUCT((Table1[Region]=$I$117)*(Table1[Group]=$AJ120)*(Table1[Avg_DCCH_100percDH])*(Table1[SumHD_TJ]/(I98*1000))),0)</f>
        <v>9.3131554892699153</v>
      </c>
      <c r="J120" s="88" cm="1">
        <f t="array" ref="J120">IFERROR(SUMPRODUCT((Table1[Region]=$J$117)*(Table1[Group]=$AJ120)*(Table1[Avg_DCCH_100percDH])*(Table1[SumHD_TJ]/(J98*1000))),0)</f>
        <v>8.1962878850318059</v>
      </c>
      <c r="K120" s="88" cm="1">
        <f t="array" ref="K120">IFERROR(SUMPRODUCT((Table1[Region]=$K$117)*(Table1[Group]=$AJ120)*(Table1[Avg_DCCH_100percDH])*(Table1[SumHD_TJ]/(K98*1000))),0)</f>
        <v>6.3055625553621066</v>
      </c>
      <c r="L120" s="88" cm="1">
        <f t="array" ref="L120">IFERROR(SUMPRODUCT((Table1[Region]=$L$117)*(Table1[Group]=$AJ120)*(Table1[Avg_DCCH_100percDH])*(Table1[SumHD_TJ]/(L98*1000))),0)</f>
        <v>7.4513980723670041</v>
      </c>
      <c r="M120" s="88" cm="1">
        <f t="array" ref="M120">IFERROR(SUMPRODUCT((Table1[Region]=$M$117)*(Table1[Group]=$AJ120)*(Table1[Avg_DCCH_100percDH])*(Table1[SumHD_TJ]/(M98*1000))),0)</f>
        <v>7.4289856500733116</v>
      </c>
      <c r="N120" s="88" cm="1">
        <f t="array" ref="N120">IFERROR(SUMPRODUCT((Table1[Region]=$N$117)*(Table1[Group]=$AJ120)*(Table1[Avg_DCCH_100percDH])*(Table1[SumHD_TJ]/(N98*1000))),0)</f>
        <v>7.9796315919782117</v>
      </c>
      <c r="O120" s="88" cm="1">
        <f t="array" ref="O120">IFERROR(SUMPRODUCT((Table1[Region]=$O$117)*(Table1[Group]=$AJ120)*(Table1[Avg_DCCH_100percDH])*(Table1[SumHD_TJ]/(O98*1000))),0)</f>
        <v>8.7680595542962987</v>
      </c>
      <c r="P120" s="88" cm="1">
        <f t="array" ref="P120">IFERROR(SUMPRODUCT((Table1[Region]=$P$117)*(Table1[Group]=$AJ120)*(Table1[Avg_DCCH_100percDH])*(Table1[SumHD_TJ]/(P98*1000))),0)</f>
        <v>9.6148760308233054</v>
      </c>
      <c r="Q120" s="88" cm="1">
        <f t="array" ref="Q120">IFERROR(SUMPRODUCT((Table1[Region]=$Q$117)*(Table1[Group]=$AJ120)*(Table1[Avg_DCCH_100percDH])*(Table1[SumHD_TJ]/(Q98*1000))),0)</f>
        <v>8.2416916928798951</v>
      </c>
      <c r="R120" s="88" cm="1">
        <f t="array" ref="R120">IFERROR(SUMPRODUCT((Table1[Region]=$R$117)*(Table1[Group]=$AJ120)*(Table1[Avg_DCCH_100percDH])*(Table1[SumHD_TJ]/(R98*1000))),0)</f>
        <v>8.9994243932794014</v>
      </c>
      <c r="S120" s="88" cm="1">
        <f t="array" ref="S120">IFERROR(SUMPRODUCT((Table1[Region]=$S$117)*(Table1[Group]=$AJ120)*(Table1[Avg_DCCH_100percDH])*(Table1[SumHD_TJ]/(S98*1000))),0)</f>
        <v>9.0330053679418363</v>
      </c>
      <c r="T120" s="88" cm="1">
        <f t="array" ref="T120">IFERROR(SUMPRODUCT((Table1[Region]=$T$117)*(Table1[Group]=$AJ120)*(Table1[Avg_DCCH_100percDH])*(Table1[SumHD_TJ]/(T98*1000))),0)</f>
        <v>11.542544328444773</v>
      </c>
      <c r="U120" s="88" cm="1">
        <f t="array" ref="U120">IFERROR(SUMPRODUCT((Table1[Region]=$U$117)*(Table1[Group]=$AJ120)*(Table1[Avg_DCCH_100percDH])*(Table1[SumHD_TJ]/(U98*1000))),0)</f>
        <v>8.1693088929046418</v>
      </c>
      <c r="V120" s="88" cm="1">
        <f t="array" ref="V120">IFERROR(SUMPRODUCT((Table1[Region]=$V$117)*(Table1[Group]=$AJ120)*(Table1[Avg_DCCH_100percDH])*(Table1[SumHD_TJ]/(V98*1000))),0)</f>
        <v>0</v>
      </c>
      <c r="W120" s="88" cm="1">
        <f t="array" ref="W120">IFERROR(SUMPRODUCT((Table1[Region]=$W$117)*(Table1[Group]=$AJ120)*(Table1[Avg_DCCH_100percDH])*(Table1[SumHD_TJ]/(W98*1000))),0)</f>
        <v>3.5185840375586852</v>
      </c>
      <c r="X120" s="88" cm="1">
        <f t="array" ref="X120">IFERROR(SUMPRODUCT((Table1[Region]=$X$117)*(Table1[Group]=$AJ120)*(Table1[Avg_DCCH_100percDH])*(Table1[SumHD_TJ]/(X98*1000))),0)</f>
        <v>11.319624696711578</v>
      </c>
      <c r="Y120" s="88" cm="1">
        <f t="array" ref="Y120">IFERROR(SUMPRODUCT((Table1[Region]=$Y$117)*(Table1[Group]=$AJ120)*(Table1[Avg_DCCH_100percDH])*(Table1[SumHD_TJ]/(Y98*1000))),0)</f>
        <v>7.5347001513431717</v>
      </c>
      <c r="Z120" s="88" cm="1">
        <f t="array" ref="Z120">IFERROR(SUMPRODUCT((Table1[Region]=$Z$117)*(Table1[Group]=$AJ120)*(Table1[Avg_DCCH_100percDH])*(Table1[SumHD_TJ]/(Z98*1000))),0)</f>
        <v>8.8685024636686833</v>
      </c>
      <c r="AA120" s="88" cm="1">
        <f t="array" ref="AA120">IFERROR(SUMPRODUCT((Table1[Region]=$AA$117)*(Table1[Group]=$AJ120)*(Table1[Avg_DCCH_100percDH])*(Table1[SumHD_TJ]/(AA98*1000))),0)</f>
        <v>8.51</v>
      </c>
      <c r="AB120" s="88" cm="1">
        <f t="array" ref="AB120">IFERROR(SUMPRODUCT((Table1[Region]=$AB$117)*(Table1[Group]=$AJ120)*(Table1[Avg_DCCH_100percDH])*(Table1[SumHD_TJ]/(AB98*1000))),0)</f>
        <v>9.4273736909323116</v>
      </c>
      <c r="AC120" s="88" cm="1">
        <f t="array" ref="AC120">IFERROR(SUMPRODUCT((Table1[Region]=$AC$117)*(Table1[Group]=$AJ120)*(Table1[Avg_DCCH_100percDH])*(Table1[SumHD_TJ]/(AC98*1000))),0)</f>
        <v>11.101962692786518</v>
      </c>
      <c r="AD120" s="88" cm="1">
        <f t="array" ref="AD120">IFERROR(SUMPRODUCT((Table1[Region]=$AD$117)*(Table1[Group]=$AJ120)*(Table1[Avg_DCCH_100percDH])*(Table1[SumHD_TJ]/(AD98*1000))),0)</f>
        <v>9.3190737210659407</v>
      </c>
      <c r="AE120" s="88" cm="1">
        <f t="array" ref="AE120">IFERROR(SUMPRODUCT((Table1[Region]=$AE$117)*(Table1[Group]=$AJ120)*(Table1[Avg_DCCH_100percDH])*(Table1[SumHD_TJ]/(AE98*1000))),0)</f>
        <v>9.1874169371496031</v>
      </c>
      <c r="AF120" s="88" cm="1">
        <f t="array" ref="AF120">IFERROR(SUMPRODUCT((Table1[Region]=$AF$117)*(Table1[Group]=$AJ120)*(Table1[Avg_DCCH_100percDH])*(Table1[SumHD_TJ]/(AF98*1000))),0)</f>
        <v>12.420956297579941</v>
      </c>
      <c r="AG120" s="88" cm="1">
        <f t="array" ref="AG120">IFERROR(SUMPRODUCT((Table1[Region]=$AG$117)*(Table1[Group]=$AJ120)*(Table1[Avg_DCCH_100percDH])*(Table1[SumHD_TJ]/(AG98*1000))),0)</f>
        <v>8.9213607252765534</v>
      </c>
      <c r="AH120" s="39" t="e">
        <f>#REF!</f>
        <v>#REF!</v>
      </c>
      <c r="AJ120">
        <v>1</v>
      </c>
      <c r="AN120" s="74" t="s">
        <v>484</v>
      </c>
      <c r="AO120" s="74">
        <v>5171.9442387568897</v>
      </c>
      <c r="AP120" s="75">
        <v>14607.081361695711</v>
      </c>
      <c r="AQ120" s="76">
        <v>22634.409316370762</v>
      </c>
      <c r="AS120" s="74">
        <v>2888.9605821519499</v>
      </c>
      <c r="AT120" s="75">
        <v>12264.197780781444</v>
      </c>
      <c r="AU120" s="76">
        <v>16822.932669034672</v>
      </c>
      <c r="AV120" s="76">
        <f t="shared" si="6"/>
        <v>31976.091031968066</v>
      </c>
      <c r="AX120" s="74">
        <v>9679.5391912830764</v>
      </c>
      <c r="AY120" s="75">
        <v>16337.131829849692</v>
      </c>
      <c r="AZ120" s="76">
        <v>22341.218020421904</v>
      </c>
      <c r="BA120" s="76">
        <f t="shared" si="7"/>
        <v>48357.88904155467</v>
      </c>
    </row>
    <row r="121" spans="3:53" ht="15">
      <c r="C121" s="64"/>
      <c r="D121" s="65" t="s">
        <v>507</v>
      </c>
      <c r="E121" s="62" t="s">
        <v>22</v>
      </c>
      <c r="F121" s="62">
        <v>2020</v>
      </c>
      <c r="G121" s="62"/>
      <c r="H121" s="88" cm="1">
        <f t="array" ref="H121">IFERROR(SUMPRODUCT((Table1[Region]=$H$117)*(Table1[Group]=$AJ121)*(Table1[Avg_DCCH_100percDH])*(Table1[SumHD_TJ]/(H99*1000))),0)</f>
        <v>13.558527974895695</v>
      </c>
      <c r="I121" s="88" cm="1">
        <f t="array" ref="I121">IFERROR(SUMPRODUCT((Table1[Region]=$I$117)*(Table1[Group]=$AJ121)*(Table1[Avg_DCCH_100percDH])*(Table1[SumHD_TJ]/(I99*1000))),0)</f>
        <v>14.683083954436791</v>
      </c>
      <c r="J121" s="88" cm="1">
        <f t="array" ref="J121">IFERROR(SUMPRODUCT((Table1[Region]=$J$117)*(Table1[Group]=$AJ121)*(Table1[Avg_DCCH_100percDH])*(Table1[SumHD_TJ]/(J99*1000))),0)</f>
        <v>15.751623187253109</v>
      </c>
      <c r="K121" s="88" cm="1">
        <f t="array" ref="K121">IFERROR(SUMPRODUCT((Table1[Region]=$K$117)*(Table1[Group]=$AJ121)*(Table1[Avg_DCCH_100percDH])*(Table1[SumHD_TJ]/(K99*1000))),0)</f>
        <v>17.156682665553703</v>
      </c>
      <c r="L121" s="88" cm="1">
        <f t="array" ref="L121">IFERROR(SUMPRODUCT((Table1[Region]=$L$117)*(Table1[Group]=$AJ121)*(Table1[Avg_DCCH_100percDH])*(Table1[SumHD_TJ]/(L99*1000))),0)</f>
        <v>12.813724171071602</v>
      </c>
      <c r="M121" s="88" cm="1">
        <f t="array" ref="M121">IFERROR(SUMPRODUCT((Table1[Region]=$M$117)*(Table1[Group]=$AJ121)*(Table1[Avg_DCCH_100percDH])*(Table1[SumHD_TJ]/(M99*1000))),0)</f>
        <v>18.594862647607208</v>
      </c>
      <c r="N121" s="88" cm="1">
        <f t="array" ref="N121">IFERROR(SUMPRODUCT((Table1[Region]=$N$117)*(Table1[Group]=$AJ121)*(Table1[Avg_DCCH_100percDH])*(Table1[SumHD_TJ]/(N99*1000))),0)</f>
        <v>16.001598245064248</v>
      </c>
      <c r="O121" s="88" cm="1">
        <f t="array" ref="O121">IFERROR(SUMPRODUCT((Table1[Region]=$O$117)*(Table1[Group]=$AJ121)*(Table1[Avg_DCCH_100percDH])*(Table1[SumHD_TJ]/(O99*1000))),0)</f>
        <v>14.709765169898672</v>
      </c>
      <c r="P121" s="88" cm="1">
        <f t="array" ref="P121">IFERROR(SUMPRODUCT((Table1[Region]=$P$117)*(Table1[Group]=$AJ121)*(Table1[Avg_DCCH_100percDH])*(Table1[SumHD_TJ]/(P99*1000))),0)</f>
        <v>15.260342126759888</v>
      </c>
      <c r="Q121" s="88" cm="1">
        <f t="array" ref="Q121">IFERROR(SUMPRODUCT((Table1[Region]=$Q$117)*(Table1[Group]=$AJ121)*(Table1[Avg_DCCH_100percDH])*(Table1[SumHD_TJ]/(Q99*1000))),0)</f>
        <v>0</v>
      </c>
      <c r="R121" s="88" cm="1">
        <f t="array" ref="R121">IFERROR(SUMPRODUCT((Table1[Region]=$R$117)*(Table1[Group]=$AJ121)*(Table1[Avg_DCCH_100percDH])*(Table1[SumHD_TJ]/(R99*1000))),0)</f>
        <v>19.706093834400804</v>
      </c>
      <c r="S121" s="88" cm="1">
        <f t="array" ref="S121">IFERROR(SUMPRODUCT((Table1[Region]=$S$117)*(Table1[Group]=$AJ121)*(Table1[Avg_DCCH_100percDH])*(Table1[SumHD_TJ]/(S99*1000))),0)</f>
        <v>17.01589043142998</v>
      </c>
      <c r="T121" s="88" cm="1">
        <f t="array" ref="T121">IFERROR(SUMPRODUCT((Table1[Region]=$T$117)*(Table1[Group]=$AJ121)*(Table1[Avg_DCCH_100percDH])*(Table1[SumHD_TJ]/(T99*1000))),0)</f>
        <v>14.889623153963672</v>
      </c>
      <c r="U121" s="88" cm="1">
        <f t="array" ref="U121">IFERROR(SUMPRODUCT((Table1[Region]=$U$117)*(Table1[Group]=$AJ121)*(Table1[Avg_DCCH_100percDH])*(Table1[SumHD_TJ]/(U99*1000))),0)</f>
        <v>15.630327985067932</v>
      </c>
      <c r="V121" s="88" cm="1">
        <f t="array" ref="V121">IFERROR(SUMPRODUCT((Table1[Region]=$V$117)*(Table1[Group]=$AJ121)*(Table1[Avg_DCCH_100percDH])*(Table1[SumHD_TJ]/(V99*1000))),0)</f>
        <v>15.518223559320152</v>
      </c>
      <c r="W121" s="88" cm="1">
        <f t="array" ref="W121">IFERROR(SUMPRODUCT((Table1[Region]=$W$117)*(Table1[Group]=$AJ121)*(Table1[Avg_DCCH_100percDH])*(Table1[SumHD_TJ]/(W99*1000))),0)</f>
        <v>16.327741059475997</v>
      </c>
      <c r="X121" s="88" cm="1">
        <f t="array" ref="X121">IFERROR(SUMPRODUCT((Table1[Region]=$X$117)*(Table1[Group]=$AJ121)*(Table1[Avg_DCCH_100percDH])*(Table1[SumHD_TJ]/(X99*1000))),0)</f>
        <v>14.944398670845448</v>
      </c>
      <c r="Y121" s="88" cm="1">
        <f t="array" ref="Y121">IFERROR(SUMPRODUCT((Table1[Region]=$Y$117)*(Table1[Group]=$AJ121)*(Table1[Avg_DCCH_100percDH])*(Table1[SumHD_TJ]/(Y99*1000))),0)</f>
        <v>18.925501064035597</v>
      </c>
      <c r="Z121" s="88" cm="1">
        <f t="array" ref="Z121">IFERROR(SUMPRODUCT((Table1[Region]=$Z$117)*(Table1[Group]=$AJ121)*(Table1[Avg_DCCH_100percDH])*(Table1[SumHD_TJ]/(Z99*1000))),0)</f>
        <v>14.777554923146687</v>
      </c>
      <c r="AA121" s="88" cm="1">
        <f t="array" ref="AA121">IFERROR(SUMPRODUCT((Table1[Region]=$AA$117)*(Table1[Group]=$AJ121)*(Table1[Avg_DCCH_100percDH])*(Table1[SumHD_TJ]/(AA99*1000))),0)</f>
        <v>14.727799592044876</v>
      </c>
      <c r="AB121" s="88" cm="1">
        <f t="array" ref="AB121">IFERROR(SUMPRODUCT((Table1[Region]=$AB$117)*(Table1[Group]=$AJ121)*(Table1[Avg_DCCH_100percDH])*(Table1[SumHD_TJ]/(AB99*1000))),0)</f>
        <v>14.606095478401292</v>
      </c>
      <c r="AC121" s="88" cm="1">
        <f t="array" ref="AC121">IFERROR(SUMPRODUCT((Table1[Region]=$AC$117)*(Table1[Group]=$AJ121)*(Table1[Avg_DCCH_100percDH])*(Table1[SumHD_TJ]/(AC99*1000))),0)</f>
        <v>18.861153081510935</v>
      </c>
      <c r="AD121" s="88" cm="1">
        <f t="array" ref="AD121">IFERROR(SUMPRODUCT((Table1[Region]=$AD$117)*(Table1[Group]=$AJ121)*(Table1[Avg_DCCH_100percDH])*(Table1[SumHD_TJ]/(AD99*1000))),0)</f>
        <v>15.791020660136638</v>
      </c>
      <c r="AE121" s="88" cm="1">
        <f t="array" ref="AE121">IFERROR(SUMPRODUCT((Table1[Region]=$AE$117)*(Table1[Group]=$AJ121)*(Table1[Avg_DCCH_100percDH])*(Table1[SumHD_TJ]/(AE99*1000))),0)</f>
        <v>15.660786744602623</v>
      </c>
      <c r="AF121" s="88" cm="1">
        <f t="array" ref="AF121">IFERROR(SUMPRODUCT((Table1[Region]=$AF$117)*(Table1[Group]=$AJ121)*(Table1[Avg_DCCH_100percDH])*(Table1[SumHD_TJ]/(AF99*1000))),0)</f>
        <v>15.225505608909691</v>
      </c>
      <c r="AG121" s="88" cm="1">
        <f t="array" ref="AG121">IFERROR(SUMPRODUCT((Table1[Region]=$AG$117)*(Table1[Group]=$AJ121)*(Table1[Avg_DCCH_100percDH])*(Table1[SumHD_TJ]/(AG99*1000))),0)</f>
        <v>15.600101574403251</v>
      </c>
      <c r="AH121" s="39" t="str">
        <f>C38</f>
        <v>URBAN_2_DH</v>
      </c>
      <c r="AJ121">
        <v>2</v>
      </c>
      <c r="AN121" s="77" t="s">
        <v>485</v>
      </c>
      <c r="AO121" s="77">
        <v>4812.6607915009608</v>
      </c>
      <c r="AP121" s="78">
        <v>24396.504108350535</v>
      </c>
      <c r="AQ121" s="79">
        <v>40978.113753004131</v>
      </c>
      <c r="AS121" s="77">
        <v>2668.9797196485479</v>
      </c>
      <c r="AT121" s="78">
        <v>18385.501077566361</v>
      </c>
      <c r="AU121" s="79">
        <v>33878.287885206948</v>
      </c>
      <c r="AV121" s="79">
        <f t="shared" si="6"/>
        <v>54932.768682421854</v>
      </c>
      <c r="AX121" s="77">
        <v>9007.1231620397029</v>
      </c>
      <c r="AY121" s="78">
        <v>27286.005597994634</v>
      </c>
      <c r="AZ121" s="79">
        <v>40447.31013852264</v>
      </c>
      <c r="BA121" s="79">
        <f t="shared" si="7"/>
        <v>76740.438898556982</v>
      </c>
    </row>
    <row r="122" spans="3:53" ht="15.75" thickBot="1">
      <c r="C122" s="83"/>
      <c r="D122" s="84" t="s">
        <v>507</v>
      </c>
      <c r="E122" s="55" t="s">
        <v>22</v>
      </c>
      <c r="F122" s="55">
        <v>2020</v>
      </c>
      <c r="G122" s="55"/>
      <c r="H122" s="89" cm="1">
        <f t="array" ref="H122">IFERROR(SUMPRODUCT((Table1[Region]=$H$117)*(Table1[Group]=$AJ122)*(Table1[Avg_DCCH_100percDH])*(Table1[SumHD_TJ]/(H100*1000))),0)</f>
        <v>25.799497610745195</v>
      </c>
      <c r="I122" s="89" cm="1">
        <f t="array" ref="I122">IFERROR(SUMPRODUCT((Table1[Region]=$I$117)*(Table1[Group]=$AJ122)*(Table1[Avg_DCCH_100percDH])*(Table1[SumHD_TJ]/(I100*1000))),0)</f>
        <v>29.94</v>
      </c>
      <c r="J122" s="89" cm="1">
        <f t="array" ref="J122">IFERROR(SUMPRODUCT((Table1[Region]=$J$117)*(Table1[Group]=$AJ122)*(Table1[Avg_DCCH_100percDH])*(Table1[SumHD_TJ]/(J100*1000))),0)</f>
        <v>27.109828605200939</v>
      </c>
      <c r="K122" s="89" cm="1">
        <f t="array" ref="K122">IFERROR(SUMPRODUCT((Table1[Region]=$K$117)*(Table1[Group]=$AJ122)*(Table1[Avg_DCCH_100percDH])*(Table1[SumHD_TJ]/(K100*1000))),0)</f>
        <v>23.933034310906649</v>
      </c>
      <c r="L122" s="89" cm="1">
        <f t="array" ref="L122">IFERROR(SUMPRODUCT((Table1[Region]=$L$117)*(Table1[Group]=$AJ122)*(Table1[Avg_DCCH_100percDH])*(Table1[SumHD_TJ]/(L100*1000))),0)</f>
        <v>23.368227108266076</v>
      </c>
      <c r="M122" s="89" cm="1">
        <f t="array" ref="M122">IFERROR(SUMPRODUCT((Table1[Region]=$M$117)*(Table1[Group]=$AJ122)*(Table1[Avg_DCCH_100percDH])*(Table1[SumHD_TJ]/(M100*1000))),0)</f>
        <v>26.94901071723001</v>
      </c>
      <c r="N122" s="89" cm="1">
        <f t="array" ref="N122">IFERROR(SUMPRODUCT((Table1[Region]=$N$117)*(Table1[Group]=$AJ122)*(Table1[Avg_DCCH_100percDH])*(Table1[SumHD_TJ]/(N100*1000))),0)</f>
        <v>23.481223094970929</v>
      </c>
      <c r="O122" s="89" cm="1">
        <f t="array" ref="O122">IFERROR(SUMPRODUCT((Table1[Region]=$O$117)*(Table1[Group]=$AJ122)*(Table1[Avg_DCCH_100percDH])*(Table1[SumHD_TJ]/(O100*1000))),0)</f>
        <v>25.457794632438741</v>
      </c>
      <c r="P122" s="89" cm="1">
        <f t="array" ref="P122">IFERROR(SUMPRODUCT((Table1[Region]=$P$117)*(Table1[Group]=$AJ122)*(Table1[Avg_DCCH_100percDH])*(Table1[SumHD_TJ]/(P100*1000))),0)</f>
        <v>22.132155680775785</v>
      </c>
      <c r="Q122" s="89" cm="1">
        <f t="array" ref="Q122">IFERROR(SUMPRODUCT((Table1[Region]=$Q$117)*(Table1[Group]=$AJ122)*(Table1[Avg_DCCH_100percDH])*(Table1[SumHD_TJ]/(Q100*1000))),0)</f>
        <v>27.07218293395675</v>
      </c>
      <c r="R122" s="89" cm="1">
        <f t="array" ref="R122">IFERROR(SUMPRODUCT((Table1[Region]=$R$117)*(Table1[Group]=$AJ122)*(Table1[Avg_DCCH_100percDH])*(Table1[SumHD_TJ]/(R100*1000))),0)</f>
        <v>21.822502207594127</v>
      </c>
      <c r="S122" s="89" cm="1">
        <f t="array" ref="S122">IFERROR(SUMPRODUCT((Table1[Region]=$S$117)*(Table1[Group]=$AJ122)*(Table1[Avg_DCCH_100percDH])*(Table1[SumHD_TJ]/(S100*1000))),0)</f>
        <v>27.975470958712382</v>
      </c>
      <c r="T122" s="89" cm="1">
        <f t="array" ref="T122">IFERROR(SUMPRODUCT((Table1[Region]=$T$117)*(Table1[Group]=$AJ122)*(Table1[Avg_DCCH_100percDH])*(Table1[SumHD_TJ]/(T100*1000))),0)</f>
        <v>24.160449900022218</v>
      </c>
      <c r="U122" s="89" cm="1">
        <f t="array" ref="U122">IFERROR(SUMPRODUCT((Table1[Region]=$U$117)*(Table1[Group]=$AJ122)*(Table1[Avg_DCCH_100percDH])*(Table1[SumHD_TJ]/(U100*1000))),0)</f>
        <v>25.175710242539314</v>
      </c>
      <c r="V122" s="89" cm="1">
        <f t="array" ref="V122">IFERROR(SUMPRODUCT((Table1[Region]=$V$117)*(Table1[Group]=$AJ122)*(Table1[Avg_DCCH_100percDH])*(Table1[SumHD_TJ]/(V100*1000))),0)</f>
        <v>25.154430203399276</v>
      </c>
      <c r="W122" s="89" cm="1">
        <f t="array" ref="W122">IFERROR(SUMPRODUCT((Table1[Region]=$W$117)*(Table1[Group]=$AJ122)*(Table1[Avg_DCCH_100percDH])*(Table1[SumHD_TJ]/(W100*1000))),0)</f>
        <v>22.338444587273894</v>
      </c>
      <c r="X122" s="89" cm="1">
        <f t="array" ref="X122">IFERROR(SUMPRODUCT((Table1[Region]=$X$117)*(Table1[Group]=$AJ122)*(Table1[Avg_DCCH_100percDH])*(Table1[SumHD_TJ]/(X100*1000))),0)</f>
        <v>21.996971894832271</v>
      </c>
      <c r="Y122" s="89" cm="1">
        <f t="array" ref="Y122">IFERROR(SUMPRODUCT((Table1[Region]=$Y$117)*(Table1[Group]=$AJ122)*(Table1[Avg_DCCH_100percDH])*(Table1[SumHD_TJ]/(Y100*1000))),0)</f>
        <v>26.096399635274192</v>
      </c>
      <c r="Z122" s="89" cm="1">
        <f t="array" ref="Z122">IFERROR(SUMPRODUCT((Table1[Region]=$Z$117)*(Table1[Group]=$AJ122)*(Table1[Avg_DCCH_100percDH])*(Table1[SumHD_TJ]/(Z100*1000))),0)</f>
        <v>23.504138977766839</v>
      </c>
      <c r="AA122" s="89" cm="1">
        <f t="array" ref="AA122">IFERROR(SUMPRODUCT((Table1[Region]=$AA$117)*(Table1[Group]=$AJ122)*(Table1[Avg_DCCH_100percDH])*(Table1[SumHD_TJ]/(AA100*1000))),0)</f>
        <v>22.529729151817534</v>
      </c>
      <c r="AB122" s="89" cm="1">
        <f t="array" ref="AB122">IFERROR(SUMPRODUCT((Table1[Region]=$AB$117)*(Table1[Group]=$AJ122)*(Table1[Avg_DCCH_100percDH])*(Table1[SumHD_TJ]/(AB100*1000))),0)</f>
        <v>25.513908012727804</v>
      </c>
      <c r="AC122" s="89" cm="1">
        <f t="array" ref="AC122">IFERROR(SUMPRODUCT((Table1[Region]=$AC$117)*(Table1[Group]=$AJ122)*(Table1[Avg_DCCH_100percDH])*(Table1[SumHD_TJ]/(AC100*1000))),0)</f>
        <v>23.660958369470944</v>
      </c>
      <c r="AD122" s="89" cm="1">
        <f t="array" ref="AD122">IFERROR(SUMPRODUCT((Table1[Region]=$AD$117)*(Table1[Group]=$AJ122)*(Table1[Avg_DCCH_100percDH])*(Table1[SumHD_TJ]/(AD100*1000))),0)</f>
        <v>24.114436304436303</v>
      </c>
      <c r="AE122" s="89" cm="1">
        <f t="array" ref="AE122">IFERROR(SUMPRODUCT((Table1[Region]=$AE$117)*(Table1[Group]=$AJ122)*(Table1[Avg_DCCH_100percDH])*(Table1[SumHD_TJ]/(AE100*1000))),0)</f>
        <v>28.425081249999998</v>
      </c>
      <c r="AF122" s="89" cm="1">
        <f t="array" ref="AF122">IFERROR(SUMPRODUCT((Table1[Region]=$AF$117)*(Table1[Group]=$AJ122)*(Table1[Avg_DCCH_100percDH])*(Table1[SumHD_TJ]/(AF100*1000))),0)</f>
        <v>24.801285813872425</v>
      </c>
      <c r="AG122" s="89" cm="1">
        <f t="array" ref="AG122">IFERROR(SUMPRODUCT((Table1[Region]=$AG$117)*(Table1[Group]=$AJ122)*(Table1[Avg_DCCH_100percDH])*(Table1[SumHD_TJ]/(AG100*1000))),0)</f>
        <v>21.492011114051333</v>
      </c>
      <c r="AH122" s="86" t="str">
        <f>C86</f>
        <v>URBAN_3_DH</v>
      </c>
      <c r="AJ122">
        <v>3</v>
      </c>
      <c r="AN122" s="80" t="s">
        <v>486</v>
      </c>
      <c r="AO122" s="80">
        <v>8263.9619724765162</v>
      </c>
      <c r="AP122" s="81">
        <v>35548.020037580325</v>
      </c>
      <c r="AQ122" s="82">
        <v>22484.428432000717</v>
      </c>
      <c r="AS122" s="80">
        <v>4513.1911767694201</v>
      </c>
      <c r="AT122" s="81">
        <v>23167.339151815657</v>
      </c>
      <c r="AU122" s="82">
        <v>22529.580764463226</v>
      </c>
      <c r="AV122" s="82">
        <f t="shared" si="6"/>
        <v>50210.111093048297</v>
      </c>
      <c r="AX122" s="80">
        <v>15466.397179696949</v>
      </c>
      <c r="AY122" s="81">
        <v>39758.297723116782</v>
      </c>
      <c r="AZ122" s="82">
        <v>22193.179890079206</v>
      </c>
      <c r="BA122" s="82">
        <f t="shared" si="7"/>
        <v>77417.874792892937</v>
      </c>
    </row>
    <row r="123" spans="3:53" ht="15">
      <c r="C123" s="52"/>
      <c r="D123" s="65" t="s">
        <v>507</v>
      </c>
      <c r="E123" s="62" t="s">
        <v>22</v>
      </c>
      <c r="F123" s="62">
        <v>2020</v>
      </c>
      <c r="G123" s="62"/>
      <c r="H123" s="90" cm="1">
        <f t="array" ref="H123">IFERROR(SUMPRODUCT((Table1[Region]=$H$117)*(Table1[Group]=$AJ123)*(Table1[Avg_DCCH_70percDH])*(Table1[SumHD_TJ]/(H97*1000))),0)</f>
        <v>0</v>
      </c>
      <c r="I123" s="90" cm="1">
        <f t="array" ref="I123">IFERROR(SUMPRODUCT((Table1[Region]=$I$117)*(Table1[Group]=$AJ123)*(Table1[Avg_DCCH_70percDH])*(Table1[SumHD_TJ]/(I97*1000))),0)</f>
        <v>3.86</v>
      </c>
      <c r="J123" s="90" cm="1">
        <f t="array" ref="J123">IFERROR(SUMPRODUCT((Table1[Region]=$J$117)*(Table1[Group]=$AJ123)*(Table1[Avg_DCCH_70percDH])*(Table1[SumHD_TJ]/(J97*1000))),0)</f>
        <v>0</v>
      </c>
      <c r="K123" s="90" cm="1">
        <f t="array" ref="K123">IFERROR(SUMPRODUCT((Table1[Region]=$K$117)*(Table1[Group]=$AJ123)*(Table1[Avg_DCCH_70percDH])*(Table1[SumHD_TJ]/(K97*1000))),0)</f>
        <v>0</v>
      </c>
      <c r="L123" s="90" cm="1">
        <f t="array" ref="L123">IFERROR(SUMPRODUCT((Table1[Region]=$L$117)*(Table1[Group]=$AJ123)*(Table1[Avg_DCCH_70percDH])*(Table1[SumHD_TJ]/(L97*1000))),0)</f>
        <v>0</v>
      </c>
      <c r="M123" s="90" cm="1">
        <f t="array" ref="M123">IFERROR(SUMPRODUCT((Table1[Region]=$M$117)*(Table1[Group]=$AJ123)*(Table1[Avg_DCCH_70percDH])*(Table1[SumHD_TJ]/(M97*1000))),0)</f>
        <v>0</v>
      </c>
      <c r="N123" s="90" cm="1">
        <f t="array" ref="N123">IFERROR(SUMPRODUCT((Table1[Region]=$N$117)*(Table1[Group]=$AJ123)*(Table1[Avg_DCCH_70percDH])*(Table1[SumHD_TJ]/(N97*1000))),0)</f>
        <v>0</v>
      </c>
      <c r="O123" s="90" cm="1">
        <f t="array" ref="O123">IFERROR(SUMPRODUCT((Table1[Region]=$O$117)*(Table1[Group]=$AJ123)*(Table1[Avg_DCCH_70percDH])*(Table1[SumHD_TJ]/(O97*1000))),0)</f>
        <v>0</v>
      </c>
      <c r="P123" s="90" cm="1">
        <f t="array" ref="P123">IFERROR(SUMPRODUCT((Table1[Region]=$P$117)*(Table1[Group]=$AJ123)*(Table1[Avg_DCCH_70percDH])*(Table1[SumHD_TJ]/(P97*1000))),0)</f>
        <v>0</v>
      </c>
      <c r="Q123" s="90" cm="1">
        <f t="array" ref="Q123">IFERROR(SUMPRODUCT((Table1[Region]=$Q$117)*(Table1[Group]=$AJ123)*(Table1[Avg_DCCH_70percDH])*(Table1[SumHD_TJ]/(Q97*1000))),0)</f>
        <v>0</v>
      </c>
      <c r="R123" s="90" cm="1">
        <f t="array" ref="R123">IFERROR(SUMPRODUCT((Table1[Region]=$R$117)*(Table1[Group]=$AJ123)*(Table1[Avg_DCCH_70percDH])*(Table1[SumHD_TJ]/(R97*1000))),0)</f>
        <v>0</v>
      </c>
      <c r="S123" s="90" cm="1">
        <f t="array" ref="S123">IFERROR(SUMPRODUCT((Table1[Region]=$R$117)*(Table1[Group]=$AJ123)*(Table1[Avg_DCCH_70percDH])*(Table1[SumHD_TJ]/(S97*1000))),0)</f>
        <v>0</v>
      </c>
      <c r="T123" s="90" cm="1">
        <f t="array" ref="T123">IFERROR(SUMPRODUCT((Table1[Region]=$T$117)*(Table1[Group]=$AJ123)*(Table1[Avg_DCCH_70percDH])*(Table1[SumHD_TJ]/(T97*1000))),0)</f>
        <v>0</v>
      </c>
      <c r="U123" s="90" cm="1">
        <f t="array" ref="U123">IFERROR(SUMPRODUCT((Table1[Region]=$U$117)*(Table1[Group]=$AJ123)*(Table1[Avg_DCCH_70percDH])*(Table1[SumHD_TJ]/(U97*1000))),0)</f>
        <v>3.71</v>
      </c>
      <c r="V123" s="90" cm="1">
        <f t="array" ref="V123">IFERROR(SUMPRODUCT((Table1[Region]=$V$117)*(Table1[Group]=$AJ123)*(Table1[Avg_DCCH_70percDH])*(Table1[SumHD_TJ]/(V97*1000))),0)</f>
        <v>0</v>
      </c>
      <c r="W123" s="90" cm="1">
        <f t="array" ref="W123">IFERROR(SUMPRODUCT((Table1[Region]=$W$117)*(Table1[Group]=$AJ123)*(Table1[Avg_DCCH_70percDH])*(Table1[SumHD_TJ]/(W97*1000))),0)</f>
        <v>3.98</v>
      </c>
      <c r="X123" s="90" cm="1">
        <f t="array" ref="X123">IFERROR(SUMPRODUCT((Table1[Region]=$X$117)*(Table1[Group]=$AJ123)*(Table1[Avg_DCCH_70percDH])*(Table1[SumHD_TJ]/(X97*1000))),0)</f>
        <v>0</v>
      </c>
      <c r="Y123" s="90" cm="1">
        <f t="array" ref="Y123">IFERROR(SUMPRODUCT((Table1[Region]=$Y$117)*(Table1[Group]=$AJ123)*(Table1[Avg_DCCH_70percDH])*(Table1[SumHD_TJ]/(Y97*1000))),0)</f>
        <v>3.04</v>
      </c>
      <c r="Z123" s="90" cm="1">
        <f t="array" ref="Z123">IFERROR(SUMPRODUCT((Table1[Region]=$Z$117)*(Table1[Group]=$AJ123)*(Table1[Avg_DCCH_70percDH])*(Table1[SumHD_TJ]/(Z97*1000))),0)</f>
        <v>3.49</v>
      </c>
      <c r="AA123" s="90" cm="1">
        <f t="array" ref="AA123">IFERROR(SUMPRODUCT((Table1[Region]=$AA$117)*(Table1[Group]=$AJ123)*(Table1[Avg_DCCH_70percDH])*(Table1[SumHD_TJ]/(AA97*1000))),0)</f>
        <v>0</v>
      </c>
      <c r="AB123" s="90" cm="1">
        <f t="array" ref="AB123">IFERROR(SUMPRODUCT((Table1[Region]=$AB$117)*(Table1[Group]=$AJ123)*(Table1[Avg_DCCH_70percDH])*(Table1[SumHD_TJ]/(AB97*1000))),0)</f>
        <v>0</v>
      </c>
      <c r="AC123" s="90" cm="1">
        <f t="array" ref="AC123">IFERROR(SUMPRODUCT((Table1[Region]=$AC$117)*(Table1[Group]=$AJ123)*(Table1[Avg_DCCH_70percDH])*(Table1[SumHD_TJ]/(AC97*1000))),0)</f>
        <v>0</v>
      </c>
      <c r="AD123" s="90" cm="1">
        <f t="array" ref="AD123">IFERROR(SUMPRODUCT((Table1[Region]=$AD$117)*(Table1[Group]=$AJ123)*(Table1[Avg_DCCH_70percDH])*(Table1[SumHD_TJ]/(AD97*1000))),0)</f>
        <v>0</v>
      </c>
      <c r="AE123" s="90" cm="1">
        <f t="array" ref="AE123">IFERROR(SUMPRODUCT((Table1[Region]=$AE$117)*(Table1[Group]=$AJ123)*(Table1[Avg_DCCH_70percDH])*(Table1[SumHD_TJ]/(AE97*1000))),0)</f>
        <v>0</v>
      </c>
      <c r="AF123" s="90" cm="1">
        <f t="array" ref="AF123">IFERROR(SUMPRODUCT((Table1[Region]=$AF$117)*(Table1[Group]=$AJ123)*(Table1[Avg_DCCH_70percDH])*(Table1[SumHD_TJ]/(AF97*1000))),0)</f>
        <v>0</v>
      </c>
      <c r="AG123" s="90" cm="1">
        <f t="array" ref="AG123">IFERROR(SUMPRODUCT((Table1[Region]=$AG$117)*(Table1[Group]=$AJ123)*(Table1[Avg_DCCH_70percDH])*(Table1[SumHD_TJ]/(AG97*1000))),0)</f>
        <v>0</v>
      </c>
      <c r="AH123" s="39" t="str">
        <f>C87</f>
        <v>URBAN_3_DH</v>
      </c>
      <c r="AJ123">
        <v>0</v>
      </c>
    </row>
    <row r="124" spans="3:53" ht="15">
      <c r="C124" s="52"/>
      <c r="D124" s="65" t="s">
        <v>507</v>
      </c>
      <c r="E124" s="62" t="s">
        <v>22</v>
      </c>
      <c r="F124" s="62">
        <v>2020</v>
      </c>
      <c r="G124" s="62"/>
      <c r="H124" s="90" cm="1">
        <f t="array" ref="H124">IFERROR(SUMPRODUCT((Table1[Region]=$H$117)*(Table1[Group]=$AJ124)*(Table1[Avg_DCCH_70percDH])*(Table1[SumHD_TJ]/(H98*1000))),0)</f>
        <v>0</v>
      </c>
      <c r="I124" s="90" cm="1">
        <f t="array" ref="I124">IFERROR(SUMPRODUCT((Table1[Region]=$I$117)*(Table1[Group]=$AJ124)*(Table1[Avg_DCCH_70percDH])*(Table1[SumHD_TJ]/(I98*1000))),0)</f>
        <v>5.100053783917506</v>
      </c>
      <c r="J124" s="90" cm="1">
        <f t="array" ref="J124">IFERROR(SUMPRODUCT((Table1[Region]=$J$117)*(Table1[Group]=$AJ124)*(Table1[Avg_DCCH_70percDH])*(Table1[SumHD_TJ]/(J98*1000))),0)</f>
        <v>3.2229716101091679</v>
      </c>
      <c r="K124" s="90" cm="1">
        <f t="array" ref="K124">IFERROR(SUMPRODUCT((Table1[Region]=$K$117)*(Table1[Group]=$AJ124)*(Table1[Avg_DCCH_70percDH])*(Table1[SumHD_TJ]/(K98*1000))),0)</f>
        <v>3.3162178899783137</v>
      </c>
      <c r="L124" s="90" cm="1">
        <f t="array" ref="L124">IFERROR(SUMPRODUCT((Table1[Region]=$L$117)*(Table1[Group]=$AJ124)*(Table1[Avg_DCCH_70percDH])*(Table1[SumHD_TJ]/(L98*1000))),0)</f>
        <v>3.2621792214085721</v>
      </c>
      <c r="M124" s="90" cm="1">
        <f t="array" ref="M124">IFERROR(SUMPRODUCT((Table1[Region]=$M$117)*(Table1[Group]=$AJ124)*(Table1[Avg_DCCH_70percDH])*(Table1[SumHD_TJ]/(M98*1000))),0)</f>
        <v>3.9595531572242386</v>
      </c>
      <c r="N124" s="90" cm="1">
        <f t="array" ref="N124">IFERROR(SUMPRODUCT((Table1[Region]=$N$117)*(Table1[Group]=$AJ124)*(Table1[Avg_DCCH_70percDH])*(Table1[SumHD_TJ]/(N98*1000))),0)</f>
        <v>3.4129467690022279</v>
      </c>
      <c r="O124" s="90" cm="1">
        <f t="array" ref="O124">IFERROR(SUMPRODUCT((Table1[Region]=$O$117)*(Table1[Group]=$AJ124)*(Table1[Avg_DCCH_70percDH])*(Table1[SumHD_TJ]/(O98*1000))),0)</f>
        <v>3.5861576853920329</v>
      </c>
      <c r="P124" s="90" cm="1">
        <f t="array" ref="P124">IFERROR(SUMPRODUCT((Table1[Region]=$P$117)*(Table1[Group]=$AJ124)*(Table1[Avg_DCCH_70percDH])*(Table1[SumHD_TJ]/(P98*1000))),0)</f>
        <v>3.592079897255644</v>
      </c>
      <c r="Q124" s="90" cm="1">
        <f t="array" ref="Q124">IFERROR(SUMPRODUCT((Table1[Region]=$Q$117)*(Table1[Group]=$AJ124)*(Table1[Avg_DCCH_70percDH])*(Table1[SumHD_TJ]/(Q98*1000))),0)</f>
        <v>3.4180449878331061</v>
      </c>
      <c r="R124" s="90" cm="1">
        <f t="array" ref="R124">IFERROR(SUMPRODUCT((Table1[Region]=$R$117)*(Table1[Group]=$AJ124)*(Table1[Avg_DCCH_70percDH])*(Table1[SumHD_TJ]/(R98*1000))),0)</f>
        <v>3.9826817050404477</v>
      </c>
      <c r="S124" s="90" cm="1">
        <f t="array" ref="S124">IFERROR(SUMPRODUCT((Table1[Region]=$S$117)*(Table1[Group]=$AJ124)*(Table1[Avg_DCCH_70percDH])*(Table1[SumHD_TJ]/(S98*1000))),0)</f>
        <v>4.2318183053611476</v>
      </c>
      <c r="T124" s="90" cm="1">
        <f t="array" ref="T124">IFERROR(SUMPRODUCT((Table1[Region]=$T$117)*(Table1[Group]=$AJ124)*(Table1[Avg_DCCH_70percDH])*(Table1[SumHD_TJ]/(T98*1000))),0)</f>
        <v>5.5479438023034211</v>
      </c>
      <c r="U124" s="90" cm="1">
        <f t="array" ref="U124">IFERROR(SUMPRODUCT((Table1[Region]=$U$117)*(Table1[Group]=$AJ124)*(Table1[Avg_DCCH_70percDH])*(Table1[SumHD_TJ]/(U98*1000))),0)</f>
        <v>3.9461272834624541</v>
      </c>
      <c r="V124" s="90" cm="1">
        <f t="array" ref="V124">IFERROR(SUMPRODUCT((Table1[Region]=$V$117)*(Table1[Group]=$AJ124)*(Table1[Avg_DCCH_70percDH])*(Table1[SumHD_TJ]/(V98*1000))),0)</f>
        <v>0</v>
      </c>
      <c r="W124" s="90" cm="1">
        <f t="array" ref="W124">IFERROR(SUMPRODUCT((Table1[Region]=$W$117)*(Table1[Group]=$AJ124)*(Table1[Avg_DCCH_70percDH])*(Table1[SumHD_TJ]/(W98*1000))),0)</f>
        <v>1.6532394366197183</v>
      </c>
      <c r="X124" s="90" cm="1">
        <f t="array" ref="X124">IFERROR(SUMPRODUCT((Table1[Region]=$X$117)*(Table1[Group]=$AJ124)*(Table1[Avg_DCCH_70percDH])*(Table1[SumHD_TJ]/(X98*1000))),0)</f>
        <v>5.186370347426565</v>
      </c>
      <c r="Y124" s="90" cm="1">
        <f t="array" ref="Y124">IFERROR(SUMPRODUCT((Table1[Region]=$Y$117)*(Table1[Group]=$AJ124)*(Table1[Avg_DCCH_70percDH])*(Table1[SumHD_TJ]/(Y98*1000))),0)</f>
        <v>3.6969356160928242</v>
      </c>
      <c r="Z124" s="90" cm="1">
        <f t="array" ref="Z124">IFERROR(SUMPRODUCT((Table1[Region]=$Z$117)*(Table1[Group]=$AJ124)*(Table1[Avg_DCCH_70percDH])*(Table1[SumHD_TJ]/(Z98*1000))),0)</f>
        <v>4.5430281294829413</v>
      </c>
      <c r="AA124" s="90" cm="1">
        <f t="array" ref="AA124">IFERROR(SUMPRODUCT((Table1[Region]=$AA$117)*(Table1[Group]=$AJ124)*(Table1[Avg_DCCH_70percDH])*(Table1[SumHD_TJ]/(AA98*1000))),0)</f>
        <v>4.4000000000000004</v>
      </c>
      <c r="AB124" s="90" cm="1">
        <f t="array" ref="AB124">IFERROR(SUMPRODUCT((Table1[Region]=$AB$117)*(Table1[Group]=$AJ124)*(Table1[Avg_DCCH_70percDH])*(Table1[SumHD_TJ]/(AB98*1000))),0)</f>
        <v>3.8600888888888889</v>
      </c>
      <c r="AC124" s="90" cm="1">
        <f t="array" ref="AC124">IFERROR(SUMPRODUCT((Table1[Region]=$AC$117)*(Table1[Group]=$AJ124)*(Table1[Avg_DCCH_70percDH])*(Table1[SumHD_TJ]/(AC98*1000))),0)</f>
        <v>4.745972755239575</v>
      </c>
      <c r="AD124" s="90" cm="1">
        <f t="array" ref="AD124">IFERROR(SUMPRODUCT((Table1[Region]=$AD$117)*(Table1[Group]=$AJ124)*(Table1[Avg_DCCH_70percDH])*(Table1[SumHD_TJ]/(AD98*1000))),0)</f>
        <v>3.667561434221617</v>
      </c>
      <c r="AE124" s="90" cm="1">
        <f t="array" ref="AE124">IFERROR(SUMPRODUCT((Table1[Region]=$AE$117)*(Table1[Group]=$AJ124)*(Table1[Avg_DCCH_70percDH])*(Table1[SumHD_TJ]/(AE98*1000))),0)</f>
        <v>3.5165405724402476</v>
      </c>
      <c r="AF124" s="90" cm="1">
        <f t="array" ref="AF124">IFERROR(SUMPRODUCT((Table1[Region]=$AF$117)*(Table1[Group]=$AJ124)*(Table1[Avg_DCCH_70percDH])*(Table1[SumHD_TJ]/(AF98*1000))),0)</f>
        <v>4.6626873237979467</v>
      </c>
      <c r="AG124" s="90" cm="1">
        <f t="array" ref="AG124">IFERROR(SUMPRODUCT((Table1[Region]=$AG$117)*(Table1[Group]=$AJ124)*(Table1[Avg_DCCH_70percDH])*(Table1[SumHD_TJ]/(AG98*1000))),0)</f>
        <v>4.2717923979040178</v>
      </c>
      <c r="AH124" s="39" t="str">
        <f>C88</f>
        <v>URBAN_3_DH</v>
      </c>
      <c r="AJ124">
        <v>1</v>
      </c>
    </row>
    <row r="125" spans="3:53" ht="15">
      <c r="C125" s="52"/>
      <c r="D125" s="65" t="s">
        <v>507</v>
      </c>
      <c r="E125" s="62" t="s">
        <v>22</v>
      </c>
      <c r="F125" s="62">
        <v>2020</v>
      </c>
      <c r="G125" s="62"/>
      <c r="H125" s="90" cm="1">
        <f t="array" ref="H125">IFERROR(SUMPRODUCT((Table1[Region]=$H$117)*(Table1[Group]=$AJ125)*(Table1[Avg_DCCH_70percDH])*(Table1[SumHD_TJ]/(H99*1000))),0)</f>
        <v>5.4828106835930539</v>
      </c>
      <c r="I125" s="90" cm="1">
        <f t="array" ref="I125">IFERROR(SUMPRODUCT((Table1[Region]=$I$117)*(Table1[Group]=$AJ125)*(Table1[Avg_DCCH_70percDH])*(Table1[SumHD_TJ]/(I99*1000))),0)</f>
        <v>7.8355418621597783</v>
      </c>
      <c r="J125" s="90" cm="1">
        <f t="array" ref="J125">IFERROR(SUMPRODUCT((Table1[Region]=$J$117)*(Table1[Group]=$AJ125)*(Table1[Avg_DCCH_70percDH])*(Table1[SumHD_TJ]/(J99*1000))),0)</f>
        <v>7.2988617142554144</v>
      </c>
      <c r="K125" s="90" cm="1">
        <f t="array" ref="K125">IFERROR(SUMPRODUCT((Table1[Region]=$K$117)*(Table1[Group]=$AJ125)*(Table1[Avg_DCCH_70percDH])*(Table1[SumHD_TJ]/(K99*1000))),0)</f>
        <v>10.185332498608796</v>
      </c>
      <c r="L125" s="90" cm="1">
        <f t="array" ref="L125">IFERROR(SUMPRODUCT((Table1[Region]=$L$117)*(Table1[Group]=$AJ125)*(Table1[Avg_DCCH_70percDH])*(Table1[SumHD_TJ]/(L99*1000))),0)</f>
        <v>7.1890341182123976</v>
      </c>
      <c r="M125" s="90" cm="1">
        <f t="array" ref="M125">IFERROR(SUMPRODUCT((Table1[Region]=$M$117)*(Table1[Group]=$AJ125)*(Table1[Avg_DCCH_70percDH])*(Table1[SumHD_TJ]/(M99*1000))),0)</f>
        <v>10.195644499689248</v>
      </c>
      <c r="N125" s="90" cm="1">
        <f t="array" ref="N125">IFERROR(SUMPRODUCT((Table1[Region]=$N$117)*(Table1[Group]=$AJ125)*(Table1[Avg_DCCH_70percDH])*(Table1[SumHD_TJ]/(N99*1000))),0)</f>
        <v>8.2304011281729892</v>
      </c>
      <c r="O125" s="90" cm="1">
        <f t="array" ref="O125">IFERROR(SUMPRODUCT((Table1[Region]=$O$117)*(Table1[Group]=$AJ125)*(Table1[Avg_DCCH_70percDH])*(Table1[SumHD_TJ]/(O99*1000))),0)</f>
        <v>6.6835790261334171</v>
      </c>
      <c r="P125" s="90" cm="1">
        <f t="array" ref="P125">IFERROR(SUMPRODUCT((Table1[Region]=$P$117)*(Table1[Group]=$AJ125)*(Table1[Avg_DCCH_70percDH])*(Table1[SumHD_TJ]/(P99*1000))),0)</f>
        <v>7.2919206189034647</v>
      </c>
      <c r="Q125" s="90" cm="1">
        <f t="array" ref="Q125">IFERROR(SUMPRODUCT((Table1[Region]=$Q$117)*(Table1[Group]=$AJ125)*(Table1[Avg_DCCH_70percDH])*(Table1[SumHD_TJ]/(Q99*1000))),0)</f>
        <v>0</v>
      </c>
      <c r="R125" s="90" cm="1">
        <f t="array" ref="R125">IFERROR(SUMPRODUCT((Table1[Region]=$R$117)*(Table1[Group]=$AJ125)*(Table1[Avg_DCCH_70percDH])*(Table1[SumHD_TJ]/(R99*1000))),0)</f>
        <v>9.545425187128636</v>
      </c>
      <c r="S125" s="90" cm="1">
        <f t="array" ref="S125">IFERROR(SUMPRODUCT((Table1[Region]=$S$117)*(Table1[Group]=$AJ125)*(Table1[Avg_DCCH_70percDH])*(Table1[SumHD_TJ]/(S99*1000))),0)</f>
        <v>7.5721431026495507</v>
      </c>
      <c r="T125" s="90" cm="1">
        <f t="array" ref="T125">IFERROR(SUMPRODUCT((Table1[Region]=$T$117)*(Table1[Group]=$AJ125)*(Table1[Avg_DCCH_70percDH])*(Table1[SumHD_TJ]/(T99*1000))),0)</f>
        <v>9.0934221694109656</v>
      </c>
      <c r="U125" s="90" cm="1">
        <f t="array" ref="U125">IFERROR(SUMPRODUCT((Table1[Region]=$U$117)*(Table1[Group]=$AJ125)*(Table1[Avg_DCCH_70percDH])*(Table1[SumHD_TJ]/(U99*1000))),0)</f>
        <v>7.4655914499542337</v>
      </c>
      <c r="V125" s="90" cm="1">
        <f t="array" ref="V125">IFERROR(SUMPRODUCT((Table1[Region]=$V$117)*(Table1[Group]=$AJ125)*(Table1[Avg_DCCH_70percDH])*(Table1[SumHD_TJ]/(V99*1000))),0)</f>
        <v>5.5791742803539117</v>
      </c>
      <c r="W125" s="90" cm="1">
        <f t="array" ref="W125">IFERROR(SUMPRODUCT((Table1[Region]=$W$117)*(Table1[Group]=$AJ125)*(Table1[Avg_DCCH_70percDH])*(Table1[SumHD_TJ]/(W99*1000))),0)</f>
        <v>7.1698888888888863</v>
      </c>
      <c r="X125" s="90" cm="1">
        <f t="array" ref="X125">IFERROR(SUMPRODUCT((Table1[Region]=$X$117)*(Table1[Group]=$AJ125)*(Table1[Avg_DCCH_70percDH])*(Table1[SumHD_TJ]/(X99*1000))),0)</f>
        <v>7.2735033795264892</v>
      </c>
      <c r="Y125" s="90" cm="1">
        <f t="array" ref="Y125">IFERROR(SUMPRODUCT((Table1[Region]=$Y$117)*(Table1[Group]=$AJ125)*(Table1[Avg_DCCH_70percDH])*(Table1[SumHD_TJ]/(Y99*1000))),0)</f>
        <v>8.9064180692590451</v>
      </c>
      <c r="Z125" s="90" cm="1">
        <f t="array" ref="Z125">IFERROR(SUMPRODUCT((Table1[Region]=$Z$117)*(Table1[Group]=$AJ125)*(Table1[Avg_DCCH_70percDH])*(Table1[SumHD_TJ]/(Z99*1000))),0)</f>
        <v>7.3587967726298995</v>
      </c>
      <c r="AA125" s="90" cm="1">
        <f t="array" ref="AA125">IFERROR(SUMPRODUCT((Table1[Region]=$AA$117)*(Table1[Group]=$AJ125)*(Table1[Avg_DCCH_70percDH])*(Table1[SumHD_TJ]/(AA99*1000))),0)</f>
        <v>9.1018128505864357</v>
      </c>
      <c r="AB125" s="90" cm="1">
        <f t="array" ref="AB125">IFERROR(SUMPRODUCT((Table1[Region]=$AB$117)*(Table1[Group]=$AJ125)*(Table1[Avg_DCCH_70percDH])*(Table1[SumHD_TJ]/(AB99*1000))),0)</f>
        <v>7.3353377069035126</v>
      </c>
      <c r="AC125" s="90" cm="1">
        <f t="array" ref="AC125">IFERROR(SUMPRODUCT((Table1[Region]=$AC$117)*(Table1[Group]=$AJ125)*(Table1[Avg_DCCH_70percDH])*(Table1[SumHD_TJ]/(AC99*1000))),0)</f>
        <v>8.5219264413518871</v>
      </c>
      <c r="AD125" s="90" cm="1">
        <f t="array" ref="AD125">IFERROR(SUMPRODUCT((Table1[Region]=$AD$117)*(Table1[Group]=$AJ125)*(Table1[Avg_DCCH_70percDH])*(Table1[SumHD_TJ]/(AD99*1000))),0)</f>
        <v>8.5826652399374446</v>
      </c>
      <c r="AE125" s="90" cm="1">
        <f t="array" ref="AE125">IFERROR(SUMPRODUCT((Table1[Region]=$AE$117)*(Table1[Group]=$AJ125)*(Table1[Avg_DCCH_70percDH])*(Table1[SumHD_TJ]/(AE99*1000))),0)</f>
        <v>8.3501517865560491</v>
      </c>
      <c r="AF125" s="90" cm="1">
        <f t="array" ref="AF125">IFERROR(SUMPRODUCT((Table1[Region]=$AF$117)*(Table1[Group]=$AJ125)*(Table1[Avg_DCCH_70percDH])*(Table1[SumHD_TJ]/(AF99*1000))),0)</f>
        <v>8.0121217012347685</v>
      </c>
      <c r="AG125" s="90" cm="1">
        <f t="array" ref="AG125">IFERROR(SUMPRODUCT((Table1[Region]=$AG$117)*(Table1[Group]=$AJ125)*(Table1[Avg_DCCH_70percDH])*(Table1[SumHD_TJ]/(AG99*1000))),0)</f>
        <v>6.5460284408329095</v>
      </c>
      <c r="AH125" s="39" t="str">
        <f>C89</f>
        <v>URBAN_3_DH</v>
      </c>
      <c r="AJ125">
        <v>2</v>
      </c>
    </row>
    <row r="126" spans="3:53" ht="15.75" thickBot="1">
      <c r="C126" s="85"/>
      <c r="D126" s="84" t="s">
        <v>507</v>
      </c>
      <c r="E126" s="55" t="s">
        <v>22</v>
      </c>
      <c r="F126" s="55">
        <v>2020</v>
      </c>
      <c r="G126" s="62"/>
      <c r="H126" s="89" cm="1">
        <f t="array" ref="H126">IFERROR(SUMPRODUCT((Table1[Region]=$H$117)*(Table1[Group]=$AJ126)*(Table1[Avg_DCCH_70percDH])*(Table1[SumHD_TJ]/(H100*1000))),0)</f>
        <v>16.045155624434976</v>
      </c>
      <c r="I126" s="89" cm="1">
        <f t="array" ref="I126">IFERROR(SUMPRODUCT((Table1[Region]=$I$117)*(Table1[Group]=$AJ126)*(Table1[Avg_DCCH_70percDH])*(Table1[SumHD_TJ]/(I100*1000))),0)</f>
        <v>29.94</v>
      </c>
      <c r="J126" s="89" cm="1">
        <f t="array" ref="J126">IFERROR(SUMPRODUCT((Table1[Region]=$J$117)*(Table1[Group]=$AJ126)*(Table1[Avg_DCCH_70percDH])*(Table1[SumHD_TJ]/(J100*1000))),0)</f>
        <v>17.403051615445229</v>
      </c>
      <c r="K126" s="89" cm="1">
        <f t="array" ref="K126">IFERROR(SUMPRODUCT((Table1[Region]=$K$117)*(Table1[Group]=$AJ126)*(Table1[Avg_DCCH_70percDH])*(Table1[SumHD_TJ]/(K100*1000))),0)</f>
        <v>17.1584569676059</v>
      </c>
      <c r="L126" s="89" cm="1">
        <f t="array" ref="L126">IFERROR(SUMPRODUCT((Table1[Region]=$L$117)*(Table1[Group]=$AJ126)*(Table1[Avg_DCCH_70percDH])*(Table1[SumHD_TJ]/(L100*1000))),0)</f>
        <v>14.364492067909826</v>
      </c>
      <c r="M126" s="89" cm="1">
        <f t="array" ref="M126">IFERROR(SUMPRODUCT((Table1[Region]=$M$117)*(Table1[Group]=$AJ126)*(Table1[Avg_DCCH_70percDH])*(Table1[SumHD_TJ]/(M100*1000))),0)</f>
        <v>18.49577906018137</v>
      </c>
      <c r="N126" s="89" cm="1">
        <f t="array" ref="N126">IFERROR(SUMPRODUCT((Table1[Region]=$N$117)*(Table1[Group]=$AJ126)*(Table1[Avg_DCCH_70percDH])*(Table1[SumHD_TJ]/(N100*1000))),0)</f>
        <v>14.615290217280425</v>
      </c>
      <c r="O126" s="89" cm="1">
        <f t="array" ref="O126">IFERROR(SUMPRODUCT((Table1[Region]=$O$117)*(Table1[Group]=$AJ126)*(Table1[Avg_DCCH_70percDH])*(Table1[SumHD_TJ]/(O100*1000))),0)</f>
        <v>19.058494749124854</v>
      </c>
      <c r="P126" s="89" cm="1">
        <f t="array" ref="P126">IFERROR(SUMPRODUCT((Table1[Region]=$P$117)*(Table1[Group]=$AJ126)*(Table1[Avg_DCCH_70percDH])*(Table1[SumHD_TJ]/(P100*1000))),0)</f>
        <v>15.487849561001179</v>
      </c>
      <c r="Q126" s="89" cm="1">
        <f t="array" ref="Q126">IFERROR(SUMPRODUCT((Table1[Region]=$Q$117)*(Table1[Group]=$AJ126)*(Table1[Avg_DCCH_70percDH])*(Table1[SumHD_TJ]/(Q100*1000))),0)</f>
        <v>15.209251899473992</v>
      </c>
      <c r="R126" s="89" cm="1">
        <f t="array" ref="R126">IFERROR(SUMPRODUCT((Table1[Region]=$R$117)*(Table1[Group]=$AJ126)*(Table1[Avg_DCCH_70percDH])*(Table1[SumHD_TJ]/(R100*1000))),0)</f>
        <v>13.498396885285384</v>
      </c>
      <c r="S126" s="89" cm="1">
        <f t="array" ref="S126">IFERROR(SUMPRODUCT((Table1[Region]=$S$117)*(Table1[Group]=$AJ126)*(Table1[Avg_DCCH_70percDH])*(Table1[SumHD_TJ]/(S100*1000))),0)</f>
        <v>18.495301609517146</v>
      </c>
      <c r="T126" s="89" cm="1">
        <f t="array" ref="T126">IFERROR(SUMPRODUCT((Table1[Region]=$T$117)*(Table1[Group]=$AJ126)*(Table1[Avg_DCCH_70percDH])*(Table1[SumHD_TJ]/(T100*1000))),0)</f>
        <v>17.136365252166186</v>
      </c>
      <c r="U126" s="89" cm="1">
        <f t="array" ref="U126">IFERROR(SUMPRODUCT((Table1[Region]=$U$117)*(Table1[Group]=$AJ126)*(Table1[Avg_DCCH_70percDH])*(Table1[SumHD_TJ]/(U100*1000))),0)</f>
        <v>13.347597893454658</v>
      </c>
      <c r="V126" s="89" cm="1">
        <f t="array" ref="V126">IFERROR(SUMPRODUCT((Table1[Region]=$V$117)*(Table1[Group]=$AJ126)*(Table1[Avg_DCCH_70percDH])*(Table1[SumHD_TJ]/(V100*1000))),0)</f>
        <v>12.776273056561717</v>
      </c>
      <c r="W126" s="89" cm="1">
        <f t="array" ref="W126">IFERROR(SUMPRODUCT((Table1[Region]=$W$117)*(Table1[Group]=$AJ126)*(Table1[Avg_DCCH_70percDH])*(Table1[SumHD_TJ]/(W100*1000))),0)</f>
        <v>15.641252410246993</v>
      </c>
      <c r="X126" s="89" cm="1">
        <f t="array" ref="X126">IFERROR(SUMPRODUCT((Table1[Region]=$X$117)*(Table1[Group]=$AJ126)*(Table1[Avg_DCCH_70percDH])*(Table1[SumHD_TJ]/(X100*1000))),0)</f>
        <v>13.983005439709881</v>
      </c>
      <c r="Y126" s="89" cm="1">
        <f t="array" ref="Y126">IFERROR(SUMPRODUCT((Table1[Region]=$Y$117)*(Table1[Group]=$AJ126)*(Table1[Avg_DCCH_70percDH])*(Table1[SumHD_TJ]/(Y100*1000))),0)</f>
        <v>12.70289045199948</v>
      </c>
      <c r="Z126" s="89" cm="1">
        <f t="array" ref="Z126">IFERROR(SUMPRODUCT((Table1[Region]=$Z$117)*(Table1[Group]=$AJ126)*(Table1[Avg_DCCH_70percDH])*(Table1[SumHD_TJ]/(Z100*1000))),0)</f>
        <v>15.35648207400115</v>
      </c>
      <c r="AA126" s="89" cm="1">
        <f t="array" ref="AA126">IFERROR(SUMPRODUCT((Table1[Region]=$AA$117)*(Table1[Group]=$AJ126)*(Table1[Avg_DCCH_70percDH])*(Table1[SumHD_TJ]/(AA100*1000))),0)</f>
        <v>15.776876336421953</v>
      </c>
      <c r="AB126" s="89" cm="1">
        <f t="array" ref="AB126">IFERROR(SUMPRODUCT((Table1[Region]=$AB$117)*(Table1[Group]=$AJ126)*(Table1[Avg_DCCH_70percDH])*(Table1[SumHD_TJ]/(AB100*1000))),0)</f>
        <v>15.898886317616434</v>
      </c>
      <c r="AC126" s="89" cm="1">
        <f t="array" ref="AC126">IFERROR(SUMPRODUCT((Table1[Region]=$AC$117)*(Table1[Group]=$AJ126)*(Table1[Avg_DCCH_70percDH])*(Table1[SumHD_TJ]/(AC100*1000))),0)</f>
        <v>15.970828274067649</v>
      </c>
      <c r="AD126" s="89" cm="1">
        <f t="array" ref="AD126">IFERROR(SUMPRODUCT((Table1[Region]=$AD$117)*(Table1[Group]=$AJ126)*(Table1[Avg_DCCH_70percDH])*(Table1[SumHD_TJ]/(AD100*1000))),0)</f>
        <v>13.941749084249086</v>
      </c>
      <c r="AE126" s="89" cm="1">
        <f t="array" ref="AE126">IFERROR(SUMPRODUCT((Table1[Region]=$AE$117)*(Table1[Group]=$AJ126)*(Table1[Avg_DCCH_70percDH])*(Table1[SumHD_TJ]/(AE100*1000))),0)</f>
        <v>15.492193749999998</v>
      </c>
      <c r="AF126" s="89" cm="1">
        <f t="array" ref="AF126">IFERROR(SUMPRODUCT((Table1[Region]=$AF$117)*(Table1[Group]=$AJ126)*(Table1[Avg_DCCH_70percDH])*(Table1[SumHD_TJ]/(AF100*1000))),0)</f>
        <v>15.820156500522828</v>
      </c>
      <c r="AG126" s="89" cm="1">
        <f t="array" ref="AG126">IFERROR(SUMPRODUCT((Table1[Region]=$AG$117)*(Table1[Group]=$AJ126)*(Table1[Avg_DCCH_70percDH])*(Table1[SumHD_TJ]/(AG100*1000))),0)</f>
        <v>14.657300873246889</v>
      </c>
      <c r="AH126" s="86" t="str">
        <f>C90</f>
        <v>URBAN_3_DH</v>
      </c>
      <c r="AJ126">
        <v>3</v>
      </c>
    </row>
    <row r="127" spans="3:53" ht="15">
      <c r="C127" s="87"/>
      <c r="D127" s="37" t="s">
        <v>507</v>
      </c>
      <c r="E127" s="41" t="s">
        <v>22</v>
      </c>
      <c r="F127" s="41">
        <v>2020</v>
      </c>
      <c r="G127" s="62" cm="1">
        <f t="array" ref="G127">IFERROR(SUMPRODUCT((Table1[Group]=AJ127)*(Table1[Avg_DCCH_50percDH])*(Table1[SumHD_TJ]/(G97*1000))),0)</f>
        <v>3.0407225378419636</v>
      </c>
      <c r="H127" s="91" cm="1">
        <f t="array" ref="H127">IFERROR(SUMPRODUCT((Table1[Region]=$H$117)*(Table1[Group]=$AJ127)*(Table1[Avg_DCCH_50percDH])*(Table1[SumHD_TJ]/(H97*1000))),0)</f>
        <v>0</v>
      </c>
      <c r="I127" s="91" cm="1">
        <f t="array" ref="I127">IFERROR(SUMPRODUCT((Table1[Region]=$I$117)*(Table1[Group]=$AJ127)*(Table1[Avg_DCCH_50percDH])*(Table1[SumHD_TJ]/(I97*1000))),0)</f>
        <v>3.13</v>
      </c>
      <c r="J127" s="91" cm="1">
        <f t="array" ref="J127">IFERROR(SUMPRODUCT((Table1[Region]=$J$117)*(Table1[Group]=$AJ127)*(Table1[Avg_DCCH_50percDH])*(Table1[SumHD_TJ]/(J97*1000))),0)</f>
        <v>0</v>
      </c>
      <c r="K127" s="91" cm="1">
        <f t="array" ref="K127">IFERROR(SUMPRODUCT((Table1[Region]=$K$117)*(Table1[Group]=$AJ127)*(Table1[Avg_DCCH_50percDH])*(Table1[SumHD_TJ]/(K97*1000))),0)</f>
        <v>0</v>
      </c>
      <c r="L127" s="91" cm="1">
        <f t="array" ref="L127">IFERROR(SUMPRODUCT((Table1[Region]=$L$117)*(Table1[Group]=$AJ127)*(Table1[Avg_DCCH_50percDH])*(Table1[SumHD_TJ]/(L97*1000))),0)</f>
        <v>0</v>
      </c>
      <c r="M127" s="91" cm="1">
        <f t="array" ref="M127">IFERROR(SUMPRODUCT((Table1[Region]=$M$117)*(Table1[Group]=$AJ127)*(Table1[Avg_DCCH_50percDH])*(Table1[SumHD_TJ]/(M97*1000))),0)</f>
        <v>0</v>
      </c>
      <c r="N127" s="91" cm="1">
        <f t="array" ref="N127">IFERROR(SUMPRODUCT((Table1[Region]=$N$117)*(Table1[Group]=$AJ127)*(Table1[Avg_DCCH_50percDH])*(Table1[SumHD_TJ]/(N97*1000))),0)</f>
        <v>0</v>
      </c>
      <c r="O127" s="91" cm="1">
        <f t="array" ref="O127">IFERROR(SUMPRODUCT((Table1[Region]=$O$117)*(Table1[Group]=$AJ127)*(Table1[Avg_DCCH_50percDH])*(Table1[SumHD_TJ]/(O97*1000))),0)</f>
        <v>0</v>
      </c>
      <c r="P127" s="91" cm="1">
        <f t="array" ref="P127">IFERROR(SUMPRODUCT((Table1[Region]=$P$117)*(Table1[Group]=$AJ127)*(Table1[Avg_DCCH_50percDH])*(Table1[SumHD_TJ]/(P97*1000))),0)</f>
        <v>0</v>
      </c>
      <c r="Q127" s="91" cm="1">
        <f t="array" ref="Q127">IFERROR(SUMPRODUCT((Table1[Region]=$Q$117)*(Table1[Group]=$AJ127)*(Table1[Avg_DCCH_50percDH])*(Table1[SumHD_TJ]/(Q97*1000))),0)</f>
        <v>0</v>
      </c>
      <c r="R127" s="91" cm="1">
        <f t="array" ref="R127">IFERROR(SUMPRODUCT((Table1[Region]=$R$117)*(Table1[Group]=$AJ127)*(Table1[Avg_DCCH_50percDH])*(Table1[SumHD_TJ]/(R97*1000))),0)</f>
        <v>0</v>
      </c>
      <c r="S127" s="91" cm="1">
        <f t="array" ref="S127">IFERROR(SUMPRODUCT((Table1[Region]=$R$117)*(Table1[Group]=$AJ127)*(Table1[Avg_DCCH_50percDH])*(Table1[SumHD_TJ]/(S97*1000))),0)</f>
        <v>0</v>
      </c>
      <c r="T127" s="91" cm="1">
        <f t="array" ref="T127">IFERROR(SUMPRODUCT((Table1[Region]=$T$117)*(Table1[Group]=$AJ127)*(Table1[Avg_DCCH_50percDH])*(Table1[SumHD_TJ]/(T97*1000))),0)</f>
        <v>0</v>
      </c>
      <c r="U127" s="91" cm="1">
        <f t="array" ref="U127">IFERROR(SUMPRODUCT((Table1[Region]=$U$117)*(Table1[Group]=$AJ127)*(Table1[Avg_DCCH_50percDH])*(Table1[SumHD_TJ]/(U97*1000))),0)</f>
        <v>2.94</v>
      </c>
      <c r="V127" s="91" cm="1">
        <f t="array" ref="V127">IFERROR(SUMPRODUCT((Table1[Region]=$V$117)*(Table1[Group]=$AJ127)*(Table1[Avg_DCCH_50percDH])*(Table1[SumHD_TJ]/(V97*1000))),0)</f>
        <v>0</v>
      </c>
      <c r="W127" s="91" cm="1">
        <f t="array" ref="W127">IFERROR(SUMPRODUCT((Table1[Region]=$W$117)*(Table1[Group]=$AJ127)*(Table1[Avg_DCCH_50percDH])*(Table1[SumHD_TJ]/(W97*1000))),0)</f>
        <v>3.23</v>
      </c>
      <c r="X127" s="91" cm="1">
        <f t="array" ref="X127">IFERROR(SUMPRODUCT((Table1[Region]=$X$117)*(Table1[Group]=$AJ127)*(Table1[Avg_DCCH_50percDH])*(Table1[SumHD_TJ]/(X97*1000))),0)</f>
        <v>0</v>
      </c>
      <c r="Y127" s="91" cm="1">
        <f t="array" ref="Y127">IFERROR(SUMPRODUCT((Table1[Region]=$Y$117)*(Table1[Group]=$AJ127)*(Table1[Avg_DCCH_50percDH])*(Table1[SumHD_TJ]/(Y97*1000))),0)</f>
        <v>2.4500000000000002</v>
      </c>
      <c r="Z127" s="91" cm="1">
        <f t="array" ref="Z127">IFERROR(SUMPRODUCT((Table1[Region]=$Z$117)*(Table1[Group]=$AJ127)*(Table1[Avg_DCCH_50percDH])*(Table1[SumHD_TJ]/(Z97*1000))),0)</f>
        <v>2.64</v>
      </c>
      <c r="AA127" s="91" cm="1">
        <f t="array" ref="AA127">IFERROR(SUMPRODUCT((Table1[Region]=$AA$117)*(Table1[Group]=$AJ127)*(Table1[Avg_DCCH_50percDH])*(Table1[SumHD_TJ]/(AA97*1000))),0)</f>
        <v>0</v>
      </c>
      <c r="AB127" s="91" cm="1">
        <f t="array" ref="AB127">IFERROR(SUMPRODUCT((Table1[Region]=$AB$117)*(Table1[Group]=$AJ127)*(Table1[Avg_DCCH_50percDH])*(Table1[SumHD_TJ]/(AB97*1000))),0)</f>
        <v>0</v>
      </c>
      <c r="AC127" s="91" cm="1">
        <f t="array" ref="AC127">IFERROR(SUMPRODUCT((Table1[Region]=$AC$117)*(Table1[Group]=$AJ127)*(Table1[Avg_DCCH_50percDH])*(Table1[SumHD_TJ]/(AC97*1000))),0)</f>
        <v>0</v>
      </c>
      <c r="AD127" s="91" cm="1">
        <f t="array" ref="AD127">IFERROR(SUMPRODUCT((Table1[Region]=$AD$117)*(Table1[Group]=$AJ127)*(Table1[Avg_DCCH_50percDH])*(Table1[SumHD_TJ]/(AD97*1000))),0)</f>
        <v>0</v>
      </c>
      <c r="AE127" s="91" cm="1">
        <f t="array" ref="AE127">IFERROR(SUMPRODUCT((Table1[Region]=$AE$117)*(Table1[Group]=$AJ127)*(Table1[Avg_DCCH_50percDH])*(Table1[SumHD_TJ]/(AE97*1000))),0)</f>
        <v>0</v>
      </c>
      <c r="AF127" s="91" cm="1">
        <f t="array" ref="AF127">IFERROR(SUMPRODUCT((Table1[Region]=$AF$117)*(Table1[Group]=$AJ127)*(Table1[Avg_DCCH_50percDH])*(Table1[SumHD_TJ]/(AF97*1000))),0)</f>
        <v>0</v>
      </c>
      <c r="AG127" s="91" cm="1">
        <f t="array" ref="AG127">IFERROR(SUMPRODUCT((Table1[Region]=$AG$117)*(Table1[Group]=$AJ127)*(Table1[Avg_DCCH_50percDH])*(Table1[SumHD_TJ]/(AG97*1000))),0)</f>
        <v>0</v>
      </c>
      <c r="AH127" s="40" t="e">
        <f>#REF!</f>
        <v>#REF!</v>
      </c>
      <c r="AJ127">
        <v>0</v>
      </c>
    </row>
    <row r="128" spans="3:53" ht="15">
      <c r="C128" s="52"/>
      <c r="D128" s="65" t="s">
        <v>507</v>
      </c>
      <c r="E128" s="62" t="s">
        <v>22</v>
      </c>
      <c r="F128" s="62">
        <v>2020</v>
      </c>
      <c r="G128" s="62" cm="1">
        <f t="array" ref="G128">IFERROR(SUMPRODUCT((Table1[Group]=AJ128)*(Table1[Avg_DCCH_50percDH])*(Table1[SumHD_TJ]/(G98*1000))),0)</f>
        <v>3.2309865999024647</v>
      </c>
      <c r="H128" s="88" cm="1">
        <f t="array" ref="H128">IFERROR(SUMPRODUCT((Table1[Region]=$H$117)*(Table1[Group]=$AJ128)*(Table1[Avg_DCCH_50percDH])*(Table1[SumHD_TJ]/(H98*1000))),0)</f>
        <v>0</v>
      </c>
      <c r="I128" s="88" cm="1">
        <f t="array" ref="I128">IFERROR(SUMPRODUCT((Table1[Region]=$I$117)*(Table1[Group]=$AJ128)*(Table1[Avg_DCCH_50percDH])*(Table1[SumHD_TJ]/(I98*1000))),0)</f>
        <v>4.3617632297402631</v>
      </c>
      <c r="J128" s="88" cm="1">
        <f t="array" ref="J128">IFERROR(SUMPRODUCT((Table1[Region]=$J$117)*(Table1[Group]=$AJ128)*(Table1[Avg_DCCH_50percDH])*(Table1[SumHD_TJ]/(J98*1000))),0)</f>
        <v>2.4503708143830121</v>
      </c>
      <c r="K128" s="88" cm="1">
        <f t="array" ref="K128">IFERROR(SUMPRODUCT((Table1[Region]=$K$117)*(Table1[Group]=$AJ128)*(Table1[Avg_DCCH_50percDH])*(Table1[SumHD_TJ]/(K98*1000))),0)</f>
        <v>2.5445523687345375</v>
      </c>
      <c r="L128" s="88" cm="1">
        <f t="array" ref="L128">IFERROR(SUMPRODUCT((Table1[Region]=$L$117)*(Table1[Group]=$AJ128)*(Table1[Avg_DCCH_50percDH])*(Table1[SumHD_TJ]/(L98*1000))),0)</f>
        <v>2.5751231692870986</v>
      </c>
      <c r="M128" s="88" cm="1">
        <f t="array" ref="M128">IFERROR(SUMPRODUCT((Table1[Region]=$M$117)*(Table1[Group]=$AJ128)*(Table1[Avg_DCCH_50percDH])*(Table1[SumHD_TJ]/(M98*1000))),0)</f>
        <v>3.3725810638655869</v>
      </c>
      <c r="N128" s="88" cm="1">
        <f t="array" ref="N128">IFERROR(SUMPRODUCT((Table1[Region]=$N$117)*(Table1[Group]=$AJ128)*(Table1[Avg_DCCH_50percDH])*(Table1[SumHD_TJ]/(N98*1000))),0)</f>
        <v>2.7560777420153499</v>
      </c>
      <c r="O128" s="88" cm="1">
        <f t="array" ref="O128">IFERROR(SUMPRODUCT((Table1[Region]=$O$117)*(Table1[Group]=$AJ128)*(Table1[Avg_DCCH_50percDH])*(Table1[SumHD_TJ]/(O98*1000))),0)</f>
        <v>2.6909484008064073</v>
      </c>
      <c r="P128" s="88" cm="1">
        <f t="array" ref="P128">IFERROR(SUMPRODUCT((Table1[Region]=$P$117)*(Table1[Group]=$AJ128)*(Table1[Avg_DCCH_50percDH])*(Table1[SumHD_TJ]/(P98*1000))),0)</f>
        <v>2.8990957144788427</v>
      </c>
      <c r="Q128" s="88" cm="1">
        <f t="array" ref="Q128">IFERROR(SUMPRODUCT((Table1[Region]=$Q$117)*(Table1[Group]=$AJ128)*(Table1[Avg_DCCH_50percDH])*(Table1[SumHD_TJ]/(Q98*1000))),0)</f>
        <v>2.8066876372485012</v>
      </c>
      <c r="R128" s="88" cm="1">
        <f t="array" ref="R128">IFERROR(SUMPRODUCT((Table1[Region]=$R$117)*(Table1[Group]=$AJ128)*(Table1[Avg_DCCH_50percDH])*(Table1[SumHD_TJ]/(R98*1000))),0)</f>
        <v>3.2700493932794021</v>
      </c>
      <c r="S128" s="88" cm="1">
        <f t="array" ref="S128">IFERROR(SUMPRODUCT((Table1[Region]=$S$117)*(Table1[Group]=$AJ128)*(Table1[Avg_DCCH_50percDH])*(Table1[SumHD_TJ]/(S98*1000))),0)</f>
        <v>3.3485069137731882</v>
      </c>
      <c r="T128" s="88" cm="1">
        <f t="array" ref="T128">IFERROR(SUMPRODUCT((Table1[Region]=$T$117)*(Table1[Group]=$AJ128)*(Table1[Avg_DCCH_50percDH])*(Table1[SumHD_TJ]/(T98*1000))),0)</f>
        <v>4.3774391001739987</v>
      </c>
      <c r="U128" s="88" cm="1">
        <f t="array" ref="U128">IFERROR(SUMPRODUCT((Table1[Region]=$U$117)*(Table1[Group]=$AJ128)*(Table1[Avg_DCCH_50percDH])*(Table1[SumHD_TJ]/(U98*1000))),0)</f>
        <v>3.2276063528415433</v>
      </c>
      <c r="V128" s="88" cm="1">
        <f t="array" ref="V128">IFERROR(SUMPRODUCT((Table1[Region]=$V$117)*(Table1[Group]=$AJ128)*(Table1[Avg_DCCH_50percDH])*(Table1[SumHD_TJ]/(V98*1000))),0)</f>
        <v>0</v>
      </c>
      <c r="W128" s="88" cm="1">
        <f t="array" ref="W128">IFERROR(SUMPRODUCT((Table1[Region]=$W$117)*(Table1[Group]=$AJ128)*(Table1[Avg_DCCH_50percDH])*(Table1[SumHD_TJ]/(W98*1000))),0)</f>
        <v>1.2500882629107981</v>
      </c>
      <c r="X128" s="88" cm="1">
        <f t="array" ref="X128">IFERROR(SUMPRODUCT((Table1[Region]=$X$117)*(Table1[Group]=$AJ128)*(Table1[Avg_DCCH_50percDH])*(Table1[SumHD_TJ]/(X98*1000))),0)</f>
        <v>4.2940457384750399</v>
      </c>
      <c r="Y128" s="88" cm="1">
        <f t="array" ref="Y128">IFERROR(SUMPRODUCT((Table1[Region]=$Y$117)*(Table1[Group]=$AJ128)*(Table1[Avg_DCCH_50percDH])*(Table1[SumHD_TJ]/(Y98*1000))),0)</f>
        <v>3.0074170765544208</v>
      </c>
      <c r="Z128" s="88" cm="1">
        <f t="array" ref="Z128">IFERROR(SUMPRODUCT((Table1[Region]=$Z$117)*(Table1[Group]=$AJ128)*(Table1[Avg_DCCH_50percDH])*(Table1[SumHD_TJ]/(Z98*1000))),0)</f>
        <v>3.6103879498534273</v>
      </c>
      <c r="AA128" s="88" cm="1">
        <f t="array" ref="AA128">IFERROR(SUMPRODUCT((Table1[Region]=$AA$117)*(Table1[Group]=$AJ128)*(Table1[Avg_DCCH_50percDH])*(Table1[SumHD_TJ]/(AA98*1000))),0)</f>
        <v>3.6</v>
      </c>
      <c r="AB128" s="88" cm="1">
        <f t="array" ref="AB128">IFERROR(SUMPRODUCT((Table1[Region]=$AB$117)*(Table1[Group]=$AJ128)*(Table1[Avg_DCCH_50percDH])*(Table1[SumHD_TJ]/(AB98*1000))),0)</f>
        <v>2.9590503192848017</v>
      </c>
      <c r="AC128" s="88" cm="1">
        <f t="array" ref="AC128">IFERROR(SUMPRODUCT((Table1[Region]=$AC$117)*(Table1[Group]=$AJ128)*(Table1[Avg_DCCH_50percDH])*(Table1[SumHD_TJ]/(AC98*1000))),0)</f>
        <v>3.7756996903069151</v>
      </c>
      <c r="AD128" s="88" cm="1">
        <f t="array" ref="AD128">IFERROR(SUMPRODUCT((Table1[Region]=$AD$117)*(Table1[Group]=$AJ128)*(Table1[Avg_DCCH_50percDH])*(Table1[SumHD_TJ]/(AD98*1000))),0)</f>
        <v>2.917711210529728</v>
      </c>
      <c r="AE128" s="88" cm="1">
        <f t="array" ref="AE128">IFERROR(SUMPRODUCT((Table1[Region]=$AE$117)*(Table1[Group]=$AJ128)*(Table1[Avg_DCCH_50percDH])*(Table1[SumHD_TJ]/(AE98*1000))),0)</f>
        <v>2.4883257598111537</v>
      </c>
      <c r="AF128" s="88" cm="1">
        <f t="array" ref="AF128">IFERROR(SUMPRODUCT((Table1[Region]=$AF$117)*(Table1[Group]=$AJ128)*(Table1[Avg_DCCH_50percDH])*(Table1[SumHD_TJ]/(AF98*1000))),0)</f>
        <v>3.2851475570959323</v>
      </c>
      <c r="AG128" s="88" cm="1">
        <f t="array" ref="AG128">IFERROR(SUMPRODUCT((Table1[Region]=$AG$117)*(Table1[Group]=$AJ128)*(Table1[Avg_DCCH_50percDH])*(Table1[SumHD_TJ]/(AG98*1000))),0)</f>
        <v>3.6058670880811783</v>
      </c>
      <c r="AH128" s="39" t="e">
        <f>#REF!</f>
        <v>#REF!</v>
      </c>
      <c r="AJ128">
        <v>1</v>
      </c>
    </row>
    <row r="129" spans="3:36" ht="15">
      <c r="C129" s="52"/>
      <c r="D129" s="65" t="s">
        <v>507</v>
      </c>
      <c r="E129" s="62" t="s">
        <v>22</v>
      </c>
      <c r="F129" s="62">
        <v>2020</v>
      </c>
      <c r="G129" s="62" cm="1">
        <f t="array" ref="G129">IFERROR(SUMPRODUCT((Table1[Group]=AJ129)*(Table1[Avg_DCCH_50percDH])*(Table1[SumHD_TJ]/(G99*1000))),0)</f>
        <v>5.675035529631022</v>
      </c>
      <c r="H129" s="88" cm="1">
        <f t="array" ref="H129">IFERROR(SUMPRODUCT((Table1[Region]=$H$117)*(Table1[Group]=$AJ129)*(Table1[Avg_DCCH_50percDH])*(Table1[SumHD_TJ]/(H99*1000))),0)</f>
        <v>4.0793470741361482</v>
      </c>
      <c r="I129" s="88" cm="1">
        <f t="array" ref="I129">IFERROR(SUMPRODUCT((Table1[Region]=$I$117)*(Table1[Group]=$AJ129)*(Table1[Avg_DCCH_50percDH])*(Table1[SumHD_TJ]/(I99*1000))),0)</f>
        <v>6.6593508137201018</v>
      </c>
      <c r="J129" s="88" cm="1">
        <f t="array" ref="J129">IFERROR(SUMPRODUCT((Table1[Region]=$J$117)*(Table1[Group]=$AJ129)*(Table1[Avg_DCCH_50percDH])*(Table1[SumHD_TJ]/(J99*1000))),0)</f>
        <v>5.9571859010047978</v>
      </c>
      <c r="K129" s="88" cm="1">
        <f t="array" ref="K129">IFERROR(SUMPRODUCT((Table1[Region]=$K$117)*(Table1[Group]=$AJ129)*(Table1[Avg_DCCH_50percDH])*(Table1[SumHD_TJ]/(K99*1000))),0)</f>
        <v>8.9177191151919875</v>
      </c>
      <c r="L129" s="88" cm="1">
        <f t="array" ref="L129">IFERROR(SUMPRODUCT((Table1[Region]=$L$117)*(Table1[Group]=$AJ129)*(Table1[Avg_DCCH_50percDH])*(Table1[SumHD_TJ]/(L99*1000))),0)</f>
        <v>5.2124891878904371</v>
      </c>
      <c r="M129" s="88" cm="1">
        <f t="array" ref="M129">IFERROR(SUMPRODUCT((Table1[Region]=$M$117)*(Table1[Group]=$AJ129)*(Table1[Avg_DCCH_50percDH])*(Table1[SumHD_TJ]/(M99*1000))),0)</f>
        <v>7.2922635177128647</v>
      </c>
      <c r="N129" s="88" cm="1">
        <f t="array" ref="N129">IFERROR(SUMPRODUCT((Table1[Region]=$N$117)*(Table1[Group]=$AJ129)*(Table1[Avg_DCCH_50percDH])*(Table1[SumHD_TJ]/(N99*1000))),0)</f>
        <v>5.6395863365716092</v>
      </c>
      <c r="O129" s="88" cm="1">
        <f t="array" ref="O129">IFERROR(SUMPRODUCT((Table1[Region]=$O$117)*(Table1[Group]=$AJ129)*(Table1[Avg_DCCH_50percDH])*(Table1[SumHD_TJ]/(O99*1000))),0)</f>
        <v>5.3160711763183865</v>
      </c>
      <c r="P129" s="88" cm="1">
        <f t="array" ref="P129">IFERROR(SUMPRODUCT((Table1[Region]=$P$117)*(Table1[Group]=$AJ129)*(Table1[Avg_DCCH_50percDH])*(Table1[SumHD_TJ]/(P99*1000))),0)</f>
        <v>5.7256993897458068</v>
      </c>
      <c r="Q129" s="88" cm="1">
        <f t="array" ref="Q129">IFERROR(SUMPRODUCT((Table1[Region]=$Q$117)*(Table1[Group]=$AJ129)*(Table1[Avg_DCCH_50percDH])*(Table1[SumHD_TJ]/(Q99*1000))),0)</f>
        <v>0</v>
      </c>
      <c r="R129" s="88" cm="1">
        <f t="array" ref="R129">IFERROR(SUMPRODUCT((Table1[Region]=$R$117)*(Table1[Group]=$AJ129)*(Table1[Avg_DCCH_50percDH])*(Table1[SumHD_TJ]/(R99*1000))),0)</f>
        <v>7.0201994752681536</v>
      </c>
      <c r="S129" s="88" cm="1">
        <f t="array" ref="S129">IFERROR(SUMPRODUCT((Table1[Region]=$S$117)*(Table1[Group]=$AJ129)*(Table1[Avg_DCCH_50percDH])*(Table1[SumHD_TJ]/(S99*1000))),0)</f>
        <v>5.8743219211859472</v>
      </c>
      <c r="T129" s="88" cm="1">
        <f t="array" ref="T129">IFERROR(SUMPRODUCT((Table1[Region]=$T$117)*(Table1[Group]=$AJ129)*(Table1[Avg_DCCH_50percDH])*(Table1[SumHD_TJ]/(T99*1000))),0)</f>
        <v>7.9187124427092179</v>
      </c>
      <c r="U129" s="88" cm="1">
        <f t="array" ref="U129">IFERROR(SUMPRODUCT((Table1[Region]=$U$117)*(Table1[Group]=$AJ129)*(Table1[Avg_DCCH_50percDH])*(Table1[SumHD_TJ]/(U99*1000))),0)</f>
        <v>5.7904222976004593</v>
      </c>
      <c r="V129" s="88" cm="1">
        <f t="array" ref="V129">IFERROR(SUMPRODUCT((Table1[Region]=$V$117)*(Table1[Group]=$AJ129)*(Table1[Avg_DCCH_50percDH])*(Table1[SumHD_TJ]/(V99*1000))),0)</f>
        <v>3.7254368942816862</v>
      </c>
      <c r="W129" s="88" cm="1">
        <f t="array" ref="W129">IFERROR(SUMPRODUCT((Table1[Region]=$W$117)*(Table1[Group]=$AJ129)*(Table1[Avg_DCCH_50percDH])*(Table1[SumHD_TJ]/(W99*1000))),0)</f>
        <v>5.6967699368904174</v>
      </c>
      <c r="X129" s="88" cm="1">
        <f t="array" ref="X129">IFERROR(SUMPRODUCT((Table1[Region]=$X$117)*(Table1[Group]=$AJ129)*(Table1[Avg_DCCH_50percDH])*(Table1[SumHD_TJ]/(X99*1000))),0)</f>
        <v>6.0029456632556739</v>
      </c>
      <c r="Y129" s="88" cm="1">
        <f t="array" ref="Y129">IFERROR(SUMPRODUCT((Table1[Region]=$Y$117)*(Table1[Group]=$AJ129)*(Table1[Avg_DCCH_50percDH])*(Table1[SumHD_TJ]/(Y99*1000))),0)</f>
        <v>7.3234358676726643</v>
      </c>
      <c r="Z129" s="88" cm="1">
        <f t="array" ref="Z129">IFERROR(SUMPRODUCT((Table1[Region]=$Z$117)*(Table1[Group]=$AJ129)*(Table1[Avg_DCCH_50percDH])*(Table1[SumHD_TJ]/(Z99*1000))),0)</f>
        <v>5.6935064813222214</v>
      </c>
      <c r="AA129" s="88" cm="1">
        <f t="array" ref="AA129">IFERROR(SUMPRODUCT((Table1[Region]=$AA$117)*(Table1[Group]=$AJ129)*(Table1[Avg_DCCH_50percDH])*(Table1[SumHD_TJ]/(AA99*1000))),0)</f>
        <v>6.9997118816930151</v>
      </c>
      <c r="AB129" s="88" cm="1">
        <f t="array" ref="AB129">IFERROR(SUMPRODUCT((Table1[Region]=$AB$117)*(Table1[Group]=$AJ129)*(Table1[Avg_DCCH_50percDH])*(Table1[SumHD_TJ]/(AB99*1000))),0)</f>
        <v>5.5836077916834883</v>
      </c>
      <c r="AC129" s="88" cm="1">
        <f t="array" ref="AC129">IFERROR(SUMPRODUCT((Table1[Region]=$AC$117)*(Table1[Group]=$AJ129)*(Table1[Avg_DCCH_50percDH])*(Table1[SumHD_TJ]/(AC99*1000))),0)</f>
        <v>6.1848518886679926</v>
      </c>
      <c r="AD129" s="88" cm="1">
        <f t="array" ref="AD129">IFERROR(SUMPRODUCT((Table1[Region]=$AD$117)*(Table1[Group]=$AJ129)*(Table1[Avg_DCCH_50percDH])*(Table1[SumHD_TJ]/(AD99*1000))),0)</f>
        <v>5.9208650917771024</v>
      </c>
      <c r="AE129" s="88" cm="1">
        <f t="array" ref="AE129">IFERROR(SUMPRODUCT((Table1[Region]=$AE$117)*(Table1[Group]=$AJ129)*(Table1[Avg_DCCH_50percDH])*(Table1[SumHD_TJ]/(AE99*1000))),0)</f>
        <v>6.2626256245875371</v>
      </c>
      <c r="AF129" s="88" cm="1">
        <f t="array" ref="AF129">IFERROR(SUMPRODUCT((Table1[Region]=$AF$117)*(Table1[Group]=$AJ129)*(Table1[Avg_DCCH_50percDH])*(Table1[SumHD_TJ]/(AF99*1000))),0)</f>
        <v>6.5033419417319021</v>
      </c>
      <c r="AG129" s="88" cm="1">
        <f t="array" ref="AG129">IFERROR(SUMPRODUCT((Table1[Region]=$AG$117)*(Table1[Group]=$AJ129)*(Table1[Avg_DCCH_50percDH])*(Table1[SumHD_TJ]/(AG99*1000))),0)</f>
        <v>5.0329253428136109</v>
      </c>
      <c r="AH129" s="39" t="e">
        <f>#REF!</f>
        <v>#REF!</v>
      </c>
      <c r="AJ129">
        <v>2</v>
      </c>
    </row>
    <row r="130" spans="3:36" ht="15.75" thickBot="1">
      <c r="C130" s="85"/>
      <c r="D130" s="84" t="s">
        <v>507</v>
      </c>
      <c r="E130" s="55" t="s">
        <v>22</v>
      </c>
      <c r="F130" s="55">
        <v>2020</v>
      </c>
      <c r="G130" s="55" cm="1">
        <f t="array" ref="G130">IFERROR(SUMPRODUCT((Table1[Group]=AJ130)*(Table1[Avg_DCCH_50percDH])*(Table1[SumHD_TJ]/(G100*1000))),0)</f>
        <v>12.177971699043084</v>
      </c>
      <c r="H130" s="89" cm="1">
        <f t="array" ref="H130">IFERROR(SUMPRODUCT((Table1[Region]=$H$117)*(Table1[Group]=$AJ130)*(Table1[Avg_DCCH_50percDH])*(Table1[SumHD_TJ]/(H100*1000))),0)</f>
        <v>10.637242670799434</v>
      </c>
      <c r="I130" s="89" cm="1">
        <f t="array" ref="I130">IFERROR(SUMPRODUCT((Table1[Region]=$I$117)*(Table1[Group]=$AJ130)*(Table1[Avg_DCCH_50percDH])*(Table1[SumHD_TJ]/(I100*1000))),0)</f>
        <v>20.5</v>
      </c>
      <c r="J130" s="89" cm="1">
        <f t="array" ref="J130">IFERROR(SUMPRODUCT((Table1[Region]=$J$117)*(Table1[Group]=$AJ130)*(Table1[Avg_DCCH_50percDH])*(Table1[SumHD_TJ]/(J100*1000))),0)</f>
        <v>13.795917060677695</v>
      </c>
      <c r="K130" s="89" cm="1">
        <f t="array" ref="K130">IFERROR(SUMPRODUCT((Table1[Region]=$K$117)*(Table1[Group]=$AJ130)*(Table1[Avg_DCCH_50percDH])*(Table1[SumHD_TJ]/(K100*1000))),0)</f>
        <v>12.430990990990992</v>
      </c>
      <c r="L130" s="89" cm="1">
        <f t="array" ref="L130">IFERROR(SUMPRODUCT((Table1[Region]=$L$117)*(Table1[Group]=$AJ130)*(Table1[Avg_DCCH_50percDH])*(Table1[SumHD_TJ]/(L100*1000))),0)</f>
        <v>12.07431533537434</v>
      </c>
      <c r="M130" s="89" cm="1">
        <f t="array" ref="M130">IFERROR(SUMPRODUCT((Table1[Region]=$M$117)*(Table1[Group]=$AJ130)*(Table1[Avg_DCCH_50percDH])*(Table1[SumHD_TJ]/(M100*1000))),0)</f>
        <v>15.338120362737019</v>
      </c>
      <c r="N130" s="89" cm="1">
        <f t="array" ref="N130">IFERROR(SUMPRODUCT((Table1[Region]=$N$117)*(Table1[Group]=$AJ130)*(Table1[Avg_DCCH_50percDH])*(Table1[SumHD_TJ]/(N100*1000))),0)</f>
        <v>12.942052432928698</v>
      </c>
      <c r="O130" s="89" cm="1">
        <f t="array" ref="O130">IFERROR(SUMPRODUCT((Table1[Region]=$O$117)*(Table1[Group]=$AJ130)*(Table1[Avg_DCCH_50percDH])*(Table1[SumHD_TJ]/(O100*1000))),0)</f>
        <v>14.145046674445741</v>
      </c>
      <c r="P130" s="89" cm="1">
        <f t="array" ref="P130">IFERROR(SUMPRODUCT((Table1[Region]=$P$117)*(Table1[Group]=$AJ130)*(Table1[Avg_DCCH_50percDH])*(Table1[SumHD_TJ]/(P100*1000))),0)</f>
        <v>11.669644869610797</v>
      </c>
      <c r="Q130" s="89" cm="1">
        <f t="array" ref="Q130">IFERROR(SUMPRODUCT((Table1[Region]=$Q$117)*(Table1[Group]=$AJ130)*(Table1[Avg_DCCH_50percDH])*(Table1[SumHD_TJ]/(Q100*1000))),0)</f>
        <v>11.782901811805962</v>
      </c>
      <c r="R130" s="89" cm="1">
        <f t="array" ref="R130">IFERROR(SUMPRODUCT((Table1[Region]=$R$117)*(Table1[Group]=$AJ130)*(Table1[Avg_DCCH_50percDH])*(Table1[SumHD_TJ]/(R100*1000))),0)</f>
        <v>11.749842658746088</v>
      </c>
      <c r="S130" s="89" cm="1">
        <f t="array" ref="S130">IFERROR(SUMPRODUCT((Table1[Region]=$S$117)*(Table1[Group]=$AJ130)*(Table1[Avg_DCCH_50percDH])*(Table1[SumHD_TJ]/(S100*1000))),0)</f>
        <v>14.2956011196641</v>
      </c>
      <c r="T130" s="89" cm="1">
        <f t="array" ref="T130">IFERROR(SUMPRODUCT((Table1[Region]=$T$117)*(Table1[Group]=$AJ130)*(Table1[Avg_DCCH_50percDH])*(Table1[SumHD_TJ]/(T100*1000))),0)</f>
        <v>13.219953343701402</v>
      </c>
      <c r="U130" s="89" cm="1">
        <f t="array" ref="U130">IFERROR(SUMPRODUCT((Table1[Region]=$U$117)*(Table1[Group]=$AJ130)*(Table1[Avg_DCCH_50percDH])*(Table1[SumHD_TJ]/(U100*1000))),0)</f>
        <v>9.9402787231755809</v>
      </c>
      <c r="V130" s="89" cm="1">
        <f t="array" ref="V130">IFERROR(SUMPRODUCT((Table1[Region]=$V$117)*(Table1[Group]=$AJ130)*(Table1[Avg_DCCH_50percDH])*(Table1[SumHD_TJ]/(V100*1000))),0)</f>
        <v>11.532456951797158</v>
      </c>
      <c r="W130" s="89" cm="1">
        <f t="array" ref="W130">IFERROR(SUMPRODUCT((Table1[Region]=$W$117)*(Table1[Group]=$AJ130)*(Table1[Avg_DCCH_50percDH])*(Table1[SumHD_TJ]/(W100*1000))),0)</f>
        <v>12.009080892480032</v>
      </c>
      <c r="X130" s="89" cm="1">
        <f t="array" ref="X130">IFERROR(SUMPRODUCT((Table1[Region]=$X$117)*(Table1[Group]=$AJ130)*(Table1[Avg_DCCH_50percDH])*(Table1[SumHD_TJ]/(X100*1000))),0)</f>
        <v>12.407495466908431</v>
      </c>
      <c r="Y130" s="89" cm="1">
        <f t="array" ref="Y130">IFERROR(SUMPRODUCT((Table1[Region]=$Y$117)*(Table1[Group]=$AJ130)*(Table1[Avg_DCCH_50percDH])*(Table1[SumHD_TJ]/(Y100*1000))),0)</f>
        <v>11.674048456428292</v>
      </c>
      <c r="Z130" s="89" cm="1">
        <f t="array" ref="Z130">IFERROR(SUMPRODUCT((Table1[Region]=$Z$117)*(Table1[Group]=$AJ130)*(Table1[Avg_DCCH_50percDH])*(Table1[SumHD_TJ]/(Z100*1000))),0)</f>
        <v>12.172261875461484</v>
      </c>
      <c r="AA130" s="89" cm="1">
        <f t="array" ref="AA130">IFERROR(SUMPRODUCT((Table1[Region]=$AA$117)*(Table1[Group]=$AJ130)*(Table1[Avg_DCCH_50percDH])*(Table1[SumHD_TJ]/(AA100*1000))),0)</f>
        <v>10.700547042052744</v>
      </c>
      <c r="AB130" s="89" cm="1">
        <f t="array" ref="AB130">IFERROR(SUMPRODUCT((Table1[Region]=$AB$117)*(Table1[Group]=$AJ130)*(Table1[Avg_DCCH_50percDH])*(Table1[SumHD_TJ]/(AB100*1000))),0)</f>
        <v>13.994888631761647</v>
      </c>
      <c r="AC130" s="89" cm="1">
        <f t="array" ref="AC130">IFERROR(SUMPRODUCT((Table1[Region]=$AC$117)*(Table1[Group]=$AJ130)*(Table1[Avg_DCCH_50percDH])*(Table1[SumHD_TJ]/(AC100*1000))),0)</f>
        <v>11.458100607111882</v>
      </c>
      <c r="AD130" s="89" cm="1">
        <f t="array" ref="AD130">IFERROR(SUMPRODUCT((Table1[Region]=$AD$117)*(Table1[Group]=$AJ130)*(Table1[Avg_DCCH_50percDH])*(Table1[SumHD_TJ]/(AD100*1000))),0)</f>
        <v>12.163822751322751</v>
      </c>
      <c r="AE130" s="89" cm="1">
        <f t="array" ref="AE130">IFERROR(SUMPRODUCT((Table1[Region]=$AE$117)*(Table1[Group]=$AJ130)*(Table1[Avg_DCCH_50percDH])*(Table1[SumHD_TJ]/(AE100*1000))),0)</f>
        <v>12.729979166666666</v>
      </c>
      <c r="AF130" s="89" cm="1">
        <f t="array" ref="AF130">IFERROR(SUMPRODUCT((Table1[Region]=$AF$117)*(Table1[Group]=$AJ130)*(Table1[Avg_DCCH_50percDH])*(Table1[SumHD_TJ]/(AF100*1000))),0)</f>
        <v>12.328911118856743</v>
      </c>
      <c r="AG130" s="89" cm="1">
        <f t="array" ref="AG130">IFERROR(SUMPRODUCT((Table1[Region]=$AG$117)*(Table1[Group]=$AJ130)*(Table1[Avg_DCCH_50percDH])*(Table1[SumHD_TJ]/(AG100*1000))),0)</f>
        <v>12.18051336332363</v>
      </c>
      <c r="AH130" s="86" t="e">
        <f>#REF!</f>
        <v>#REF!</v>
      </c>
      <c r="AJ130">
        <v>3</v>
      </c>
    </row>
    <row r="131" spans="3:36" ht="15">
      <c r="D131" s="65" t="s">
        <v>507</v>
      </c>
      <c r="E131" s="62" t="s">
        <v>22</v>
      </c>
      <c r="F131" s="62">
        <v>2020</v>
      </c>
      <c r="G131" s="62"/>
      <c r="H131" s="91" cm="1">
        <f t="array" ref="H131">IFERROR(SUMPRODUCT((Table1[Region]=$H$117)*(Table1[Group]=$AJ131)*(Table1[Avg_DCCH_30percDH])*(Table1[SumHD_TJ]/(H97*1000))),0)</f>
        <v>0</v>
      </c>
      <c r="I131" s="91" cm="1">
        <f t="array" ref="I131">IFERROR(SUMPRODUCT((Table1[Region]=$I$117)*(Table1[Group]=$AJ131)*(Table1[Avg_DCCH_30percDH])*(Table1[SumHD_TJ]/(I97*1000))),0)</f>
        <v>2.4300000000000002</v>
      </c>
      <c r="J131" s="91" cm="1">
        <f t="array" ref="J131">IFERROR(SUMPRODUCT((Table1[Region]=$J$117)*(Table1[Group]=$AJ131)*(Table1[Avg_DCCH_30percDH])*(Table1[SumHD_TJ]/(J97*1000))),0)</f>
        <v>0</v>
      </c>
      <c r="K131" s="91" cm="1">
        <f t="array" ref="K131">IFERROR(SUMPRODUCT((Table1[Region]=$K$117)*(Table1[Group]=$AJ131)*(Table1[Avg_DCCH_30percDH])*(Table1[SumHD_TJ]/(K97*1000))),0)</f>
        <v>0</v>
      </c>
      <c r="L131" s="91" cm="1">
        <f t="array" ref="L131">IFERROR(SUMPRODUCT((Table1[Region]=$L$117)*(Table1[Group]=$AJ131)*(Table1[Avg_DCCH_30percDH])*(Table1[SumHD_TJ]/(L97*1000))),0)</f>
        <v>0</v>
      </c>
      <c r="M131" s="91" cm="1">
        <f t="array" ref="M131">IFERROR(SUMPRODUCT((Table1[Region]=$M$117)*(Table1[Group]=$AJ131)*(Table1[Avg_DCCH_30percDH])*(Table1[SumHD_TJ]/(M97*1000))),0)</f>
        <v>0</v>
      </c>
      <c r="N131" s="91" cm="1">
        <f t="array" ref="N131">IFERROR(SUMPRODUCT((Table1[Region]=$N$117)*(Table1[Group]=$AJ131)*(Table1[Avg_DCCH_30percDH])*(Table1[SumHD_TJ]/(N97*1000))),0)</f>
        <v>0</v>
      </c>
      <c r="O131" s="91" cm="1">
        <f t="array" ref="O131">IFERROR(SUMPRODUCT((Table1[Region]=$O$117)*(Table1[Group]=$AJ131)*(Table1[Avg_DCCH_30percDH])*(Table1[SumHD_TJ]/(O97*1000))),0)</f>
        <v>0</v>
      </c>
      <c r="P131" s="91" cm="1">
        <f t="array" ref="P131">IFERROR(SUMPRODUCT((Table1[Region]=$P$117)*(Table1[Group]=$AJ131)*(Table1[Avg_DCCH_30percDH])*(Table1[SumHD_TJ]/(P97*1000))),0)</f>
        <v>0</v>
      </c>
      <c r="Q131" s="91" cm="1">
        <f t="array" ref="Q131">IFERROR(SUMPRODUCT((Table1[Region]=$Q$117)*(Table1[Group]=$AJ131)*(Table1[Avg_DCCH_30percDH])*(Table1[SumHD_TJ]/(Q97*1000))),0)</f>
        <v>0</v>
      </c>
      <c r="R131" s="91" cm="1">
        <f t="array" ref="R131">IFERROR(SUMPRODUCT((Table1[Region]=$R$117)*(Table1[Group]=$AJ131)*(Table1[Avg_DCCH_30percDH])*(Table1[SumHD_TJ]/(R97*1000))),0)</f>
        <v>0</v>
      </c>
      <c r="S131" s="91" cm="1">
        <f t="array" ref="S131">IFERROR(SUMPRODUCT((Table1[Region]=$R$117)*(Table1[Group]=$AJ131)*(Table1[Avg_DCCH_30percDH])*(Table1[SumHD_TJ]/(S97*1000))),0)</f>
        <v>0</v>
      </c>
      <c r="T131" s="91" cm="1">
        <f t="array" ref="T131">IFERROR(SUMPRODUCT((Table1[Region]=$T$117)*(Table1[Group]=$AJ131)*(Table1[Avg_DCCH_30percDH])*(Table1[SumHD_TJ]/(T97*1000))),0)</f>
        <v>0</v>
      </c>
      <c r="U131" s="91" cm="1">
        <f t="array" ref="U131">IFERROR(SUMPRODUCT((Table1[Region]=$U$117)*(Table1[Group]=$AJ131)*(Table1[Avg_DCCH_30percDH])*(Table1[SumHD_TJ]/(U97*1000))),0)</f>
        <v>2.2400000000000002</v>
      </c>
      <c r="V131" s="91" cm="1">
        <f t="array" ref="V131">IFERROR(SUMPRODUCT((Table1[Region]=$V$117)*(Table1[Group]=$AJ131)*(Table1[Avg_DCCH_30percDH])*(Table1[SumHD_TJ]/(V97*1000))),0)</f>
        <v>0</v>
      </c>
      <c r="W131" s="91" cm="1">
        <f t="array" ref="W131">IFERROR(SUMPRODUCT((Table1[Region]=$W$117)*(Table1[Group]=$AJ131)*(Table1[Avg_DCCH_30percDH])*(Table1[SumHD_TJ]/(W97*1000))),0)</f>
        <v>2.5499999999999998</v>
      </c>
      <c r="X131" s="91" cm="1">
        <f t="array" ref="X131">IFERROR(SUMPRODUCT((Table1[Region]=$X$117)*(Table1[Group]=$AJ131)*(Table1[Avg_DCCH_30percDH])*(Table1[SumHD_TJ]/(X97*1000))),0)</f>
        <v>0</v>
      </c>
      <c r="Y131" s="91" cm="1">
        <f t="array" ref="Y131">IFERROR(SUMPRODUCT((Table1[Region]=$Y$117)*(Table1[Group]=$AJ131)*(Table1[Avg_DCCH_30percDH])*(Table1[SumHD_TJ]/(Y97*1000))),0)</f>
        <v>2.0499999999999998</v>
      </c>
      <c r="Z131" s="91" cm="1">
        <f t="array" ref="Z131">IFERROR(SUMPRODUCT((Table1[Region]=$Z$117)*(Table1[Group]=$AJ131)*(Table1[Avg_DCCH_30percDH])*(Table1[SumHD_TJ]/(Z97*1000))),0)</f>
        <v>2.17</v>
      </c>
      <c r="AA131" s="91" cm="1">
        <f t="array" ref="AA131">IFERROR(SUMPRODUCT((Table1[Region]=$AA$117)*(Table1[Group]=$AJ131)*(Table1[Avg_DCCH_30percDH])*(Table1[SumHD_TJ]/(AA97*1000))),0)</f>
        <v>0</v>
      </c>
      <c r="AB131" s="91" cm="1">
        <f t="array" ref="AB131">IFERROR(SUMPRODUCT((Table1[Region]=$AB$117)*(Table1[Group]=$AJ131)*(Table1[Avg_DCCH_30percDH])*(Table1[SumHD_TJ]/(AB97*1000))),0)</f>
        <v>0</v>
      </c>
      <c r="AC131" s="91" cm="1">
        <f t="array" ref="AC131">IFERROR(SUMPRODUCT((Table1[Region]=$AC$117)*(Table1[Group]=$AJ131)*(Table1[Avg_DCCH_30percDH])*(Table1[SumHD_TJ]/(AC97*1000))),0)</f>
        <v>0</v>
      </c>
      <c r="AD131" s="91" cm="1">
        <f t="array" ref="AD131">IFERROR(SUMPRODUCT((Table1[Region]=$AD$117)*(Table1[Group]=$AJ131)*(Table1[Avg_DCCH_30percDH])*(Table1[SumHD_TJ]/(AD97*1000))),0)</f>
        <v>0</v>
      </c>
      <c r="AE131" s="91" cm="1">
        <f t="array" ref="AE131">IFERROR(SUMPRODUCT((Table1[Region]=$AE$117)*(Table1[Group]=$AJ131)*(Table1[Avg_DCCH_30percDH])*(Table1[SumHD_TJ]/(AE97*1000))),0)</f>
        <v>0</v>
      </c>
      <c r="AF131" s="91" cm="1">
        <f t="array" ref="AF131">IFERROR(SUMPRODUCT((Table1[Region]=$AF$117)*(Table1[Group]=$AJ131)*(Table1[Avg_DCCH_30percDH])*(Table1[SumHD_TJ]/(AF97*1000))),0)</f>
        <v>0</v>
      </c>
      <c r="AG131" s="91" cm="1">
        <f t="array" ref="AG131">IFERROR(SUMPRODUCT((Table1[Region]=$AG$117)*(Table1[Group]=$AJ131)*(Table1[Avg_DCCH_30percDH])*(Table1[SumHD_TJ]/(AG97*1000))),0)</f>
        <v>0</v>
      </c>
      <c r="AH131" s="39" t="e">
        <f>#REF!</f>
        <v>#REF!</v>
      </c>
      <c r="AJ131">
        <v>0</v>
      </c>
    </row>
    <row r="132" spans="3:36" ht="15">
      <c r="D132" s="65" t="s">
        <v>507</v>
      </c>
      <c r="E132" s="62" t="s">
        <v>22</v>
      </c>
      <c r="F132" s="62">
        <v>2020</v>
      </c>
      <c r="G132" s="62"/>
      <c r="H132" s="88" cm="1">
        <f t="array" ref="H132">IFERROR(SUMPRODUCT((Table1[Region]=$H$117)*(Table1[Group]=$AJ132)*(Table1[Avg_DCCH_30percDH])*(Table1[SumHD_TJ]/(H98*1000))),0)</f>
        <v>0</v>
      </c>
      <c r="I132" s="88" cm="1">
        <f t="array" ref="I132">IFERROR(SUMPRODUCT((Table1[Region]=$I$117)*(Table1[Group]=$AJ132)*(Table1[Avg_DCCH_30percDH])*(Table1[SumHD_TJ]/(I98*1000))),0)</f>
        <v>3.6840288461196198</v>
      </c>
      <c r="J132" s="88" cm="1">
        <f t="array" ref="J132">IFERROR(SUMPRODUCT((Table1[Region]=$J$117)*(Table1[Group]=$AJ132)*(Table1[Avg_DCCH_30percDH])*(Table1[SumHD_TJ]/(J98*1000))),0)</f>
        <v>1.8397934258933182</v>
      </c>
      <c r="K132" s="88" cm="1">
        <f t="array" ref="K132">IFERROR(SUMPRODUCT((Table1[Region]=$K$117)*(Table1[Group]=$AJ132)*(Table1[Avg_DCCH_30percDH])*(Table1[SumHD_TJ]/(K98*1000))),0)</f>
        <v>2.0142786890253217</v>
      </c>
      <c r="L132" s="88" cm="1">
        <f t="array" ref="L132">IFERROR(SUMPRODUCT((Table1[Region]=$L$117)*(Table1[Group]=$AJ132)*(Table1[Avg_DCCH_30percDH])*(Table1[SumHD_TJ]/(L98*1000))),0)</f>
        <v>2.317236700409218</v>
      </c>
      <c r="M132" s="88" cm="1">
        <f t="array" ref="M132">IFERROR(SUMPRODUCT((Table1[Region]=$M$117)*(Table1[Group]=$AJ132)*(Table1[Avg_DCCH_30percDH])*(Table1[SumHD_TJ]/(M98*1000))),0)</f>
        <v>2.7733050501165781</v>
      </c>
      <c r="N132" s="88" cm="1">
        <f t="array" ref="N132">IFERROR(SUMPRODUCT((Table1[Region]=$N$117)*(Table1[Group]=$AJ132)*(Table1[Avg_DCCH_30percDH])*(Table1[SumHD_TJ]/(N98*1000))),0)</f>
        <v>1.9815791037385493</v>
      </c>
      <c r="O132" s="88" cm="1">
        <f t="array" ref="O132">IFERROR(SUMPRODUCT((Table1[Region]=$O$117)*(Table1[Group]=$AJ132)*(Table1[Avg_DCCH_30percDH])*(Table1[SumHD_TJ]/(O98*1000))),0)</f>
        <v>1.9528916798343592</v>
      </c>
      <c r="P132" s="88" cm="1">
        <f t="array" ref="P132">IFERROR(SUMPRODUCT((Table1[Region]=$P$117)*(Table1[Group]=$AJ132)*(Table1[Avg_DCCH_30percDH])*(Table1[SumHD_TJ]/(P98*1000))),0)</f>
        <v>2.4248200621873734</v>
      </c>
      <c r="Q132" s="88" cm="1">
        <f t="array" ref="Q132">IFERROR(SUMPRODUCT((Table1[Region]=$Q$117)*(Table1[Group]=$AJ132)*(Table1[Avg_DCCH_30percDH])*(Table1[SumHD_TJ]/(Q98*1000))),0)</f>
        <v>2.342298059232002</v>
      </c>
      <c r="R132" s="88" cm="1">
        <f t="array" ref="R132">IFERROR(SUMPRODUCT((Table1[Region]=$R$117)*(Table1[Group]=$AJ132)*(Table1[Avg_DCCH_30percDH])*(Table1[SumHD_TJ]/(R98*1000))),0)</f>
        <v>2.653988721219664</v>
      </c>
      <c r="S132" s="88" cm="1">
        <f t="array" ref="S132">IFERROR(SUMPRODUCT((Table1[Region]=$S$117)*(Table1[Group]=$AJ132)*(Table1[Avg_DCCH_30percDH])*(Table1[SumHD_TJ]/(S98*1000))),0)</f>
        <v>2.4322844329686761</v>
      </c>
      <c r="T132" s="88" cm="1">
        <f t="array" ref="T132">IFERROR(SUMPRODUCT((Table1[Region]=$T$117)*(Table1[Group]=$AJ132)*(Table1[Avg_DCCH_30percDH])*(Table1[SumHD_TJ]/(T98*1000))),0)</f>
        <v>3.702782024194216</v>
      </c>
      <c r="U132" s="88" cm="1">
        <f t="array" ref="U132">IFERROR(SUMPRODUCT((Table1[Region]=$U$117)*(Table1[Group]=$AJ132)*(Table1[Avg_DCCH_30percDH])*(Table1[SumHD_TJ]/(U98*1000))),0)</f>
        <v>2.4546683723676446</v>
      </c>
      <c r="V132" s="88" cm="1">
        <f t="array" ref="V132">IFERROR(SUMPRODUCT((Table1[Region]=$V$117)*(Table1[Group]=$AJ132)*(Table1[Avg_DCCH_30percDH])*(Table1[SumHD_TJ]/(V98*1000))),0)</f>
        <v>0</v>
      </c>
      <c r="W132" s="88" cm="1">
        <f t="array" ref="W132">IFERROR(SUMPRODUCT((Table1[Region]=$W$117)*(Table1[Group]=$AJ132)*(Table1[Avg_DCCH_30percDH])*(Table1[SumHD_TJ]/(W98*1000))),0)</f>
        <v>0</v>
      </c>
      <c r="X132" s="88" cm="1">
        <f t="array" ref="X132">IFERROR(SUMPRODUCT((Table1[Region]=$X$117)*(Table1[Group]=$AJ132)*(Table1[Avg_DCCH_30percDH])*(Table1[SumHD_TJ]/(X98*1000))),0)</f>
        <v>3.4333306661160155</v>
      </c>
      <c r="Y132" s="88" cm="1">
        <f t="array" ref="Y132">IFERROR(SUMPRODUCT((Table1[Region]=$Y$117)*(Table1[Group]=$AJ132)*(Table1[Avg_DCCH_30percDH])*(Table1[SumHD_TJ]/(Y98*1000))),0)</f>
        <v>2.6435234581914493</v>
      </c>
      <c r="Z132" s="88" cm="1">
        <f t="array" ref="Z132">IFERROR(SUMPRODUCT((Table1[Region]=$Z$117)*(Table1[Group]=$AJ132)*(Table1[Avg_DCCH_30percDH])*(Table1[SumHD_TJ]/(Z98*1000))),0)</f>
        <v>2.9136131728310364</v>
      </c>
      <c r="AA132" s="88" cm="1">
        <f t="array" ref="AA132">IFERROR(SUMPRODUCT((Table1[Region]=$AA$117)*(Table1[Group]=$AJ132)*(Table1[Avg_DCCH_30percDH])*(Table1[SumHD_TJ]/(AA98*1000))),0)</f>
        <v>2.8</v>
      </c>
      <c r="AB132" s="88" cm="1">
        <f t="array" ref="AB132">IFERROR(SUMPRODUCT((Table1[Region]=$AB$117)*(Table1[Group]=$AJ132)*(Table1[Avg_DCCH_30percDH])*(Table1[SumHD_TJ]/(AB98*1000))),0)</f>
        <v>2.2435310344827588</v>
      </c>
      <c r="AC132" s="88" cm="1">
        <f t="array" ref="AC132">IFERROR(SUMPRODUCT((Table1[Region]=$AC$117)*(Table1[Group]=$AJ132)*(Table1[Avg_DCCH_30percDH])*(Table1[SumHD_TJ]/(AC98*1000))),0)</f>
        <v>2.8819795664296817</v>
      </c>
      <c r="AD132" s="88" cm="1">
        <f t="array" ref="AD132">IFERROR(SUMPRODUCT((Table1[Region]=$AD$117)*(Table1[Group]=$AJ132)*(Table1[Avg_DCCH_30percDH])*(Table1[SumHD_TJ]/(AD98*1000))),0)</f>
        <v>2.2276021526291907</v>
      </c>
      <c r="AE132" s="88" cm="1">
        <f t="array" ref="AE132">IFERROR(SUMPRODUCT((Table1[Region]=$AE$117)*(Table1[Group]=$AJ132)*(Table1[Avg_DCCH_30percDH])*(Table1[SumHD_TJ]/(AE98*1000))),0)</f>
        <v>1.7812322218943639</v>
      </c>
      <c r="AF132" s="88" cm="1">
        <f t="array" ref="AF132">IFERROR(SUMPRODUCT((Table1[Region]=$AF$117)*(Table1[Group]=$AJ132)*(Table1[Avg_DCCH_30percDH])*(Table1[SumHD_TJ]/(AF98*1000))),0)</f>
        <v>2.3313956495874613</v>
      </c>
      <c r="AG132" s="88" cm="1">
        <f t="array" ref="AG132">IFERROR(SUMPRODUCT((Table1[Region]=$AG$117)*(Table1[Group]=$AJ132)*(Table1[Avg_DCCH_30percDH])*(Table1[SumHD_TJ]/(AG98*1000))),0)</f>
        <v>2.9108525326457628</v>
      </c>
      <c r="AH132" s="39" t="e">
        <f>#REF!</f>
        <v>#REF!</v>
      </c>
      <c r="AJ132">
        <v>1</v>
      </c>
    </row>
    <row r="133" spans="3:36" ht="15">
      <c r="D133" s="65" t="s">
        <v>507</v>
      </c>
      <c r="E133" s="62" t="s">
        <v>22</v>
      </c>
      <c r="F133" s="62">
        <v>2020</v>
      </c>
      <c r="G133" s="62"/>
      <c r="H133" s="88" cm="1">
        <f t="array" ref="H133">IFERROR(SUMPRODUCT((Table1[Region]=$H$117)*(Table1[Group]=$AJ133)*(Table1[Avg_DCCH_30percDH])*(Table1[SumHD_TJ]/(H99*1000))),0)</f>
        <v>2.9762867738829657</v>
      </c>
      <c r="I133" s="88" cm="1">
        <f t="array" ref="I133">IFERROR(SUMPRODUCT((Table1[Region]=$I$117)*(Table1[Group]=$AJ133)*(Table1[Avg_DCCH_30percDH])*(Table1[SumHD_TJ]/(I99*1000))),0)</f>
        <v>5.5320293782999448</v>
      </c>
      <c r="J133" s="88" cm="1">
        <f t="array" ref="J133">IFERROR(SUMPRODUCT((Table1[Region]=$J$117)*(Table1[Group]=$AJ133)*(Table1[Avg_DCCH_30percDH])*(Table1[SumHD_TJ]/(J99*1000))),0)</f>
        <v>4.4280462101328242</v>
      </c>
      <c r="K133" s="88" cm="1">
        <f t="array" ref="K133">IFERROR(SUMPRODUCT((Table1[Region]=$K$117)*(Table1[Group]=$AJ133)*(Table1[Avg_DCCH_30percDH])*(Table1[SumHD_TJ]/(K99*1000))),0)</f>
        <v>7.5621278519755153</v>
      </c>
      <c r="L133" s="88" cm="1">
        <f t="array" ref="L133">IFERROR(SUMPRODUCT((Table1[Region]=$L$117)*(Table1[Group]=$AJ133)*(Table1[Avg_DCCH_30percDH])*(Table1[SumHD_TJ]/(L99*1000))),0)</f>
        <v>3.7746996636232586</v>
      </c>
      <c r="M133" s="88" cm="1">
        <f t="array" ref="M133">IFERROR(SUMPRODUCT((Table1[Region]=$M$117)*(Table1[Group]=$AJ133)*(Table1[Avg_DCCH_30percDH])*(Table1[SumHD_TJ]/(M99*1000))),0)</f>
        <v>5.5933697949036674</v>
      </c>
      <c r="N133" s="88" cm="1">
        <f t="array" ref="N133">IFERROR(SUMPRODUCT((Table1[Region]=$N$117)*(Table1[Group]=$AJ133)*(Table1[Avg_DCCH_30percDH])*(Table1[SumHD_TJ]/(N99*1000))),0)</f>
        <v>3.926576308367284</v>
      </c>
      <c r="O133" s="88" cm="1">
        <f t="array" ref="O133">IFERROR(SUMPRODUCT((Table1[Region]=$O$117)*(Table1[Group]=$AJ133)*(Table1[Avg_DCCH_30percDH])*(Table1[SumHD_TJ]/(O99*1000))),0)</f>
        <v>4.1555565501374163</v>
      </c>
      <c r="P133" s="88" cm="1">
        <f t="array" ref="P133">IFERROR(SUMPRODUCT((Table1[Region]=$P$117)*(Table1[Group]=$AJ133)*(Table1[Avg_DCCH_30percDH])*(Table1[SumHD_TJ]/(P99*1000))),0)</f>
        <v>4.5216332708663689</v>
      </c>
      <c r="Q133" s="88" cm="1">
        <f t="array" ref="Q133">IFERROR(SUMPRODUCT((Table1[Region]=$Q$117)*(Table1[Group]=$AJ133)*(Table1[Avg_DCCH_30percDH])*(Table1[SumHD_TJ]/(Q99*1000))),0)</f>
        <v>0</v>
      </c>
      <c r="R133" s="88" cm="1">
        <f t="array" ref="R133">IFERROR(SUMPRODUCT((Table1[Region]=$R$117)*(Table1[Group]=$AJ133)*(Table1[Avg_DCCH_30percDH])*(Table1[SumHD_TJ]/(R99*1000))),0)</f>
        <v>5.4909981480052474</v>
      </c>
      <c r="S133" s="88" cm="1">
        <f t="array" ref="S133">IFERROR(SUMPRODUCT((Table1[Region]=$S$117)*(Table1[Group]=$AJ133)*(Table1[Avg_DCCH_30percDH])*(Table1[SumHD_TJ]/(S99*1000))),0)</f>
        <v>4.3376557526488035</v>
      </c>
      <c r="T133" s="88" cm="1">
        <f t="array" ref="T133">IFERROR(SUMPRODUCT((Table1[Region]=$T$117)*(Table1[Group]=$AJ133)*(Table1[Avg_DCCH_30percDH])*(Table1[SumHD_TJ]/(T99*1000))),0)</f>
        <v>5.9261390256323203</v>
      </c>
      <c r="U133" s="88" cm="1">
        <f t="array" ref="U133">IFERROR(SUMPRODUCT((Table1[Region]=$U$117)*(Table1[Group]=$AJ133)*(Table1[Avg_DCCH_30percDH])*(Table1[SumHD_TJ]/(U99*1000))),0)</f>
        <v>4.5377605484664141</v>
      </c>
      <c r="V133" s="88" cm="1">
        <f t="array" ref="V133">IFERROR(SUMPRODUCT((Table1[Region]=$V$117)*(Table1[Group]=$AJ133)*(Table1[Avg_DCCH_30percDH])*(Table1[SumHD_TJ]/(V99*1000))),0)</f>
        <v>2.6300187613095174</v>
      </c>
      <c r="W133" s="88" cm="1">
        <f t="array" ref="W133">IFERROR(SUMPRODUCT((Table1[Region]=$W$117)*(Table1[Group]=$AJ133)*(Table1[Avg_DCCH_30percDH])*(Table1[SumHD_TJ]/(W99*1000))),0)</f>
        <v>4.0674584050487654</v>
      </c>
      <c r="X133" s="88" cm="1">
        <f t="array" ref="X133">IFERROR(SUMPRODUCT((Table1[Region]=$X$117)*(Table1[Group]=$AJ133)*(Table1[Avg_DCCH_30percDH])*(Table1[SumHD_TJ]/(X99*1000))),0)</f>
        <v>4.8833708416720158</v>
      </c>
      <c r="Y133" s="88" cm="1">
        <f t="array" ref="Y133">IFERROR(SUMPRODUCT((Table1[Region]=$Y$117)*(Table1[Group]=$AJ133)*(Table1[Avg_DCCH_30percDH])*(Table1[SumHD_TJ]/(Y99*1000))),0)</f>
        <v>5.7741042754884893</v>
      </c>
      <c r="Z133" s="88" cm="1">
        <f t="array" ref="Z133">IFERROR(SUMPRODUCT((Table1[Region]=$Z$117)*(Table1[Group]=$AJ133)*(Table1[Avg_DCCH_30percDH])*(Table1[SumHD_TJ]/(Z99*1000))),0)</f>
        <v>4.5244227792284955</v>
      </c>
      <c r="AA133" s="88" cm="1">
        <f t="array" ref="AA133">IFERROR(SUMPRODUCT((Table1[Region]=$AA$117)*(Table1[Group]=$AJ133)*(Table1[Avg_DCCH_30percDH])*(Table1[SumHD_TJ]/(AA99*1000))),0)</f>
        <v>5.5257776644569105</v>
      </c>
      <c r="AB133" s="88" cm="1">
        <f t="array" ref="AB133">IFERROR(SUMPRODUCT((Table1[Region]=$AB$117)*(Table1[Group]=$AJ133)*(Table1[Avg_DCCH_30percDH])*(Table1[SumHD_TJ]/(AB99*1000))),0)</f>
        <v>4.0263453774727491</v>
      </c>
      <c r="AC133" s="88" cm="1">
        <f t="array" ref="AC133">IFERROR(SUMPRODUCT((Table1[Region]=$AC$117)*(Table1[Group]=$AJ133)*(Table1[Avg_DCCH_30percDH])*(Table1[SumHD_TJ]/(AC99*1000))),0)</f>
        <v>5.2703349900596415</v>
      </c>
      <c r="AD133" s="88" cm="1">
        <f t="array" ref="AD133">IFERROR(SUMPRODUCT((Table1[Region]=$AD$117)*(Table1[Group]=$AJ133)*(Table1[Avg_DCCH_30percDH])*(Table1[SumHD_TJ]/(AD99*1000))),0)</f>
        <v>4.9204913984690108</v>
      </c>
      <c r="AE133" s="88" cm="1">
        <f t="array" ref="AE133">IFERROR(SUMPRODUCT((Table1[Region]=$AE$117)*(Table1[Group]=$AJ133)*(Table1[Avg_DCCH_30percDH])*(Table1[SumHD_TJ]/(AE99*1000))),0)</f>
        <v>4.4831762043933256</v>
      </c>
      <c r="AF133" s="88" cm="1">
        <f t="array" ref="AF133">IFERROR(SUMPRODUCT((Table1[Region]=$AF$117)*(Table1[Group]=$AJ133)*(Table1[Avg_DCCH_30percDH])*(Table1[SumHD_TJ]/(AF99*1000))),0)</f>
        <v>4.2896699217173753</v>
      </c>
      <c r="AG133" s="88" cm="1">
        <f t="array" ref="AG133">IFERROR(SUMPRODUCT((Table1[Region]=$AG$117)*(Table1[Group]=$AJ133)*(Table1[Avg_DCCH_30percDH])*(Table1[SumHD_TJ]/(AG99*1000))),0)</f>
        <v>3.5164550533265615</v>
      </c>
      <c r="AH133" s="39" t="e">
        <f>#REF!</f>
        <v>#REF!</v>
      </c>
      <c r="AJ133">
        <v>2</v>
      </c>
    </row>
    <row r="134" spans="3:36" ht="15.75" thickBot="1">
      <c r="D134" s="65" t="s">
        <v>507</v>
      </c>
      <c r="E134" s="62" t="s">
        <v>22</v>
      </c>
      <c r="F134" s="62">
        <v>2020</v>
      </c>
      <c r="G134" s="62"/>
      <c r="H134" s="89" cm="1">
        <f t="array" ref="H134">IFERROR(SUMPRODUCT((Table1[Region]=$H$117)*(Table1[Group]=$AJ134)*(Table1[Avg_DCCH_30percDH])*(Table1[SumHD_TJ]/(H100*1000))),0)</f>
        <v>8.5292018597442869</v>
      </c>
      <c r="I134" s="89" cm="1">
        <f t="array" ref="I134">IFERROR(SUMPRODUCT((Table1[Region]=$I$117)*(Table1[Group]=$AJ134)*(Table1[Avg_DCCH_30percDH])*(Table1[SumHD_TJ]/(I100*1000))),0)</f>
        <v>14.95</v>
      </c>
      <c r="J134" s="89" cm="1">
        <f t="array" ref="J134">IFERROR(SUMPRODUCT((Table1[Region]=$J$117)*(Table1[Group]=$AJ134)*(Table1[Avg_DCCH_30percDH])*(Table1[SumHD_TJ]/(J100*1000))),0)</f>
        <v>10.611443065405828</v>
      </c>
      <c r="K134" s="89" cm="1">
        <f t="array" ref="K134">IFERROR(SUMPRODUCT((Table1[Region]=$K$117)*(Table1[Group]=$AJ134)*(Table1[Avg_DCCH_30percDH])*(Table1[SumHD_TJ]/(K100*1000))),0)</f>
        <v>10.321552616446233</v>
      </c>
      <c r="L134" s="89" cm="1">
        <f t="array" ref="L134">IFERROR(SUMPRODUCT((Table1[Region]=$L$117)*(Table1[Group]=$AJ134)*(Table1[Avg_DCCH_30percDH])*(Table1[SumHD_TJ]/(L100*1000))),0)</f>
        <v>9.5150918452546627</v>
      </c>
      <c r="M134" s="89" cm="1">
        <f t="array" ref="M134">IFERROR(SUMPRODUCT((Table1[Region]=$M$117)*(Table1[Group]=$AJ134)*(Table1[Avg_DCCH_30percDH])*(Table1[SumHD_TJ]/(M100*1000))),0)</f>
        <v>10.083239901071725</v>
      </c>
      <c r="N134" s="89" cm="1">
        <f t="array" ref="N134">IFERROR(SUMPRODUCT((Table1[Region]=$N$117)*(Table1[Group]=$AJ134)*(Table1[Avg_DCCH_30percDH])*(Table1[SumHD_TJ]/(N100*1000))),0)</f>
        <v>9.6348893195960432</v>
      </c>
      <c r="O134" s="89" cm="1">
        <f t="array" ref="O134">IFERROR(SUMPRODUCT((Table1[Region]=$O$117)*(Table1[Group]=$AJ134)*(Table1[Avg_DCCH_30percDH])*(Table1[SumHD_TJ]/(O100*1000))),0)</f>
        <v>11.412952158693114</v>
      </c>
      <c r="P134" s="89" cm="1">
        <f t="array" ref="P134">IFERROR(SUMPRODUCT((Table1[Region]=$P$117)*(Table1[Group]=$AJ134)*(Table1[Avg_DCCH_30percDH])*(Table1[SumHD_TJ]/(P100*1000))),0)</f>
        <v>8.1214165902240865</v>
      </c>
      <c r="Q134" s="89" cm="1">
        <f t="array" ref="Q134">IFERROR(SUMPRODUCT((Table1[Region]=$Q$117)*(Table1[Group]=$AJ134)*(Table1[Avg_DCCH_30percDH])*(Table1[SumHD_TJ]/(Q100*1000))),0)</f>
        <v>10.132218001168907</v>
      </c>
      <c r="R134" s="89" cm="1">
        <f t="array" ref="R134">IFERROR(SUMPRODUCT((Table1[Region]=$R$117)*(Table1[Group]=$AJ134)*(Table1[Avg_DCCH_30percDH])*(Table1[SumHD_TJ]/(R100*1000))),0)</f>
        <v>9.0275724492253353</v>
      </c>
      <c r="S134" s="89" cm="1">
        <f t="array" ref="S134">IFERROR(SUMPRODUCT((Table1[Region]=$S$117)*(Table1[Group]=$AJ134)*(Table1[Avg_DCCH_30percDH])*(Table1[SumHD_TJ]/(S100*1000))),0)</f>
        <v>10.661802659202239</v>
      </c>
      <c r="T134" s="89" cm="1">
        <f t="array" ref="T134">IFERROR(SUMPRODUCT((Table1[Region]=$T$117)*(Table1[Group]=$AJ134)*(Table1[Avg_DCCH_30percDH])*(Table1[SumHD_TJ]/(T100*1000))),0)</f>
        <v>10.694219062430571</v>
      </c>
      <c r="U134" s="89" cm="1">
        <f t="array" ref="U134">IFERROR(SUMPRODUCT((Table1[Region]=$U$117)*(Table1[Group]=$AJ134)*(Table1[Avg_DCCH_30percDH])*(Table1[SumHD_TJ]/(U100*1000))),0)</f>
        <v>7.8129176369433582</v>
      </c>
      <c r="V134" s="89" cm="1">
        <f t="array" ref="V134">IFERROR(SUMPRODUCT((Table1[Region]=$V$117)*(Table1[Group]=$AJ134)*(Table1[Avg_DCCH_30percDH])*(Table1[SumHD_TJ]/(V100*1000))),0)</f>
        <v>8.0817408748955142</v>
      </c>
      <c r="W134" s="89" cm="1">
        <f t="array" ref="W134">IFERROR(SUMPRODUCT((Table1[Region]=$W$117)*(Table1[Group]=$AJ134)*(Table1[Avg_DCCH_30percDH])*(Table1[SumHD_TJ]/(W100*1000))),0)</f>
        <v>9.5439720870443487</v>
      </c>
      <c r="X134" s="89" cm="1">
        <f t="array" ref="X134">IFERROR(SUMPRODUCT((Table1[Region]=$X$117)*(Table1[Group]=$AJ134)*(Table1[Avg_DCCH_30percDH])*(Table1[SumHD_TJ]/(X100*1000))),0)</f>
        <v>10.827722121486854</v>
      </c>
      <c r="Y134" s="89" cm="1">
        <f t="array" ref="Y134">IFERROR(SUMPRODUCT((Table1[Region]=$Y$117)*(Table1[Group]=$AJ134)*(Table1[Avg_DCCH_30percDH])*(Table1[SumHD_TJ]/(Y100*1000))),0)</f>
        <v>7.8785788719551908</v>
      </c>
      <c r="Z134" s="89" cm="1">
        <f t="array" ref="Z134">IFERROR(SUMPRODUCT((Table1[Region]=$Z$117)*(Table1[Group]=$AJ134)*(Table1[Avg_DCCH_30percDH])*(Table1[SumHD_TJ]/(Z100*1000))),0)</f>
        <v>9.726911969808846</v>
      </c>
      <c r="AA134" s="89" cm="1">
        <f t="array" ref="AA134">IFERROR(SUMPRODUCT((Table1[Region]=$AA$117)*(Table1[Group]=$AJ134)*(Table1[Avg_DCCH_30percDH])*(Table1[SumHD_TJ]/(AA100*1000))),0)</f>
        <v>9.5365039201710626</v>
      </c>
      <c r="AB134" s="89" cm="1">
        <f t="array" ref="AB134">IFERROR(SUMPRODUCT((Table1[Region]=$AB$117)*(Table1[Group]=$AJ134)*(Table1[Avg_DCCH_30percDH])*(Table1[SumHD_TJ]/(AB100*1000))),0)</f>
        <v>9.6632909073377711</v>
      </c>
      <c r="AC134" s="89" cm="1">
        <f t="array" ref="AC134">IFERROR(SUMPRODUCT((Table1[Region]=$AC$117)*(Table1[Group]=$AJ134)*(Table1[Avg_DCCH_30percDH])*(Table1[SumHD_TJ]/(AC100*1000))),0)</f>
        <v>9.1136036426712934</v>
      </c>
      <c r="AD134" s="89" cm="1">
        <f t="array" ref="AD134">IFERROR(SUMPRODUCT((Table1[Region]=$AD$117)*(Table1[Group]=$AJ134)*(Table1[Avg_DCCH_30percDH])*(Table1[SumHD_TJ]/(AD100*1000))),0)</f>
        <v>9.9677401302401289</v>
      </c>
      <c r="AE134" s="89" cm="1">
        <f t="array" ref="AE134">IFERROR(SUMPRODUCT((Table1[Region]=$AE$117)*(Table1[Group]=$AJ134)*(Table1[Avg_DCCH_30percDH])*(Table1[SumHD_TJ]/(AE100*1000))),0)</f>
        <v>9.9397979166666666</v>
      </c>
      <c r="AF134" s="89" cm="1">
        <f t="array" ref="AF134">IFERROR(SUMPRODUCT((Table1[Region]=$AF$117)*(Table1[Group]=$AJ134)*(Table1[Avg_DCCH_30percDH])*(Table1[SumHD_TJ]/(AF100*1000))),0)</f>
        <v>8.3143858487277793</v>
      </c>
      <c r="AG134" s="89" cm="1">
        <f t="array" ref="AG134">IFERROR(SUMPRODUCT((Table1[Region]=$AG$117)*(Table1[Group]=$AJ134)*(Table1[Avg_DCCH_30percDH])*(Table1[SumHD_TJ]/(AG100*1000))),0)</f>
        <v>9.2451627414659967</v>
      </c>
      <c r="AH134" s="39" t="str">
        <f t="shared" ref="AH134" si="9">C91</f>
        <v>URBAN_3_DH</v>
      </c>
      <c r="AJ134">
        <v>3</v>
      </c>
    </row>
    <row r="135" spans="3:36">
      <c r="D135" s="52"/>
      <c r="E135" s="52"/>
      <c r="F135" s="52"/>
      <c r="G135" s="52"/>
      <c r="AH135" s="52"/>
    </row>
    <row r="136" spans="3:36">
      <c r="D136" s="52"/>
      <c r="E136" s="52"/>
      <c r="F136" s="52"/>
      <c r="G136" s="52"/>
    </row>
    <row r="137" spans="3:36">
      <c r="D137" s="52"/>
      <c r="E137" s="52"/>
      <c r="F137" s="52"/>
    </row>
  </sheetData>
  <mergeCells count="3">
    <mergeCell ref="AO95:AQ95"/>
    <mergeCell ref="AS95:AV95"/>
    <mergeCell ref="AX95:AZ95"/>
  </mergeCells>
  <phoneticPr fontId="7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zoomScale="145" zoomScaleNormal="145" workbookViewId="0">
      <selection activeCell="F7" sqref="F7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9"/>
      <c r="B1" s="9"/>
      <c r="C1" s="9"/>
      <c r="D1" s="9"/>
      <c r="E1" s="9"/>
      <c r="F1" s="9"/>
      <c r="G1" s="9"/>
      <c r="H1" s="9"/>
    </row>
    <row r="2" spans="1:40">
      <c r="A2" s="9"/>
      <c r="B2" s="9"/>
      <c r="C2" s="9"/>
      <c r="D2" s="9"/>
      <c r="E2" s="9"/>
      <c r="F2" s="9"/>
      <c r="G2" s="9"/>
      <c r="H2" s="9"/>
    </row>
    <row r="3" spans="1:40" ht="30">
      <c r="B3" s="10"/>
      <c r="C3" s="11"/>
      <c r="D3" s="12" t="s">
        <v>23</v>
      </c>
      <c r="E3" s="12" t="s">
        <v>24</v>
      </c>
      <c r="F3" s="12" t="s">
        <v>25</v>
      </c>
      <c r="G3" s="12" t="s">
        <v>26</v>
      </c>
      <c r="H3" s="9"/>
    </row>
    <row r="4" spans="1:40">
      <c r="B4" s="10"/>
      <c r="C4" s="10" t="s">
        <v>27</v>
      </c>
      <c r="D4" s="10" t="s">
        <v>28</v>
      </c>
      <c r="E4" s="10" t="s">
        <v>29</v>
      </c>
      <c r="F4" s="10" t="s">
        <v>30</v>
      </c>
      <c r="G4" s="10" t="s">
        <v>31</v>
      </c>
      <c r="H4" s="10" t="s">
        <v>27</v>
      </c>
      <c r="I4" s="10" t="s">
        <v>28</v>
      </c>
      <c r="J4" s="10" t="s">
        <v>29</v>
      </c>
      <c r="K4" s="10" t="s">
        <v>30</v>
      </c>
      <c r="L4" s="10" t="s">
        <v>31</v>
      </c>
    </row>
    <row r="5" spans="1:40" ht="15">
      <c r="B5" s="11" t="s">
        <v>32</v>
      </c>
      <c r="C5" s="10">
        <v>311.65399600000001</v>
      </c>
      <c r="D5" s="10">
        <v>8845.3479520000001</v>
      </c>
      <c r="E5" s="10">
        <v>22461.807872000001</v>
      </c>
      <c r="F5" s="10">
        <v>28682.778717000001</v>
      </c>
      <c r="G5" s="10">
        <v>8653.6989190000004</v>
      </c>
      <c r="H5" s="9">
        <f>SUM(Table1[SumHD_0_20])</f>
        <v>310.86000000000007</v>
      </c>
      <c r="I5" s="9">
        <f>SUM(Table1[SumHD_20_50])</f>
        <v>8792.2499999999982</v>
      </c>
      <c r="J5" s="9">
        <f>SUM(Table1[SumHD_50_120])</f>
        <v>22488.549999999988</v>
      </c>
      <c r="K5" s="9">
        <f>SUM(Table1[SumHD_120_300])</f>
        <v>28622.340000000004</v>
      </c>
      <c r="L5" s="9">
        <f>SUM(Table1[SumHD_morethan_300])</f>
        <v>8554.340000000002</v>
      </c>
    </row>
    <row r="6" spans="1:40" ht="15">
      <c r="B6" s="11" t="s">
        <v>33</v>
      </c>
      <c r="C6" s="13">
        <v>2.9555506715861044E-3</v>
      </c>
      <c r="D6" s="14">
        <v>8.3884289678565108E-2</v>
      </c>
      <c r="E6" s="14">
        <v>0.21301511353355998</v>
      </c>
      <c r="F6" s="14">
        <v>0.2720112913295839</v>
      </c>
      <c r="G6" s="14">
        <v>8.2066798372623442E-2</v>
      </c>
      <c r="H6" s="9"/>
    </row>
    <row r="7" spans="1:40" ht="15">
      <c r="B7" s="11" t="s">
        <v>34</v>
      </c>
      <c r="C7" s="15"/>
      <c r="D7" s="15">
        <v>8</v>
      </c>
      <c r="E7" s="15">
        <v>6</v>
      </c>
      <c r="F7" s="15">
        <v>3.7</v>
      </c>
      <c r="G7" s="15">
        <v>1.9</v>
      </c>
      <c r="H7" s="9"/>
    </row>
    <row r="8" spans="1:40" ht="15">
      <c r="B8" s="11" t="s">
        <v>35</v>
      </c>
      <c r="C8" s="10"/>
      <c r="D8" s="10">
        <v>1387</v>
      </c>
      <c r="E8" s="10">
        <v>2642</v>
      </c>
      <c r="F8" s="10">
        <v>2080</v>
      </c>
      <c r="G8" s="10">
        <v>322</v>
      </c>
      <c r="H8" s="9"/>
    </row>
    <row r="9" spans="1:40" ht="15">
      <c r="B9" s="11" t="s">
        <v>36</v>
      </c>
      <c r="C9" s="10"/>
      <c r="D9" s="16">
        <f t="shared" ref="D9:F9" si="0">D8*110%</f>
        <v>1525.7</v>
      </c>
      <c r="E9" s="16">
        <f>E8*110%</f>
        <v>2906.2000000000003</v>
      </c>
      <c r="F9" s="16">
        <f t="shared" si="0"/>
        <v>2288</v>
      </c>
      <c r="G9" s="16">
        <f>G8*110%</f>
        <v>354.20000000000005</v>
      </c>
      <c r="H9" s="9"/>
    </row>
    <row r="10" spans="1:40">
      <c r="B10" s="17"/>
      <c r="C10" s="17"/>
      <c r="D10" s="17"/>
      <c r="E10" s="17"/>
      <c r="F10" s="17"/>
      <c r="G10" s="17"/>
      <c r="H10" s="9"/>
    </row>
    <row r="11" spans="1:40">
      <c r="B11" s="17" t="s">
        <v>37</v>
      </c>
      <c r="C11" s="17"/>
      <c r="D11" s="17"/>
      <c r="E11" s="17"/>
      <c r="F11" s="17"/>
      <c r="G11" s="17"/>
      <c r="H11" s="9"/>
    </row>
    <row r="12" spans="1:40">
      <c r="A12" s="9"/>
      <c r="C12" s="9"/>
      <c r="E12" s="9"/>
      <c r="G12" s="9"/>
    </row>
    <row r="13" spans="1:40">
      <c r="A13" s="9"/>
      <c r="C13" s="9"/>
      <c r="E13" s="9"/>
      <c r="G13" s="9"/>
    </row>
    <row r="14" spans="1:40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82</v>
      </c>
      <c r="AC14" t="s">
        <v>83</v>
      </c>
      <c r="AD14" t="s">
        <v>84</v>
      </c>
      <c r="AE14" t="s">
        <v>85</v>
      </c>
      <c r="AF14" t="s">
        <v>86</v>
      </c>
      <c r="AG14" t="s">
        <v>87</v>
      </c>
      <c r="AH14" t="s">
        <v>88</v>
      </c>
      <c r="AI14" t="s">
        <v>89</v>
      </c>
      <c r="AJ14" t="s">
        <v>90</v>
      </c>
      <c r="AK14" t="s">
        <v>91</v>
      </c>
      <c r="AL14" t="s">
        <v>92</v>
      </c>
      <c r="AM14" t="s">
        <v>93</v>
      </c>
      <c r="AN14" s="2" t="s">
        <v>502</v>
      </c>
    </row>
    <row r="15" spans="1:40">
      <c r="A15">
        <v>507</v>
      </c>
      <c r="B15" s="34" t="s">
        <v>94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95</v>
      </c>
      <c r="AL15" t="s">
        <v>96</v>
      </c>
      <c r="AM15">
        <v>2</v>
      </c>
      <c r="AN15" s="2" t="s">
        <v>475</v>
      </c>
    </row>
    <row r="16" spans="1:40">
      <c r="A16">
        <v>520</v>
      </c>
      <c r="B16" s="34" t="s">
        <v>97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95</v>
      </c>
      <c r="AL16" t="s">
        <v>96</v>
      </c>
      <c r="AM16">
        <v>3</v>
      </c>
      <c r="AN16" s="2" t="s">
        <v>475</v>
      </c>
    </row>
    <row r="17" spans="1:40">
      <c r="A17">
        <v>528</v>
      </c>
      <c r="B17" s="34" t="s">
        <v>98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95</v>
      </c>
      <c r="AL17" t="s">
        <v>96</v>
      </c>
      <c r="AM17">
        <v>2</v>
      </c>
      <c r="AN17" s="2" t="s">
        <v>475</v>
      </c>
    </row>
    <row r="18" spans="1:40">
      <c r="A18">
        <v>523</v>
      </c>
      <c r="B18" s="34" t="s">
        <v>99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95</v>
      </c>
      <c r="AL18" t="s">
        <v>96</v>
      </c>
      <c r="AM18">
        <v>3</v>
      </c>
      <c r="AN18" s="2" t="s">
        <v>475</v>
      </c>
    </row>
    <row r="19" spans="1:40">
      <c r="A19">
        <v>291</v>
      </c>
      <c r="B19" s="34" t="s">
        <v>100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95</v>
      </c>
      <c r="AL19" t="s">
        <v>101</v>
      </c>
      <c r="AM19">
        <v>1</v>
      </c>
      <c r="AN19" s="2" t="s">
        <v>498</v>
      </c>
    </row>
    <row r="20" spans="1:40">
      <c r="A20">
        <v>326</v>
      </c>
      <c r="B20" s="35" t="s">
        <v>102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95</v>
      </c>
      <c r="AL20" t="s">
        <v>101</v>
      </c>
      <c r="AM20">
        <v>2</v>
      </c>
      <c r="AN20" s="2" t="s">
        <v>498</v>
      </c>
    </row>
    <row r="21" spans="1:40">
      <c r="A21">
        <v>322</v>
      </c>
      <c r="B21" s="34" t="s">
        <v>103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95</v>
      </c>
      <c r="AL21" t="s">
        <v>101</v>
      </c>
      <c r="AM21">
        <v>2</v>
      </c>
      <c r="AN21" s="2" t="s">
        <v>498</v>
      </c>
    </row>
    <row r="22" spans="1:40">
      <c r="A22">
        <v>282</v>
      </c>
      <c r="B22" s="35" t="s">
        <v>104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95</v>
      </c>
      <c r="AL22" t="s">
        <v>101</v>
      </c>
      <c r="AM22">
        <v>2</v>
      </c>
      <c r="AN22" s="2" t="s">
        <v>498</v>
      </c>
    </row>
    <row r="23" spans="1:40">
      <c r="A23">
        <v>263</v>
      </c>
      <c r="B23" s="34" t="s">
        <v>105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95</v>
      </c>
      <c r="AL23" t="s">
        <v>101</v>
      </c>
      <c r="AM23">
        <v>3</v>
      </c>
      <c r="AN23" s="2" t="s">
        <v>498</v>
      </c>
    </row>
    <row r="24" spans="1:40">
      <c r="A24">
        <v>258</v>
      </c>
      <c r="B24" s="34" t="s">
        <v>106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95</v>
      </c>
      <c r="AL24" t="s">
        <v>101</v>
      </c>
      <c r="AM24">
        <v>2</v>
      </c>
      <c r="AN24" s="2" t="s">
        <v>498</v>
      </c>
    </row>
    <row r="25" spans="1:40">
      <c r="A25">
        <v>444</v>
      </c>
      <c r="B25" s="34" t="s">
        <v>107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95</v>
      </c>
      <c r="AL25" t="s">
        <v>101</v>
      </c>
      <c r="AM25">
        <v>1</v>
      </c>
      <c r="AN25" s="2" t="s">
        <v>498</v>
      </c>
    </row>
    <row r="26" spans="1:40">
      <c r="A26">
        <v>309</v>
      </c>
      <c r="B26" s="34" t="s">
        <v>108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95</v>
      </c>
      <c r="AL26" t="s">
        <v>101</v>
      </c>
      <c r="AM26">
        <v>3</v>
      </c>
      <c r="AN26" s="2" t="s">
        <v>498</v>
      </c>
    </row>
    <row r="27" spans="1:40">
      <c r="A27">
        <v>310</v>
      </c>
      <c r="B27" s="35" t="s">
        <v>109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95</v>
      </c>
      <c r="AL27" t="s">
        <v>101</v>
      </c>
      <c r="AM27">
        <v>3</v>
      </c>
      <c r="AN27" s="2" t="s">
        <v>498</v>
      </c>
    </row>
    <row r="28" spans="1:40">
      <c r="A28">
        <v>333</v>
      </c>
      <c r="B28" s="34" t="s">
        <v>107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95</v>
      </c>
      <c r="AL28" t="s">
        <v>101</v>
      </c>
      <c r="AM28">
        <v>2</v>
      </c>
      <c r="AN28" s="2" t="s">
        <v>498</v>
      </c>
    </row>
    <row r="29" spans="1:40">
      <c r="A29">
        <v>323</v>
      </c>
      <c r="B29" s="35" t="s">
        <v>110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95</v>
      </c>
      <c r="AL29" t="s">
        <v>101</v>
      </c>
      <c r="AM29">
        <v>1</v>
      </c>
      <c r="AN29" s="2" t="s">
        <v>498</v>
      </c>
    </row>
    <row r="30" spans="1:40">
      <c r="A30">
        <v>328</v>
      </c>
      <c r="B30" s="34" t="s">
        <v>102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95</v>
      </c>
      <c r="AL30" t="s">
        <v>101</v>
      </c>
      <c r="AM30">
        <v>1</v>
      </c>
      <c r="AN30" s="2" t="s">
        <v>498</v>
      </c>
    </row>
    <row r="31" spans="1:40">
      <c r="A31">
        <v>446</v>
      </c>
      <c r="B31" s="34" t="s">
        <v>111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95</v>
      </c>
      <c r="AL31" t="s">
        <v>112</v>
      </c>
      <c r="AM31">
        <v>1</v>
      </c>
      <c r="AN31" s="2" t="s">
        <v>487</v>
      </c>
    </row>
    <row r="32" spans="1:40">
      <c r="A32">
        <v>475</v>
      </c>
      <c r="B32" s="34" t="s">
        <v>113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95</v>
      </c>
      <c r="AL32" t="s">
        <v>112</v>
      </c>
      <c r="AM32">
        <v>1</v>
      </c>
      <c r="AN32" s="2" t="s">
        <v>487</v>
      </c>
    </row>
    <row r="33" spans="1:40">
      <c r="A33">
        <v>472</v>
      </c>
      <c r="B33" s="34" t="s">
        <v>114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95</v>
      </c>
      <c r="AL33" t="s">
        <v>112</v>
      </c>
      <c r="AM33">
        <v>3</v>
      </c>
      <c r="AN33" s="2" t="s">
        <v>487</v>
      </c>
    </row>
    <row r="34" spans="1:40">
      <c r="A34">
        <v>474</v>
      </c>
      <c r="B34" s="34" t="s">
        <v>115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95</v>
      </c>
      <c r="AL34" t="s">
        <v>112</v>
      </c>
      <c r="AM34">
        <v>2</v>
      </c>
      <c r="AN34" s="2" t="s">
        <v>487</v>
      </c>
    </row>
    <row r="35" spans="1:40">
      <c r="A35">
        <v>453</v>
      </c>
      <c r="B35" s="35" t="s">
        <v>116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95</v>
      </c>
      <c r="AL35" t="s">
        <v>112</v>
      </c>
      <c r="AM35">
        <v>2</v>
      </c>
      <c r="AN35" s="2" t="s">
        <v>487</v>
      </c>
    </row>
    <row r="36" spans="1:40">
      <c r="A36">
        <v>460</v>
      </c>
      <c r="B36" s="35" t="s">
        <v>117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95</v>
      </c>
      <c r="AL36" t="s">
        <v>112</v>
      </c>
      <c r="AM36">
        <v>2</v>
      </c>
      <c r="AN36" s="2" t="s">
        <v>487</v>
      </c>
    </row>
    <row r="37" spans="1:40">
      <c r="A37">
        <v>467</v>
      </c>
      <c r="B37" s="34" t="s">
        <v>118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95</v>
      </c>
      <c r="AL37" t="s">
        <v>112</v>
      </c>
      <c r="AM37">
        <v>3</v>
      </c>
      <c r="AN37" s="2" t="s">
        <v>487</v>
      </c>
    </row>
    <row r="38" spans="1:40">
      <c r="A38">
        <v>422</v>
      </c>
      <c r="B38" s="35" t="s">
        <v>119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95</v>
      </c>
      <c r="AL38" t="s">
        <v>112</v>
      </c>
      <c r="AM38">
        <v>3</v>
      </c>
      <c r="AN38" s="2" t="s">
        <v>487</v>
      </c>
    </row>
    <row r="39" spans="1:40">
      <c r="A39">
        <v>457</v>
      </c>
      <c r="B39" s="35" t="s">
        <v>120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95</v>
      </c>
      <c r="AL39" t="s">
        <v>112</v>
      </c>
      <c r="AM39">
        <v>3</v>
      </c>
      <c r="AN39" s="2" t="s">
        <v>487</v>
      </c>
    </row>
    <row r="40" spans="1:40">
      <c r="A40">
        <v>451</v>
      </c>
      <c r="B40" s="35" t="s">
        <v>121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95</v>
      </c>
      <c r="AL40" t="s">
        <v>112</v>
      </c>
      <c r="AM40">
        <v>1</v>
      </c>
      <c r="AN40" s="2" t="s">
        <v>487</v>
      </c>
    </row>
    <row r="41" spans="1:40">
      <c r="A41">
        <v>616</v>
      </c>
      <c r="B41" s="34" t="s">
        <v>122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95</v>
      </c>
      <c r="AL41" t="s">
        <v>112</v>
      </c>
      <c r="AM41">
        <v>1</v>
      </c>
      <c r="AN41" s="2" t="s">
        <v>487</v>
      </c>
    </row>
    <row r="42" spans="1:40">
      <c r="A42">
        <v>340</v>
      </c>
      <c r="B42" s="35" t="s">
        <v>122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95</v>
      </c>
      <c r="AL42" t="s">
        <v>112</v>
      </c>
      <c r="AM42">
        <v>1</v>
      </c>
      <c r="AN42" s="2" t="s">
        <v>487</v>
      </c>
    </row>
    <row r="43" spans="1:40">
      <c r="A43">
        <v>600</v>
      </c>
      <c r="B43" s="35" t="s">
        <v>123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95</v>
      </c>
      <c r="AL43" t="s">
        <v>124</v>
      </c>
      <c r="AM43">
        <v>1</v>
      </c>
      <c r="AN43" s="2" t="s">
        <v>488</v>
      </c>
    </row>
    <row r="44" spans="1:40">
      <c r="A44">
        <v>567</v>
      </c>
      <c r="B44" s="35" t="s">
        <v>125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95</v>
      </c>
      <c r="AL44" t="s">
        <v>124</v>
      </c>
      <c r="AM44">
        <v>2</v>
      </c>
      <c r="AN44" s="2" t="s">
        <v>488</v>
      </c>
    </row>
    <row r="45" spans="1:40">
      <c r="A45">
        <v>602</v>
      </c>
      <c r="B45" s="35" t="s">
        <v>126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95</v>
      </c>
      <c r="AL45" t="s">
        <v>124</v>
      </c>
      <c r="AM45">
        <v>1</v>
      </c>
      <c r="AN45" s="2" t="s">
        <v>488</v>
      </c>
    </row>
    <row r="46" spans="1:40">
      <c r="A46">
        <v>609</v>
      </c>
      <c r="B46" s="35" t="s">
        <v>127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95</v>
      </c>
      <c r="AL46" t="s">
        <v>124</v>
      </c>
      <c r="AM46">
        <v>2</v>
      </c>
      <c r="AN46" s="2" t="s">
        <v>488</v>
      </c>
    </row>
    <row r="47" spans="1:40">
      <c r="A47">
        <v>601</v>
      </c>
      <c r="B47" s="35" t="s">
        <v>128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95</v>
      </c>
      <c r="AL47" t="s">
        <v>124</v>
      </c>
      <c r="AM47">
        <v>1</v>
      </c>
      <c r="AN47" s="2" t="s">
        <v>488</v>
      </c>
    </row>
    <row r="48" spans="1:40">
      <c r="A48">
        <v>572</v>
      </c>
      <c r="B48" s="35" t="s">
        <v>129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95</v>
      </c>
      <c r="AL48" t="s">
        <v>124</v>
      </c>
      <c r="AM48">
        <v>2</v>
      </c>
      <c r="AN48" s="2" t="s">
        <v>488</v>
      </c>
    </row>
    <row r="49" spans="1:40">
      <c r="A49">
        <v>612</v>
      </c>
      <c r="B49" s="35" t="s">
        <v>130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95</v>
      </c>
      <c r="AL49" t="s">
        <v>124</v>
      </c>
      <c r="AM49">
        <v>2</v>
      </c>
      <c r="AN49" s="2" t="s">
        <v>488</v>
      </c>
    </row>
    <row r="50" spans="1:40">
      <c r="A50">
        <v>611</v>
      </c>
      <c r="B50" s="35" t="s">
        <v>131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95</v>
      </c>
      <c r="AL50" t="s">
        <v>124</v>
      </c>
      <c r="AM50">
        <v>1</v>
      </c>
      <c r="AN50" s="2" t="s">
        <v>488</v>
      </c>
    </row>
    <row r="51" spans="1:40">
      <c r="A51">
        <v>619</v>
      </c>
      <c r="B51" s="35" t="s">
        <v>132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95</v>
      </c>
      <c r="AL51" t="s">
        <v>124</v>
      </c>
      <c r="AM51">
        <v>2</v>
      </c>
      <c r="AN51" s="2" t="s">
        <v>488</v>
      </c>
    </row>
    <row r="52" spans="1:40">
      <c r="A52">
        <v>615</v>
      </c>
      <c r="B52" s="35" t="s">
        <v>133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95</v>
      </c>
      <c r="AL52" t="s">
        <v>124</v>
      </c>
      <c r="AM52">
        <v>3</v>
      </c>
      <c r="AN52" s="2" t="s">
        <v>488</v>
      </c>
    </row>
    <row r="53" spans="1:40">
      <c r="A53">
        <v>603</v>
      </c>
      <c r="B53" s="35" t="s">
        <v>134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95</v>
      </c>
      <c r="AL53" t="s">
        <v>124</v>
      </c>
      <c r="AM53">
        <v>1</v>
      </c>
      <c r="AN53" s="2" t="s">
        <v>488</v>
      </c>
    </row>
    <row r="54" spans="1:40">
      <c r="A54">
        <v>560</v>
      </c>
      <c r="B54" s="35" t="s">
        <v>135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95</v>
      </c>
      <c r="AL54" t="s">
        <v>124</v>
      </c>
      <c r="AM54">
        <v>1</v>
      </c>
      <c r="AN54" s="2" t="s">
        <v>488</v>
      </c>
    </row>
    <row r="55" spans="1:40">
      <c r="A55">
        <v>606</v>
      </c>
      <c r="B55" s="34" t="s">
        <v>136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95</v>
      </c>
      <c r="AL55" t="s">
        <v>124</v>
      </c>
      <c r="AM55">
        <v>2</v>
      </c>
      <c r="AN55" s="2" t="s">
        <v>488</v>
      </c>
    </row>
    <row r="56" spans="1:40">
      <c r="A56">
        <v>607</v>
      </c>
      <c r="B56" s="35" t="s">
        <v>137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95</v>
      </c>
      <c r="AL56" t="s">
        <v>124</v>
      </c>
      <c r="AM56">
        <v>3</v>
      </c>
      <c r="AN56" s="2" t="s">
        <v>488</v>
      </c>
    </row>
    <row r="57" spans="1:40">
      <c r="A57">
        <v>596</v>
      </c>
      <c r="B57" s="34" t="s">
        <v>138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95</v>
      </c>
      <c r="AL57" t="s">
        <v>124</v>
      </c>
      <c r="AM57">
        <v>2</v>
      </c>
      <c r="AN57" s="2" t="s">
        <v>488</v>
      </c>
    </row>
    <row r="58" spans="1:40">
      <c r="A58">
        <v>555</v>
      </c>
      <c r="B58" s="34" t="s">
        <v>139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95</v>
      </c>
      <c r="AL58" t="s">
        <v>124</v>
      </c>
      <c r="AM58">
        <v>3</v>
      </c>
      <c r="AN58" s="2" t="s">
        <v>488</v>
      </c>
    </row>
    <row r="59" spans="1:40">
      <c r="A59">
        <v>621</v>
      </c>
      <c r="B59" s="34" t="s">
        <v>140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95</v>
      </c>
      <c r="AL59" t="s">
        <v>124</v>
      </c>
      <c r="AM59">
        <v>3</v>
      </c>
      <c r="AN59" s="2" t="s">
        <v>488</v>
      </c>
    </row>
    <row r="60" spans="1:40">
      <c r="A60">
        <v>595</v>
      </c>
      <c r="B60" s="35" t="s">
        <v>141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95</v>
      </c>
      <c r="AL60" t="s">
        <v>124</v>
      </c>
      <c r="AM60">
        <v>2</v>
      </c>
      <c r="AN60" s="2" t="s">
        <v>488</v>
      </c>
    </row>
    <row r="61" spans="1:40">
      <c r="A61">
        <v>620</v>
      </c>
      <c r="B61" s="35" t="s">
        <v>142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95</v>
      </c>
      <c r="AL61" t="s">
        <v>124</v>
      </c>
      <c r="AM61">
        <v>2</v>
      </c>
      <c r="AN61" s="2" t="s">
        <v>488</v>
      </c>
    </row>
    <row r="62" spans="1:40">
      <c r="A62">
        <v>610</v>
      </c>
      <c r="B62" s="34" t="s">
        <v>143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95</v>
      </c>
      <c r="AL62" t="s">
        <v>124</v>
      </c>
      <c r="AM62">
        <v>3</v>
      </c>
      <c r="AN62" s="2" t="s">
        <v>488</v>
      </c>
    </row>
    <row r="63" spans="1:40">
      <c r="A63">
        <v>588</v>
      </c>
      <c r="B63" s="34" t="s">
        <v>144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95</v>
      </c>
      <c r="AL63" t="s">
        <v>124</v>
      </c>
      <c r="AM63">
        <v>2</v>
      </c>
      <c r="AN63" s="2" t="s">
        <v>488</v>
      </c>
    </row>
    <row r="64" spans="1:40">
      <c r="A64">
        <v>569</v>
      </c>
      <c r="B64" s="34" t="s">
        <v>145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95</v>
      </c>
      <c r="AL64" t="s">
        <v>124</v>
      </c>
      <c r="AM64">
        <v>2</v>
      </c>
      <c r="AN64" s="2" t="s">
        <v>488</v>
      </c>
    </row>
    <row r="65" spans="1:40">
      <c r="A65">
        <v>608</v>
      </c>
      <c r="B65" s="34" t="s">
        <v>146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95</v>
      </c>
      <c r="AL65" t="s">
        <v>124</v>
      </c>
      <c r="AM65">
        <v>2</v>
      </c>
      <c r="AN65" s="2" t="s">
        <v>488</v>
      </c>
    </row>
    <row r="66" spans="1:40">
      <c r="A66">
        <v>614</v>
      </c>
      <c r="B66" s="34" t="s">
        <v>147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95</v>
      </c>
      <c r="AL66" t="s">
        <v>124</v>
      </c>
      <c r="AM66">
        <v>2</v>
      </c>
      <c r="AN66" s="2" t="s">
        <v>488</v>
      </c>
    </row>
    <row r="67" spans="1:40">
      <c r="A67">
        <v>613</v>
      </c>
      <c r="B67" s="35" t="s">
        <v>148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95</v>
      </c>
      <c r="AL67" t="s">
        <v>124</v>
      </c>
      <c r="AM67">
        <v>1</v>
      </c>
      <c r="AN67" s="2" t="s">
        <v>488</v>
      </c>
    </row>
    <row r="68" spans="1:40">
      <c r="A68">
        <v>617</v>
      </c>
      <c r="B68" s="34" t="s">
        <v>149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95</v>
      </c>
      <c r="AL68" t="s">
        <v>124</v>
      </c>
      <c r="AM68">
        <v>2</v>
      </c>
      <c r="AN68" s="2" t="s">
        <v>488</v>
      </c>
    </row>
    <row r="69" spans="1:40">
      <c r="A69">
        <v>550</v>
      </c>
      <c r="B69" s="35" t="s">
        <v>150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95</v>
      </c>
      <c r="AL69" t="s">
        <v>124</v>
      </c>
      <c r="AM69">
        <v>3</v>
      </c>
      <c r="AN69" s="2" t="s">
        <v>488</v>
      </c>
    </row>
    <row r="70" spans="1:40">
      <c r="A70">
        <v>571</v>
      </c>
      <c r="B70" s="34" t="s">
        <v>151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95</v>
      </c>
      <c r="AL70" t="s">
        <v>124</v>
      </c>
      <c r="AM70">
        <v>3</v>
      </c>
      <c r="AN70" s="2" t="s">
        <v>488</v>
      </c>
    </row>
    <row r="71" spans="1:40">
      <c r="A71">
        <v>554</v>
      </c>
      <c r="B71" s="34" t="s">
        <v>152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95</v>
      </c>
      <c r="AL71" t="s">
        <v>124</v>
      </c>
      <c r="AM71">
        <v>3</v>
      </c>
      <c r="AN71" s="2" t="s">
        <v>488</v>
      </c>
    </row>
    <row r="72" spans="1:40">
      <c r="A72">
        <v>605</v>
      </c>
      <c r="B72" s="35" t="s">
        <v>153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95</v>
      </c>
      <c r="AL72" t="s">
        <v>124</v>
      </c>
      <c r="AM72">
        <v>3</v>
      </c>
      <c r="AN72" s="2" t="s">
        <v>488</v>
      </c>
    </row>
    <row r="73" spans="1:40">
      <c r="A73">
        <v>587</v>
      </c>
      <c r="B73" s="34" t="s">
        <v>154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95</v>
      </c>
      <c r="AL73" t="s">
        <v>124</v>
      </c>
      <c r="AM73">
        <v>2</v>
      </c>
      <c r="AN73" s="2" t="s">
        <v>488</v>
      </c>
    </row>
    <row r="74" spans="1:40">
      <c r="A74">
        <v>570</v>
      </c>
      <c r="B74" s="35" t="s">
        <v>155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95</v>
      </c>
      <c r="AL74" t="s">
        <v>124</v>
      </c>
      <c r="AM74">
        <v>3</v>
      </c>
      <c r="AN74" s="2" t="s">
        <v>488</v>
      </c>
    </row>
    <row r="75" spans="1:40">
      <c r="A75">
        <v>580</v>
      </c>
      <c r="B75" s="35" t="s">
        <v>156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95</v>
      </c>
      <c r="AL75" t="s">
        <v>124</v>
      </c>
      <c r="AM75">
        <v>1</v>
      </c>
      <c r="AN75" s="2" t="s">
        <v>488</v>
      </c>
    </row>
    <row r="76" spans="1:40">
      <c r="A76">
        <v>406</v>
      </c>
      <c r="B76" s="34" t="s">
        <v>157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95</v>
      </c>
      <c r="AL76" t="s">
        <v>124</v>
      </c>
      <c r="AM76">
        <v>1</v>
      </c>
      <c r="AN76" s="2" t="s">
        <v>488</v>
      </c>
    </row>
    <row r="77" spans="1:40">
      <c r="A77">
        <v>559</v>
      </c>
      <c r="B77" s="34" t="s">
        <v>158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95</v>
      </c>
      <c r="AL77" t="s">
        <v>124</v>
      </c>
      <c r="AM77">
        <v>1</v>
      </c>
      <c r="AN77" s="2" t="s">
        <v>488</v>
      </c>
    </row>
    <row r="78" spans="1:40">
      <c r="A78">
        <v>618</v>
      </c>
      <c r="B78" s="34" t="s">
        <v>159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95</v>
      </c>
      <c r="AL78" t="s">
        <v>124</v>
      </c>
      <c r="AM78">
        <v>2</v>
      </c>
      <c r="AN78" s="2" t="s">
        <v>488</v>
      </c>
    </row>
    <row r="79" spans="1:40">
      <c r="A79">
        <v>622</v>
      </c>
      <c r="B79" s="35" t="s">
        <v>160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95</v>
      </c>
      <c r="AL79" t="s">
        <v>124</v>
      </c>
      <c r="AM79">
        <v>2</v>
      </c>
      <c r="AN79" s="2" t="s">
        <v>488</v>
      </c>
    </row>
    <row r="80" spans="1:40">
      <c r="A80">
        <v>20</v>
      </c>
      <c r="B80" s="35" t="s">
        <v>161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95</v>
      </c>
      <c r="AL80" t="s">
        <v>162</v>
      </c>
      <c r="AM80">
        <v>1</v>
      </c>
      <c r="AN80" s="2" t="s">
        <v>499</v>
      </c>
    </row>
    <row r="81" spans="1:40">
      <c r="A81">
        <v>3</v>
      </c>
      <c r="B81" s="34" t="s">
        <v>163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95</v>
      </c>
      <c r="AL81" t="s">
        <v>162</v>
      </c>
      <c r="AM81">
        <v>1</v>
      </c>
      <c r="AN81" s="2" t="s">
        <v>499</v>
      </c>
    </row>
    <row r="82" spans="1:40">
      <c r="A82">
        <v>47</v>
      </c>
      <c r="B82" s="34" t="s">
        <v>164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95</v>
      </c>
      <c r="AL82" t="s">
        <v>162</v>
      </c>
      <c r="AM82">
        <v>3</v>
      </c>
      <c r="AN82" s="2" t="s">
        <v>499</v>
      </c>
    </row>
    <row r="83" spans="1:40">
      <c r="A83">
        <v>21</v>
      </c>
      <c r="B83" s="34" t="s">
        <v>165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95</v>
      </c>
      <c r="AL83" t="s">
        <v>162</v>
      </c>
      <c r="AM83">
        <v>1</v>
      </c>
      <c r="AN83" s="2" t="s">
        <v>499</v>
      </c>
    </row>
    <row r="84" spans="1:40">
      <c r="A84">
        <v>65</v>
      </c>
      <c r="B84" s="35" t="s">
        <v>166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95</v>
      </c>
      <c r="AL84" t="s">
        <v>162</v>
      </c>
      <c r="AM84">
        <v>2</v>
      </c>
      <c r="AN84" s="2" t="s">
        <v>499</v>
      </c>
    </row>
    <row r="85" spans="1:40">
      <c r="A85">
        <v>1</v>
      </c>
      <c r="B85" s="35" t="s">
        <v>167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95</v>
      </c>
      <c r="AL85" t="s">
        <v>162</v>
      </c>
      <c r="AM85">
        <v>3</v>
      </c>
      <c r="AN85" s="2" t="s">
        <v>499</v>
      </c>
    </row>
    <row r="86" spans="1:40">
      <c r="A86">
        <v>93</v>
      </c>
      <c r="B86" s="35" t="s">
        <v>168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95</v>
      </c>
      <c r="AL86" t="s">
        <v>162</v>
      </c>
      <c r="AM86">
        <v>1</v>
      </c>
      <c r="AN86" s="2" t="s">
        <v>499</v>
      </c>
    </row>
    <row r="87" spans="1:40">
      <c r="A87">
        <v>22</v>
      </c>
      <c r="B87" s="35" t="s">
        <v>165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95</v>
      </c>
      <c r="AL87" t="s">
        <v>162</v>
      </c>
      <c r="AM87">
        <v>1</v>
      </c>
      <c r="AN87" s="2" t="s">
        <v>499</v>
      </c>
    </row>
    <row r="88" spans="1:40">
      <c r="A88">
        <v>4</v>
      </c>
      <c r="B88" s="34" t="s">
        <v>169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95</v>
      </c>
      <c r="AL88" t="s">
        <v>162</v>
      </c>
      <c r="AM88">
        <v>3</v>
      </c>
      <c r="AN88" s="2" t="s">
        <v>499</v>
      </c>
    </row>
    <row r="89" spans="1:40">
      <c r="A89">
        <v>25</v>
      </c>
      <c r="B89" s="35" t="s">
        <v>165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95</v>
      </c>
      <c r="AL89" t="s">
        <v>162</v>
      </c>
      <c r="AM89">
        <v>1</v>
      </c>
      <c r="AN89" s="2" t="s">
        <v>499</v>
      </c>
    </row>
    <row r="90" spans="1:40">
      <c r="A90">
        <v>91</v>
      </c>
      <c r="B90" s="35" t="s">
        <v>170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95</v>
      </c>
      <c r="AL90" t="s">
        <v>162</v>
      </c>
      <c r="AM90">
        <v>3</v>
      </c>
      <c r="AN90" s="2" t="s">
        <v>499</v>
      </c>
    </row>
    <row r="91" spans="1:40">
      <c r="A91">
        <v>26</v>
      </c>
      <c r="B91" s="35" t="s">
        <v>165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95</v>
      </c>
      <c r="AL91" t="s">
        <v>162</v>
      </c>
      <c r="AM91">
        <v>1</v>
      </c>
      <c r="AN91" s="2" t="s">
        <v>499</v>
      </c>
    </row>
    <row r="92" spans="1:40">
      <c r="A92">
        <v>13</v>
      </c>
      <c r="B92" s="35" t="s">
        <v>171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95</v>
      </c>
      <c r="AL92" t="s">
        <v>162</v>
      </c>
      <c r="AM92">
        <v>3</v>
      </c>
      <c r="AN92" s="2" t="s">
        <v>499</v>
      </c>
    </row>
    <row r="93" spans="1:40">
      <c r="A93">
        <v>41</v>
      </c>
      <c r="B93" s="35" t="s">
        <v>172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95</v>
      </c>
      <c r="AL93" t="s">
        <v>162</v>
      </c>
      <c r="AM93">
        <v>3</v>
      </c>
      <c r="AN93" s="2" t="s">
        <v>499</v>
      </c>
    </row>
    <row r="94" spans="1:40">
      <c r="A94">
        <v>52</v>
      </c>
      <c r="B94" s="35" t="s">
        <v>173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95</v>
      </c>
      <c r="AL94" t="s">
        <v>162</v>
      </c>
      <c r="AM94">
        <v>1</v>
      </c>
      <c r="AN94" s="2" t="s">
        <v>499</v>
      </c>
    </row>
    <row r="95" spans="1:40">
      <c r="A95">
        <v>15</v>
      </c>
      <c r="B95" s="34" t="s">
        <v>174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95</v>
      </c>
      <c r="AL95" t="s">
        <v>162</v>
      </c>
      <c r="AM95">
        <v>2</v>
      </c>
      <c r="AN95" s="2" t="s">
        <v>499</v>
      </c>
    </row>
    <row r="96" spans="1:40">
      <c r="A96">
        <v>23</v>
      </c>
      <c r="B96" s="35" t="s">
        <v>175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95</v>
      </c>
      <c r="AL96" t="s">
        <v>162</v>
      </c>
      <c r="AM96">
        <v>3</v>
      </c>
      <c r="AN96" s="2" t="s">
        <v>499</v>
      </c>
    </row>
    <row r="97" spans="1:40">
      <c r="A97">
        <v>5</v>
      </c>
      <c r="B97" s="34" t="s">
        <v>176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95</v>
      </c>
      <c r="AL97" t="s">
        <v>162</v>
      </c>
      <c r="AM97">
        <v>3</v>
      </c>
      <c r="AN97" s="2" t="s">
        <v>499</v>
      </c>
    </row>
    <row r="98" spans="1:40">
      <c r="A98">
        <v>40</v>
      </c>
      <c r="B98" s="35" t="s">
        <v>177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95</v>
      </c>
      <c r="AL98" t="s">
        <v>162</v>
      </c>
      <c r="AM98">
        <v>2</v>
      </c>
      <c r="AN98" s="2" t="s">
        <v>499</v>
      </c>
    </row>
    <row r="99" spans="1:40">
      <c r="A99">
        <v>92</v>
      </c>
      <c r="B99" s="34" t="s">
        <v>178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95</v>
      </c>
      <c r="AL99" t="s">
        <v>162</v>
      </c>
      <c r="AM99">
        <v>1</v>
      </c>
      <c r="AN99" s="2" t="s">
        <v>499</v>
      </c>
    </row>
    <row r="100" spans="1:40">
      <c r="A100">
        <v>61</v>
      </c>
      <c r="B100" s="35" t="s">
        <v>179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95</v>
      </c>
      <c r="AL100" t="s">
        <v>162</v>
      </c>
      <c r="AM100">
        <v>2</v>
      </c>
      <c r="AN100" s="2" t="s">
        <v>499</v>
      </c>
    </row>
    <row r="101" spans="1:40">
      <c r="A101">
        <v>10</v>
      </c>
      <c r="B101" s="35" t="s">
        <v>180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95</v>
      </c>
      <c r="AL101" t="s">
        <v>162</v>
      </c>
      <c r="AM101">
        <v>3</v>
      </c>
      <c r="AN101" s="2" t="s">
        <v>499</v>
      </c>
    </row>
    <row r="102" spans="1:40">
      <c r="A102">
        <v>56</v>
      </c>
      <c r="B102" s="34" t="s">
        <v>181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95</v>
      </c>
      <c r="AL102" t="s">
        <v>162</v>
      </c>
      <c r="AM102">
        <v>3</v>
      </c>
      <c r="AN102" s="2" t="s">
        <v>499</v>
      </c>
    </row>
    <row r="103" spans="1:40">
      <c r="A103">
        <v>317</v>
      </c>
      <c r="B103" s="35" t="s">
        <v>182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95</v>
      </c>
      <c r="AL103" t="s">
        <v>162</v>
      </c>
      <c r="AM103">
        <v>3</v>
      </c>
      <c r="AN103" s="2" t="s">
        <v>499</v>
      </c>
    </row>
    <row r="104" spans="1:40">
      <c r="A104">
        <v>167</v>
      </c>
      <c r="B104" s="35" t="s">
        <v>183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95</v>
      </c>
      <c r="AL104" t="s">
        <v>162</v>
      </c>
      <c r="AM104">
        <v>1</v>
      </c>
      <c r="AN104" s="2" t="s">
        <v>499</v>
      </c>
    </row>
    <row r="105" spans="1:40">
      <c r="A105">
        <v>327</v>
      </c>
      <c r="B105" s="34" t="s">
        <v>184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95</v>
      </c>
      <c r="AL105" t="s">
        <v>162</v>
      </c>
      <c r="AM105">
        <v>1</v>
      </c>
      <c r="AN105" s="2" t="s">
        <v>499</v>
      </c>
    </row>
    <row r="106" spans="1:40">
      <c r="A106">
        <v>2</v>
      </c>
      <c r="B106" s="35" t="s">
        <v>185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95</v>
      </c>
      <c r="AL106" t="s">
        <v>162</v>
      </c>
      <c r="AM106">
        <v>1</v>
      </c>
      <c r="AN106" s="2" t="s">
        <v>499</v>
      </c>
    </row>
    <row r="107" spans="1:40">
      <c r="A107">
        <v>62</v>
      </c>
      <c r="B107" s="35" t="s">
        <v>179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95</v>
      </c>
      <c r="AL107" t="s">
        <v>162</v>
      </c>
      <c r="AM107">
        <v>1</v>
      </c>
      <c r="AN107" s="2" t="s">
        <v>499</v>
      </c>
    </row>
    <row r="108" spans="1:40">
      <c r="A108">
        <v>417</v>
      </c>
      <c r="B108" s="35" t="s">
        <v>186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95</v>
      </c>
      <c r="AL108" t="s">
        <v>187</v>
      </c>
      <c r="AM108">
        <v>1</v>
      </c>
      <c r="AN108" s="2" t="s">
        <v>476</v>
      </c>
    </row>
    <row r="109" spans="1:40">
      <c r="A109">
        <v>401</v>
      </c>
      <c r="B109" s="34" t="s">
        <v>188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95</v>
      </c>
      <c r="AL109" t="s">
        <v>187</v>
      </c>
      <c r="AM109">
        <v>1</v>
      </c>
      <c r="AN109" s="2" t="s">
        <v>476</v>
      </c>
    </row>
    <row r="110" spans="1:40">
      <c r="A110">
        <v>410</v>
      </c>
      <c r="B110" s="35" t="s">
        <v>189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95</v>
      </c>
      <c r="AL110" t="s">
        <v>187</v>
      </c>
      <c r="AM110">
        <v>2</v>
      </c>
      <c r="AN110" s="2" t="s">
        <v>476</v>
      </c>
    </row>
    <row r="111" spans="1:40">
      <c r="A111">
        <v>379</v>
      </c>
      <c r="B111" s="35" t="s">
        <v>190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95</v>
      </c>
      <c r="AL111" t="s">
        <v>187</v>
      </c>
      <c r="AM111">
        <v>1</v>
      </c>
      <c r="AN111" s="2" t="s">
        <v>476</v>
      </c>
    </row>
    <row r="112" spans="1:40">
      <c r="A112">
        <v>393</v>
      </c>
      <c r="B112" s="35" t="s">
        <v>191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95</v>
      </c>
      <c r="AL112" t="s">
        <v>187</v>
      </c>
      <c r="AM112">
        <v>2</v>
      </c>
      <c r="AN112" s="2" t="s">
        <v>476</v>
      </c>
    </row>
    <row r="113" spans="1:40">
      <c r="A113">
        <v>381</v>
      </c>
      <c r="B113" s="34" t="s">
        <v>192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95</v>
      </c>
      <c r="AL113" t="s">
        <v>187</v>
      </c>
      <c r="AM113">
        <v>2</v>
      </c>
      <c r="AN113" s="2" t="s">
        <v>476</v>
      </c>
    </row>
    <row r="114" spans="1:40">
      <c r="A114">
        <v>398</v>
      </c>
      <c r="B114" s="35" t="s">
        <v>193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95</v>
      </c>
      <c r="AL114" t="s">
        <v>187</v>
      </c>
      <c r="AM114">
        <v>2</v>
      </c>
      <c r="AN114" s="2" t="s">
        <v>476</v>
      </c>
    </row>
    <row r="115" spans="1:40">
      <c r="A115">
        <v>392</v>
      </c>
      <c r="B115" s="35" t="s">
        <v>194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95</v>
      </c>
      <c r="AL115" t="s">
        <v>187</v>
      </c>
      <c r="AM115">
        <v>1</v>
      </c>
      <c r="AN115" s="2" t="s">
        <v>476</v>
      </c>
    </row>
    <row r="116" spans="1:40">
      <c r="A116">
        <v>137</v>
      </c>
      <c r="B116" s="34" t="s">
        <v>195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95</v>
      </c>
      <c r="AL116" t="s">
        <v>187</v>
      </c>
      <c r="AM116">
        <v>1</v>
      </c>
      <c r="AN116" s="2" t="s">
        <v>476</v>
      </c>
    </row>
    <row r="117" spans="1:40">
      <c r="A117">
        <v>436</v>
      </c>
      <c r="B117" s="35" t="s">
        <v>196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95</v>
      </c>
      <c r="AL117" t="s">
        <v>187</v>
      </c>
      <c r="AM117">
        <v>2</v>
      </c>
      <c r="AN117" s="2" t="s">
        <v>476</v>
      </c>
    </row>
    <row r="118" spans="1:40">
      <c r="A118">
        <v>397</v>
      </c>
      <c r="B118" s="35" t="s">
        <v>197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95</v>
      </c>
      <c r="AL118" t="s">
        <v>187</v>
      </c>
      <c r="AM118">
        <v>3</v>
      </c>
      <c r="AN118" s="2" t="s">
        <v>476</v>
      </c>
    </row>
    <row r="119" spans="1:40">
      <c r="A119">
        <v>399</v>
      </c>
      <c r="B119" s="34" t="s">
        <v>198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95</v>
      </c>
      <c r="AL119" t="s">
        <v>187</v>
      </c>
      <c r="AM119">
        <v>1</v>
      </c>
      <c r="AN119" s="2" t="s">
        <v>476</v>
      </c>
    </row>
    <row r="120" spans="1:40">
      <c r="A120">
        <v>409</v>
      </c>
      <c r="B120" s="35" t="s">
        <v>199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95</v>
      </c>
      <c r="AL120" t="s">
        <v>187</v>
      </c>
      <c r="AM120">
        <v>2</v>
      </c>
      <c r="AN120" s="2" t="s">
        <v>476</v>
      </c>
    </row>
    <row r="121" spans="1:40">
      <c r="A121">
        <v>413</v>
      </c>
      <c r="B121" s="34" t="s">
        <v>199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95</v>
      </c>
      <c r="AL121" t="s">
        <v>187</v>
      </c>
      <c r="AM121">
        <v>1</v>
      </c>
      <c r="AN121" s="2" t="s">
        <v>476</v>
      </c>
    </row>
    <row r="122" spans="1:40">
      <c r="A122">
        <v>414</v>
      </c>
      <c r="B122" s="35" t="s">
        <v>199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95</v>
      </c>
      <c r="AL122" t="s">
        <v>187</v>
      </c>
      <c r="AM122">
        <v>1</v>
      </c>
      <c r="AN122" s="2" t="s">
        <v>476</v>
      </c>
    </row>
    <row r="123" spans="1:40">
      <c r="A123">
        <v>419</v>
      </c>
      <c r="B123" s="34" t="s">
        <v>198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95</v>
      </c>
      <c r="AL123" t="s">
        <v>187</v>
      </c>
      <c r="AM123">
        <v>1</v>
      </c>
      <c r="AN123" s="2" t="s">
        <v>476</v>
      </c>
    </row>
    <row r="124" spans="1:40">
      <c r="A124">
        <v>339</v>
      </c>
      <c r="B124" s="34" t="s">
        <v>200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95</v>
      </c>
      <c r="AL124" t="s">
        <v>201</v>
      </c>
      <c r="AM124">
        <v>2</v>
      </c>
      <c r="AN124" s="2" t="s">
        <v>493</v>
      </c>
    </row>
    <row r="125" spans="1:40">
      <c r="A125">
        <v>387</v>
      </c>
      <c r="B125" s="35" t="s">
        <v>202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95</v>
      </c>
      <c r="AL125" t="s">
        <v>201</v>
      </c>
      <c r="AM125">
        <v>1</v>
      </c>
      <c r="AN125" s="2" t="s">
        <v>493</v>
      </c>
    </row>
    <row r="126" spans="1:40">
      <c r="A126">
        <v>371</v>
      </c>
      <c r="B126" s="35" t="s">
        <v>203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95</v>
      </c>
      <c r="AL126" t="s">
        <v>201</v>
      </c>
      <c r="AM126">
        <v>2</v>
      </c>
      <c r="AN126" s="2" t="s">
        <v>493</v>
      </c>
    </row>
    <row r="127" spans="1:40">
      <c r="A127">
        <v>377</v>
      </c>
      <c r="B127" s="34" t="s">
        <v>204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95</v>
      </c>
      <c r="AL127" t="s">
        <v>201</v>
      </c>
      <c r="AM127">
        <v>2</v>
      </c>
      <c r="AN127" s="2" t="s">
        <v>493</v>
      </c>
    </row>
    <row r="128" spans="1:40">
      <c r="A128">
        <v>373</v>
      </c>
      <c r="B128" s="34" t="s">
        <v>205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95</v>
      </c>
      <c r="AL128" t="s">
        <v>201</v>
      </c>
      <c r="AM128">
        <v>2</v>
      </c>
      <c r="AN128" s="2" t="s">
        <v>493</v>
      </c>
    </row>
    <row r="129" spans="1:40">
      <c r="A129">
        <v>408</v>
      </c>
      <c r="B129" s="34" t="s">
        <v>206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95</v>
      </c>
      <c r="AL129" t="s">
        <v>201</v>
      </c>
      <c r="AM129">
        <v>2</v>
      </c>
      <c r="AN129" s="2" t="s">
        <v>493</v>
      </c>
    </row>
    <row r="130" spans="1:40">
      <c r="A130">
        <v>370</v>
      </c>
      <c r="B130" s="35" t="s">
        <v>205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95</v>
      </c>
      <c r="AL130" t="s">
        <v>201</v>
      </c>
      <c r="AM130">
        <v>1</v>
      </c>
      <c r="AN130" s="2" t="s">
        <v>493</v>
      </c>
    </row>
    <row r="131" spans="1:40">
      <c r="A131">
        <v>378</v>
      </c>
      <c r="B131" s="34" t="s">
        <v>204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95</v>
      </c>
      <c r="AL131" t="s">
        <v>201</v>
      </c>
      <c r="AM131">
        <v>3</v>
      </c>
      <c r="AN131" s="2" t="s">
        <v>493</v>
      </c>
    </row>
    <row r="132" spans="1:40">
      <c r="A132">
        <v>425</v>
      </c>
      <c r="B132" s="34" t="s">
        <v>207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95</v>
      </c>
      <c r="AL132" t="s">
        <v>201</v>
      </c>
      <c r="AM132">
        <v>3</v>
      </c>
      <c r="AN132" s="2" t="s">
        <v>493</v>
      </c>
    </row>
    <row r="133" spans="1:40">
      <c r="A133">
        <v>312</v>
      </c>
      <c r="B133" s="34" t="s">
        <v>208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95</v>
      </c>
      <c r="AL133" t="s">
        <v>201</v>
      </c>
      <c r="AM133">
        <v>2</v>
      </c>
      <c r="AN133" s="2" t="s">
        <v>493</v>
      </c>
    </row>
    <row r="134" spans="1:40">
      <c r="A134">
        <v>352</v>
      </c>
      <c r="B134" s="35" t="s">
        <v>209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95</v>
      </c>
      <c r="AL134" t="s">
        <v>201</v>
      </c>
      <c r="AM134">
        <v>2</v>
      </c>
      <c r="AN134" s="2" t="s">
        <v>493</v>
      </c>
    </row>
    <row r="135" spans="1:40">
      <c r="A135">
        <v>357</v>
      </c>
      <c r="B135" s="35" t="s">
        <v>210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95</v>
      </c>
      <c r="AL135" t="s">
        <v>201</v>
      </c>
      <c r="AM135">
        <v>2</v>
      </c>
      <c r="AN135" s="2" t="s">
        <v>493</v>
      </c>
    </row>
    <row r="136" spans="1:40">
      <c r="A136">
        <v>365</v>
      </c>
      <c r="B136" s="35" t="s">
        <v>211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95</v>
      </c>
      <c r="AL136" t="s">
        <v>201</v>
      </c>
      <c r="AM136">
        <v>3</v>
      </c>
      <c r="AN136" s="2" t="s">
        <v>493</v>
      </c>
    </row>
    <row r="137" spans="1:40">
      <c r="A137">
        <v>344</v>
      </c>
      <c r="B137" s="35" t="s">
        <v>212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95</v>
      </c>
      <c r="AL137" t="s">
        <v>201</v>
      </c>
      <c r="AM137">
        <v>3</v>
      </c>
      <c r="AN137" s="2" t="s">
        <v>493</v>
      </c>
    </row>
    <row r="138" spans="1:40">
      <c r="A138">
        <v>345</v>
      </c>
      <c r="B138" s="34" t="s">
        <v>213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95</v>
      </c>
      <c r="AL138" t="s">
        <v>201</v>
      </c>
      <c r="AM138">
        <v>3</v>
      </c>
      <c r="AN138" s="2" t="s">
        <v>493</v>
      </c>
    </row>
    <row r="139" spans="1:40">
      <c r="A139">
        <v>390</v>
      </c>
      <c r="B139" s="34" t="s">
        <v>214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95</v>
      </c>
      <c r="AL139" t="s">
        <v>201</v>
      </c>
      <c r="AM139">
        <v>3</v>
      </c>
      <c r="AN139" s="2" t="s">
        <v>493</v>
      </c>
    </row>
    <row r="140" spans="1:40">
      <c r="A140">
        <v>485</v>
      </c>
      <c r="B140" s="35" t="s">
        <v>215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95</v>
      </c>
      <c r="AL140" t="s">
        <v>201</v>
      </c>
      <c r="AM140">
        <v>3</v>
      </c>
      <c r="AN140" s="2" t="s">
        <v>493</v>
      </c>
    </row>
    <row r="141" spans="1:40">
      <c r="A141">
        <v>526</v>
      </c>
      <c r="B141" s="34" t="s">
        <v>216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95</v>
      </c>
      <c r="AL141" t="s">
        <v>217</v>
      </c>
      <c r="AM141">
        <v>2</v>
      </c>
      <c r="AN141" s="2" t="s">
        <v>489</v>
      </c>
    </row>
    <row r="142" spans="1:40">
      <c r="A142">
        <v>558</v>
      </c>
      <c r="B142" s="35" t="s">
        <v>218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95</v>
      </c>
      <c r="AL142" t="s">
        <v>217</v>
      </c>
      <c r="AM142">
        <v>2</v>
      </c>
      <c r="AN142" s="2" t="s">
        <v>489</v>
      </c>
    </row>
    <row r="143" spans="1:40">
      <c r="A143">
        <v>510</v>
      </c>
      <c r="B143" s="34" t="s">
        <v>219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95</v>
      </c>
      <c r="AL143" t="s">
        <v>217</v>
      </c>
      <c r="AM143">
        <v>3</v>
      </c>
      <c r="AN143" s="2" t="s">
        <v>489</v>
      </c>
    </row>
    <row r="144" spans="1:40">
      <c r="A144">
        <v>576</v>
      </c>
      <c r="B144" s="35" t="s">
        <v>220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95</v>
      </c>
      <c r="AL144" t="s">
        <v>217</v>
      </c>
      <c r="AM144">
        <v>3</v>
      </c>
      <c r="AN144" s="2" t="s">
        <v>489</v>
      </c>
    </row>
    <row r="145" spans="1:40">
      <c r="A145">
        <v>547</v>
      </c>
      <c r="B145" s="34" t="s">
        <v>221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95</v>
      </c>
      <c r="AL145" t="s">
        <v>217</v>
      </c>
      <c r="AM145">
        <v>3</v>
      </c>
      <c r="AN145" s="2" t="s">
        <v>489</v>
      </c>
    </row>
    <row r="146" spans="1:40">
      <c r="A146">
        <v>532</v>
      </c>
      <c r="B146" s="34" t="s">
        <v>222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95</v>
      </c>
      <c r="AL146" t="s">
        <v>217</v>
      </c>
      <c r="AM146">
        <v>2</v>
      </c>
      <c r="AN146" s="2" t="s">
        <v>489</v>
      </c>
    </row>
    <row r="147" spans="1:40">
      <c r="A147">
        <v>539</v>
      </c>
      <c r="B147" s="34" t="s">
        <v>223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95</v>
      </c>
      <c r="AL147" t="s">
        <v>217</v>
      </c>
      <c r="AM147">
        <v>2</v>
      </c>
      <c r="AN147" s="2" t="s">
        <v>489</v>
      </c>
    </row>
    <row r="148" spans="1:40">
      <c r="A148">
        <v>561</v>
      </c>
      <c r="B148" s="35" t="s">
        <v>224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95</v>
      </c>
      <c r="AL148" t="s">
        <v>217</v>
      </c>
      <c r="AM148">
        <v>3</v>
      </c>
      <c r="AN148" s="2" t="s">
        <v>489</v>
      </c>
    </row>
    <row r="149" spans="1:40">
      <c r="A149">
        <v>490</v>
      </c>
      <c r="B149" s="35" t="s">
        <v>225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95</v>
      </c>
      <c r="AL149" t="s">
        <v>217</v>
      </c>
      <c r="AM149">
        <v>3</v>
      </c>
      <c r="AN149" s="2" t="s">
        <v>489</v>
      </c>
    </row>
    <row r="150" spans="1:40">
      <c r="A150">
        <v>508</v>
      </c>
      <c r="B150" s="34" t="s">
        <v>226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95</v>
      </c>
      <c r="AL150" t="s">
        <v>217</v>
      </c>
      <c r="AM150">
        <v>3</v>
      </c>
      <c r="AN150" s="2" t="s">
        <v>489</v>
      </c>
    </row>
    <row r="151" spans="1:40">
      <c r="A151">
        <v>545</v>
      </c>
      <c r="B151" s="34" t="s">
        <v>227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95</v>
      </c>
      <c r="AL151" t="s">
        <v>217</v>
      </c>
      <c r="AM151">
        <v>3</v>
      </c>
      <c r="AN151" s="2" t="s">
        <v>489</v>
      </c>
    </row>
    <row r="152" spans="1:40">
      <c r="A152">
        <v>447</v>
      </c>
      <c r="B152" s="34" t="s">
        <v>228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95</v>
      </c>
      <c r="AL152" t="s">
        <v>229</v>
      </c>
      <c r="AM152">
        <v>1</v>
      </c>
      <c r="AN152" s="2" t="s">
        <v>477</v>
      </c>
    </row>
    <row r="153" spans="1:40">
      <c r="A153">
        <v>439</v>
      </c>
      <c r="B153" s="34" t="s">
        <v>230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95</v>
      </c>
      <c r="AL153" t="s">
        <v>229</v>
      </c>
      <c r="AM153">
        <v>1</v>
      </c>
      <c r="AN153" s="2" t="s">
        <v>477</v>
      </c>
    </row>
    <row r="154" spans="1:40">
      <c r="A154">
        <v>423</v>
      </c>
      <c r="B154" s="35" t="s">
        <v>231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95</v>
      </c>
      <c r="AL154" t="s">
        <v>229</v>
      </c>
      <c r="AM154">
        <v>2</v>
      </c>
      <c r="AN154" s="2" t="s">
        <v>477</v>
      </c>
    </row>
    <row r="155" spans="1:40">
      <c r="A155">
        <v>476</v>
      </c>
      <c r="B155" s="35" t="s">
        <v>232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95</v>
      </c>
      <c r="AL155" t="s">
        <v>229</v>
      </c>
      <c r="AM155">
        <v>1</v>
      </c>
      <c r="AN155" s="2" t="s">
        <v>477</v>
      </c>
    </row>
    <row r="156" spans="1:40">
      <c r="A156">
        <v>412</v>
      </c>
      <c r="B156" s="35" t="s">
        <v>233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95</v>
      </c>
      <c r="AL156" t="s">
        <v>229</v>
      </c>
      <c r="AM156">
        <v>1</v>
      </c>
      <c r="AN156" s="2" t="s">
        <v>477</v>
      </c>
    </row>
    <row r="157" spans="1:40">
      <c r="A157">
        <v>450</v>
      </c>
      <c r="B157" s="34" t="s">
        <v>234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95</v>
      </c>
      <c r="AL157" t="s">
        <v>229</v>
      </c>
      <c r="AM157">
        <v>1</v>
      </c>
      <c r="AN157" s="2" t="s">
        <v>477</v>
      </c>
    </row>
    <row r="158" spans="1:40">
      <c r="A158">
        <v>429</v>
      </c>
      <c r="B158" s="35" t="s">
        <v>235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95</v>
      </c>
      <c r="AL158" t="s">
        <v>229</v>
      </c>
      <c r="AM158">
        <v>2</v>
      </c>
      <c r="AN158" s="2" t="s">
        <v>477</v>
      </c>
    </row>
    <row r="159" spans="1:40">
      <c r="A159">
        <v>449</v>
      </c>
      <c r="B159" s="34" t="s">
        <v>236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95</v>
      </c>
      <c r="AL159" t="s">
        <v>229</v>
      </c>
      <c r="AM159">
        <v>2</v>
      </c>
      <c r="AN159" s="2" t="s">
        <v>477</v>
      </c>
    </row>
    <row r="160" spans="1:40">
      <c r="A160">
        <v>404</v>
      </c>
      <c r="B160" s="34" t="s">
        <v>237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95</v>
      </c>
      <c r="AL160" t="s">
        <v>229</v>
      </c>
      <c r="AM160">
        <v>1</v>
      </c>
      <c r="AN160" s="2" t="s">
        <v>477</v>
      </c>
    </row>
    <row r="161" spans="1:40">
      <c r="A161">
        <v>435</v>
      </c>
      <c r="B161" s="35" t="s">
        <v>238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95</v>
      </c>
      <c r="AL161" t="s">
        <v>229</v>
      </c>
      <c r="AM161">
        <v>2</v>
      </c>
      <c r="AN161" s="2" t="s">
        <v>477</v>
      </c>
    </row>
    <row r="162" spans="1:40">
      <c r="A162">
        <v>458</v>
      </c>
      <c r="B162" s="35" t="s">
        <v>239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95</v>
      </c>
      <c r="AL162" t="s">
        <v>229</v>
      </c>
      <c r="AM162">
        <v>2</v>
      </c>
      <c r="AN162" s="2" t="s">
        <v>477</v>
      </c>
    </row>
    <row r="163" spans="1:40">
      <c r="A163">
        <v>433</v>
      </c>
      <c r="B163" s="35" t="s">
        <v>240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95</v>
      </c>
      <c r="AL163" t="s">
        <v>229</v>
      </c>
      <c r="AM163">
        <v>2</v>
      </c>
      <c r="AN163" s="2" t="s">
        <v>477</v>
      </c>
    </row>
    <row r="164" spans="1:40">
      <c r="A164">
        <v>440</v>
      </c>
      <c r="B164" s="34" t="s">
        <v>241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95</v>
      </c>
      <c r="AL164" t="s">
        <v>229</v>
      </c>
      <c r="AM164">
        <v>2</v>
      </c>
      <c r="AN164" s="2" t="s">
        <v>477</v>
      </c>
    </row>
    <row r="165" spans="1:40">
      <c r="A165">
        <v>428</v>
      </c>
      <c r="B165" s="35" t="s">
        <v>242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95</v>
      </c>
      <c r="AL165" t="s">
        <v>229</v>
      </c>
      <c r="AM165">
        <v>2</v>
      </c>
      <c r="AN165" s="2" t="s">
        <v>477</v>
      </c>
    </row>
    <row r="166" spans="1:40">
      <c r="A166">
        <v>443</v>
      </c>
      <c r="B166" s="35" t="s">
        <v>243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95</v>
      </c>
      <c r="AL166" t="s">
        <v>229</v>
      </c>
      <c r="AM166">
        <v>1</v>
      </c>
      <c r="AN166" s="2" t="s">
        <v>477</v>
      </c>
    </row>
    <row r="167" spans="1:40">
      <c r="A167">
        <v>411</v>
      </c>
      <c r="B167" s="34" t="s">
        <v>244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95</v>
      </c>
      <c r="AL167" t="s">
        <v>229</v>
      </c>
      <c r="AM167">
        <v>3</v>
      </c>
      <c r="AN167" s="2" t="s">
        <v>477</v>
      </c>
    </row>
    <row r="168" spans="1:40">
      <c r="A168">
        <v>487</v>
      </c>
      <c r="B168" s="35" t="s">
        <v>228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95</v>
      </c>
      <c r="AL168" t="s">
        <v>229</v>
      </c>
      <c r="AM168">
        <v>1</v>
      </c>
      <c r="AN168" s="2" t="s">
        <v>477</v>
      </c>
    </row>
    <row r="169" spans="1:40">
      <c r="A169">
        <v>501</v>
      </c>
      <c r="B169" s="35" t="s">
        <v>245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95</v>
      </c>
      <c r="AL169" t="s">
        <v>229</v>
      </c>
      <c r="AM169">
        <v>3</v>
      </c>
      <c r="AN169" s="2" t="s">
        <v>477</v>
      </c>
    </row>
    <row r="170" spans="1:40">
      <c r="A170">
        <v>432</v>
      </c>
      <c r="B170" s="35" t="s">
        <v>246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95</v>
      </c>
      <c r="AL170" t="s">
        <v>229</v>
      </c>
      <c r="AM170">
        <v>3</v>
      </c>
      <c r="AN170" s="2" t="s">
        <v>477</v>
      </c>
    </row>
    <row r="171" spans="1:40">
      <c r="A171">
        <v>452</v>
      </c>
      <c r="B171" s="34" t="s">
        <v>247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95</v>
      </c>
      <c r="AL171" t="s">
        <v>229</v>
      </c>
      <c r="AM171">
        <v>3</v>
      </c>
      <c r="AN171" s="2" t="s">
        <v>477</v>
      </c>
    </row>
    <row r="172" spans="1:40">
      <c r="A172">
        <v>426</v>
      </c>
      <c r="B172" s="35" t="s">
        <v>248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95</v>
      </c>
      <c r="AL172" t="s">
        <v>229</v>
      </c>
      <c r="AM172">
        <v>3</v>
      </c>
      <c r="AN172" s="2" t="s">
        <v>477</v>
      </c>
    </row>
    <row r="173" spans="1:40">
      <c r="A173">
        <v>437</v>
      </c>
      <c r="B173" s="34" t="s">
        <v>249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95</v>
      </c>
      <c r="AL173" t="s">
        <v>229</v>
      </c>
      <c r="AM173">
        <v>2</v>
      </c>
      <c r="AN173" s="2" t="s">
        <v>477</v>
      </c>
    </row>
    <row r="174" spans="1:40">
      <c r="A174">
        <v>427</v>
      </c>
      <c r="B174" s="34" t="s">
        <v>250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95</v>
      </c>
      <c r="AL174" t="s">
        <v>229</v>
      </c>
      <c r="AM174">
        <v>3</v>
      </c>
      <c r="AN174" s="2" t="s">
        <v>477</v>
      </c>
    </row>
    <row r="175" spans="1:40">
      <c r="A175">
        <v>396</v>
      </c>
      <c r="B175" s="35" t="s">
        <v>251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95</v>
      </c>
      <c r="AL175" t="s">
        <v>229</v>
      </c>
      <c r="AM175">
        <v>3</v>
      </c>
      <c r="AN175" s="2" t="s">
        <v>477</v>
      </c>
    </row>
    <row r="176" spans="1:40">
      <c r="A176">
        <v>403</v>
      </c>
      <c r="B176" s="34" t="s">
        <v>252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95</v>
      </c>
      <c r="AL176" t="s">
        <v>229</v>
      </c>
      <c r="AM176">
        <v>1</v>
      </c>
      <c r="AN176" s="2" t="s">
        <v>477</v>
      </c>
    </row>
    <row r="177" spans="1:40">
      <c r="A177">
        <v>420</v>
      </c>
      <c r="B177" s="34" t="s">
        <v>253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95</v>
      </c>
      <c r="AL177" t="s">
        <v>229</v>
      </c>
      <c r="AM177">
        <v>1</v>
      </c>
      <c r="AN177" s="2" t="s">
        <v>477</v>
      </c>
    </row>
    <row r="178" spans="1:40">
      <c r="A178">
        <v>455</v>
      </c>
      <c r="B178" s="35" t="s">
        <v>254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95</v>
      </c>
      <c r="AL178" t="s">
        <v>229</v>
      </c>
      <c r="AM178">
        <v>1</v>
      </c>
      <c r="AN178" s="2" t="s">
        <v>477</v>
      </c>
    </row>
    <row r="179" spans="1:40">
      <c r="A179">
        <v>445</v>
      </c>
      <c r="B179" s="34" t="s">
        <v>255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95</v>
      </c>
      <c r="AL179" t="s">
        <v>229</v>
      </c>
      <c r="AM179">
        <v>1</v>
      </c>
      <c r="AN179" s="2" t="s">
        <v>477</v>
      </c>
    </row>
    <row r="180" spans="1:40">
      <c r="A180">
        <v>527</v>
      </c>
      <c r="B180" s="35" t="s">
        <v>256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95</v>
      </c>
      <c r="AL180" t="s">
        <v>257</v>
      </c>
      <c r="AM180">
        <v>1</v>
      </c>
      <c r="AN180" s="2" t="s">
        <v>478</v>
      </c>
    </row>
    <row r="181" spans="1:40">
      <c r="A181">
        <v>540</v>
      </c>
      <c r="B181" s="35" t="s">
        <v>258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95</v>
      </c>
      <c r="AL181" t="s">
        <v>257</v>
      </c>
      <c r="AM181">
        <v>2</v>
      </c>
      <c r="AN181" s="2" t="s">
        <v>478</v>
      </c>
    </row>
    <row r="182" spans="1:40">
      <c r="A182">
        <v>546</v>
      </c>
      <c r="B182" s="35" t="s">
        <v>259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95</v>
      </c>
      <c r="AL182" t="s">
        <v>257</v>
      </c>
      <c r="AM182">
        <v>3</v>
      </c>
      <c r="AN182" s="2" t="s">
        <v>478</v>
      </c>
    </row>
    <row r="183" spans="1:40">
      <c r="A183">
        <v>548</v>
      </c>
      <c r="B183" s="34" t="s">
        <v>260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95</v>
      </c>
      <c r="AL183" t="s">
        <v>257</v>
      </c>
      <c r="AM183">
        <v>3</v>
      </c>
      <c r="AN183" s="2" t="s">
        <v>478</v>
      </c>
    </row>
    <row r="184" spans="1:40">
      <c r="A184">
        <v>512</v>
      </c>
      <c r="B184" s="34" t="s">
        <v>261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95</v>
      </c>
      <c r="AL184" t="s">
        <v>257</v>
      </c>
      <c r="AM184">
        <v>2</v>
      </c>
      <c r="AN184" s="2" t="s">
        <v>478</v>
      </c>
    </row>
    <row r="185" spans="1:40">
      <c r="A185">
        <v>441</v>
      </c>
      <c r="B185" s="34" t="s">
        <v>262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95</v>
      </c>
      <c r="AL185" t="s">
        <v>257</v>
      </c>
      <c r="AM185">
        <v>2</v>
      </c>
      <c r="AN185" s="2" t="s">
        <v>478</v>
      </c>
    </row>
    <row r="186" spans="1:40">
      <c r="A186">
        <v>517</v>
      </c>
      <c r="B186" s="34" t="s">
        <v>263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95</v>
      </c>
      <c r="AL186" t="s">
        <v>257</v>
      </c>
      <c r="AM186">
        <v>2</v>
      </c>
      <c r="AN186" s="2" t="s">
        <v>478</v>
      </c>
    </row>
    <row r="187" spans="1:40">
      <c r="A187">
        <v>139</v>
      </c>
      <c r="B187" s="34" t="s">
        <v>264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95</v>
      </c>
      <c r="AL187" t="s">
        <v>257</v>
      </c>
      <c r="AM187">
        <v>1</v>
      </c>
      <c r="AN187" s="2" t="s">
        <v>478</v>
      </c>
    </row>
    <row r="188" spans="1:40">
      <c r="A188">
        <v>511</v>
      </c>
      <c r="B188" s="35" t="s">
        <v>265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95</v>
      </c>
      <c r="AL188" t="s">
        <v>257</v>
      </c>
      <c r="AM188">
        <v>2</v>
      </c>
      <c r="AN188" s="2" t="s">
        <v>478</v>
      </c>
    </row>
    <row r="189" spans="1:40">
      <c r="A189">
        <v>536</v>
      </c>
      <c r="B189" s="34" t="s">
        <v>266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95</v>
      </c>
      <c r="AL189" t="s">
        <v>257</v>
      </c>
      <c r="AM189">
        <v>2</v>
      </c>
      <c r="AN189" s="2" t="s">
        <v>478</v>
      </c>
    </row>
    <row r="190" spans="1:40">
      <c r="A190">
        <v>574</v>
      </c>
      <c r="B190" s="35" t="s">
        <v>267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95</v>
      </c>
      <c r="AL190" t="s">
        <v>257</v>
      </c>
      <c r="AM190">
        <v>2</v>
      </c>
      <c r="AN190" s="2" t="s">
        <v>478</v>
      </c>
    </row>
    <row r="191" spans="1:40">
      <c r="A191">
        <v>506</v>
      </c>
      <c r="B191" s="35" t="s">
        <v>268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95</v>
      </c>
      <c r="AL191" t="s">
        <v>257</v>
      </c>
      <c r="AM191">
        <v>1</v>
      </c>
      <c r="AN191" s="2" t="s">
        <v>478</v>
      </c>
    </row>
    <row r="192" spans="1:40">
      <c r="A192">
        <v>604</v>
      </c>
      <c r="B192" s="35" t="s">
        <v>269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95</v>
      </c>
      <c r="AL192" t="s">
        <v>257</v>
      </c>
      <c r="AM192">
        <v>1</v>
      </c>
      <c r="AN192" s="2" t="s">
        <v>478</v>
      </c>
    </row>
    <row r="193" spans="1:40">
      <c r="A193">
        <v>461</v>
      </c>
      <c r="B193" s="35" t="s">
        <v>270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95</v>
      </c>
      <c r="AL193" t="s">
        <v>271</v>
      </c>
      <c r="AM193">
        <v>1</v>
      </c>
      <c r="AN193" s="2" t="s">
        <v>479</v>
      </c>
    </row>
    <row r="194" spans="1:40">
      <c r="A194">
        <v>481</v>
      </c>
      <c r="B194" s="34" t="s">
        <v>272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95</v>
      </c>
      <c r="AL194" t="s">
        <v>271</v>
      </c>
      <c r="AM194">
        <v>3</v>
      </c>
      <c r="AN194" s="2" t="s">
        <v>479</v>
      </c>
    </row>
    <row r="195" spans="1:40">
      <c r="A195">
        <v>442</v>
      </c>
      <c r="B195" s="35" t="s">
        <v>273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95</v>
      </c>
      <c r="AL195" t="s">
        <v>271</v>
      </c>
      <c r="AM195">
        <v>1</v>
      </c>
      <c r="AN195" s="2" t="s">
        <v>479</v>
      </c>
    </row>
    <row r="196" spans="1:40">
      <c r="A196">
        <v>489</v>
      </c>
      <c r="B196" s="35" t="s">
        <v>274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95</v>
      </c>
      <c r="AL196" t="s">
        <v>271</v>
      </c>
      <c r="AM196">
        <v>2</v>
      </c>
      <c r="AN196" s="2" t="s">
        <v>479</v>
      </c>
    </row>
    <row r="197" spans="1:40">
      <c r="A197">
        <v>469</v>
      </c>
      <c r="B197" s="34" t="s">
        <v>275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95</v>
      </c>
      <c r="AL197" t="s">
        <v>271</v>
      </c>
      <c r="AM197">
        <v>3</v>
      </c>
      <c r="AN197" s="2" t="s">
        <v>479</v>
      </c>
    </row>
    <row r="198" spans="1:40">
      <c r="A198">
        <v>486</v>
      </c>
      <c r="B198" s="35" t="s">
        <v>276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95</v>
      </c>
      <c r="AL198" t="s">
        <v>271</v>
      </c>
      <c r="AM198">
        <v>3</v>
      </c>
      <c r="AN198" s="2" t="s">
        <v>479</v>
      </c>
    </row>
    <row r="199" spans="1:40">
      <c r="A199">
        <v>498</v>
      </c>
      <c r="B199" s="34" t="s">
        <v>277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95</v>
      </c>
      <c r="AL199" t="s">
        <v>271</v>
      </c>
      <c r="AM199">
        <v>3</v>
      </c>
      <c r="AN199" s="2" t="s">
        <v>479</v>
      </c>
    </row>
    <row r="200" spans="1:40">
      <c r="A200">
        <v>464</v>
      </c>
      <c r="B200" s="34" t="s">
        <v>278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95</v>
      </c>
      <c r="AL200" t="s">
        <v>271</v>
      </c>
      <c r="AM200">
        <v>2</v>
      </c>
      <c r="AN200" s="2" t="s">
        <v>479</v>
      </c>
    </row>
    <row r="201" spans="1:40">
      <c r="A201">
        <v>275</v>
      </c>
      <c r="B201" s="34" t="s">
        <v>279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95</v>
      </c>
      <c r="AL201" t="s">
        <v>280</v>
      </c>
      <c r="AM201">
        <v>1</v>
      </c>
      <c r="AN201" s="2" t="s">
        <v>494</v>
      </c>
    </row>
    <row r="202" spans="1:40">
      <c r="A202">
        <v>155</v>
      </c>
      <c r="B202" s="34" t="s">
        <v>281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95</v>
      </c>
      <c r="AL202" t="s">
        <v>280</v>
      </c>
      <c r="AM202">
        <v>2</v>
      </c>
      <c r="AN202" s="2" t="s">
        <v>494</v>
      </c>
    </row>
    <row r="203" spans="1:40">
      <c r="A203">
        <v>98</v>
      </c>
      <c r="B203" s="35" t="s">
        <v>282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95</v>
      </c>
      <c r="AL203" t="s">
        <v>280</v>
      </c>
      <c r="AM203">
        <v>3</v>
      </c>
      <c r="AN203" s="2" t="s">
        <v>494</v>
      </c>
    </row>
    <row r="204" spans="1:40">
      <c r="A204">
        <v>179</v>
      </c>
      <c r="B204" s="35" t="s">
        <v>283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95</v>
      </c>
      <c r="AL204" t="s">
        <v>280</v>
      </c>
      <c r="AM204">
        <v>3</v>
      </c>
      <c r="AN204" s="2" t="s">
        <v>494</v>
      </c>
    </row>
    <row r="205" spans="1:40">
      <c r="A205">
        <v>262</v>
      </c>
      <c r="B205" s="34" t="s">
        <v>284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95</v>
      </c>
      <c r="AL205" t="s">
        <v>280</v>
      </c>
      <c r="AM205">
        <v>3</v>
      </c>
      <c r="AN205" s="2" t="s">
        <v>494</v>
      </c>
    </row>
    <row r="206" spans="1:40">
      <c r="A206">
        <v>307</v>
      </c>
      <c r="B206" s="35" t="s">
        <v>285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95</v>
      </c>
      <c r="AL206" t="s">
        <v>280</v>
      </c>
      <c r="AM206">
        <v>3</v>
      </c>
      <c r="AN206" s="2" t="s">
        <v>494</v>
      </c>
    </row>
    <row r="207" spans="1:40">
      <c r="A207">
        <v>294</v>
      </c>
      <c r="B207" s="35" t="s">
        <v>286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95</v>
      </c>
      <c r="AL207" t="s">
        <v>280</v>
      </c>
      <c r="AM207">
        <v>2</v>
      </c>
      <c r="AN207" s="2" t="s">
        <v>494</v>
      </c>
    </row>
    <row r="208" spans="1:40">
      <c r="A208">
        <v>496</v>
      </c>
      <c r="B208" s="34" t="s">
        <v>287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95</v>
      </c>
      <c r="AL208" t="s">
        <v>288</v>
      </c>
      <c r="AM208">
        <v>2</v>
      </c>
      <c r="AN208" s="2" t="s">
        <v>490</v>
      </c>
    </row>
    <row r="209" spans="1:40">
      <c r="A209">
        <v>519</v>
      </c>
      <c r="B209" s="35" t="s">
        <v>289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95</v>
      </c>
      <c r="AL209" t="s">
        <v>288</v>
      </c>
      <c r="AM209">
        <v>2</v>
      </c>
      <c r="AN209" s="2" t="s">
        <v>490</v>
      </c>
    </row>
    <row r="210" spans="1:40">
      <c r="A210">
        <v>538</v>
      </c>
      <c r="B210" s="35" t="s">
        <v>290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95</v>
      </c>
      <c r="AL210" t="s">
        <v>288</v>
      </c>
      <c r="AM210">
        <v>2</v>
      </c>
      <c r="AN210" s="2" t="s">
        <v>490</v>
      </c>
    </row>
    <row r="211" spans="1:40">
      <c r="A211">
        <v>522</v>
      </c>
      <c r="B211" s="35" t="s">
        <v>291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95</v>
      </c>
      <c r="AL211" t="s">
        <v>288</v>
      </c>
      <c r="AM211">
        <v>3</v>
      </c>
      <c r="AN211" s="2" t="s">
        <v>490</v>
      </c>
    </row>
    <row r="212" spans="1:40">
      <c r="A212">
        <v>488</v>
      </c>
      <c r="B212" s="34" t="s">
        <v>292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95</v>
      </c>
      <c r="AL212" t="s">
        <v>288</v>
      </c>
      <c r="AM212">
        <v>3</v>
      </c>
      <c r="AN212" s="2" t="s">
        <v>490</v>
      </c>
    </row>
    <row r="213" spans="1:40">
      <c r="A213">
        <v>535</v>
      </c>
      <c r="B213" s="34" t="s">
        <v>293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95</v>
      </c>
      <c r="AL213" t="s">
        <v>288</v>
      </c>
      <c r="AM213">
        <v>3</v>
      </c>
      <c r="AN213" s="2" t="s">
        <v>490</v>
      </c>
    </row>
    <row r="214" spans="1:40">
      <c r="A214">
        <v>514</v>
      </c>
      <c r="B214" s="34" t="s">
        <v>294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95</v>
      </c>
      <c r="AL214" t="s">
        <v>288</v>
      </c>
      <c r="AM214">
        <v>3</v>
      </c>
      <c r="AN214" s="2" t="s">
        <v>490</v>
      </c>
    </row>
    <row r="215" spans="1:40">
      <c r="A215">
        <v>515</v>
      </c>
      <c r="B215" s="35" t="s">
        <v>295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95</v>
      </c>
      <c r="AL215" t="s">
        <v>288</v>
      </c>
      <c r="AM215">
        <v>3</v>
      </c>
      <c r="AN215" s="2" t="s">
        <v>490</v>
      </c>
    </row>
    <row r="216" spans="1:40">
      <c r="A216">
        <v>484</v>
      </c>
      <c r="B216" s="35" t="s">
        <v>287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95</v>
      </c>
      <c r="AL216" t="s">
        <v>288</v>
      </c>
      <c r="AM216">
        <v>3</v>
      </c>
      <c r="AN216" s="2" t="s">
        <v>490</v>
      </c>
    </row>
    <row r="217" spans="1:40">
      <c r="A217">
        <v>509</v>
      </c>
      <c r="B217" s="34" t="s">
        <v>296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95</v>
      </c>
      <c r="AL217" t="s">
        <v>288</v>
      </c>
      <c r="AM217">
        <v>3</v>
      </c>
      <c r="AN217" s="2" t="s">
        <v>490</v>
      </c>
    </row>
    <row r="218" spans="1:40">
      <c r="A218">
        <v>505</v>
      </c>
      <c r="B218" s="35" t="s">
        <v>297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95</v>
      </c>
      <c r="AL218" t="s">
        <v>288</v>
      </c>
      <c r="AM218">
        <v>3</v>
      </c>
      <c r="AN218" s="2" t="s">
        <v>490</v>
      </c>
    </row>
    <row r="219" spans="1:40">
      <c r="A219">
        <v>518</v>
      </c>
      <c r="B219" s="34" t="s">
        <v>298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95</v>
      </c>
      <c r="AL219" t="s">
        <v>288</v>
      </c>
      <c r="AM219">
        <v>3</v>
      </c>
      <c r="AN219" s="2" t="s">
        <v>490</v>
      </c>
    </row>
    <row r="220" spans="1:40">
      <c r="A220">
        <v>529</v>
      </c>
      <c r="B220" s="34" t="s">
        <v>299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95</v>
      </c>
      <c r="AL220" t="s">
        <v>288</v>
      </c>
      <c r="AM220">
        <v>3</v>
      </c>
      <c r="AN220" s="2" t="s">
        <v>490</v>
      </c>
    </row>
    <row r="221" spans="1:40">
      <c r="A221">
        <v>491</v>
      </c>
      <c r="B221" s="35" t="s">
        <v>300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95</v>
      </c>
      <c r="AL221" t="s">
        <v>288</v>
      </c>
      <c r="AM221">
        <v>2</v>
      </c>
      <c r="AN221" s="2" t="s">
        <v>490</v>
      </c>
    </row>
    <row r="222" spans="1:40">
      <c r="A222">
        <v>525</v>
      </c>
      <c r="B222" s="35" t="s">
        <v>301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95</v>
      </c>
      <c r="AL222" t="s">
        <v>288</v>
      </c>
      <c r="AM222">
        <v>3</v>
      </c>
      <c r="AN222" s="2" t="s">
        <v>490</v>
      </c>
    </row>
    <row r="223" spans="1:40">
      <c r="A223">
        <v>495</v>
      </c>
      <c r="B223" s="35" t="s">
        <v>287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95</v>
      </c>
      <c r="AL223" t="s">
        <v>288</v>
      </c>
      <c r="AM223">
        <v>1</v>
      </c>
      <c r="AN223" s="2" t="s">
        <v>490</v>
      </c>
    </row>
    <row r="224" spans="1:40">
      <c r="A224">
        <v>497</v>
      </c>
      <c r="B224" s="35" t="s">
        <v>287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95</v>
      </c>
      <c r="AL224" t="s">
        <v>288</v>
      </c>
      <c r="AM224">
        <v>1</v>
      </c>
      <c r="AN224" s="2" t="s">
        <v>490</v>
      </c>
    </row>
    <row r="225" spans="1:40">
      <c r="A225">
        <v>502</v>
      </c>
      <c r="B225" s="34" t="s">
        <v>302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95</v>
      </c>
      <c r="AL225" t="s">
        <v>288</v>
      </c>
      <c r="AM225">
        <v>1</v>
      </c>
      <c r="AN225" s="2" t="s">
        <v>490</v>
      </c>
    </row>
    <row r="226" spans="1:40">
      <c r="A226">
        <v>331</v>
      </c>
      <c r="B226" s="35" t="s">
        <v>303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95</v>
      </c>
      <c r="AL226" t="s">
        <v>304</v>
      </c>
      <c r="AM226">
        <v>1</v>
      </c>
      <c r="AN226" s="2" t="s">
        <v>480</v>
      </c>
    </row>
    <row r="227" spans="1:40">
      <c r="A227">
        <v>343</v>
      </c>
      <c r="B227" s="35" t="s">
        <v>305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95</v>
      </c>
      <c r="AL227" t="s">
        <v>304</v>
      </c>
      <c r="AM227">
        <v>1</v>
      </c>
      <c r="AN227" s="2" t="s">
        <v>480</v>
      </c>
    </row>
    <row r="228" spans="1:40">
      <c r="A228">
        <v>335</v>
      </c>
      <c r="B228" s="35" t="s">
        <v>306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95</v>
      </c>
      <c r="AL228" t="s">
        <v>304</v>
      </c>
      <c r="AM228">
        <v>2</v>
      </c>
      <c r="AN228" s="2" t="s">
        <v>480</v>
      </c>
    </row>
    <row r="229" spans="1:40">
      <c r="A229">
        <v>351</v>
      </c>
      <c r="B229" s="34" t="s">
        <v>307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95</v>
      </c>
      <c r="AL229" t="s">
        <v>304</v>
      </c>
      <c r="AM229">
        <v>2</v>
      </c>
      <c r="AN229" s="2" t="s">
        <v>480</v>
      </c>
    </row>
    <row r="230" spans="1:40">
      <c r="A230">
        <v>332</v>
      </c>
      <c r="B230" s="34" t="s">
        <v>308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95</v>
      </c>
      <c r="AL230" t="s">
        <v>304</v>
      </c>
      <c r="AM230">
        <v>2</v>
      </c>
      <c r="AN230" s="2" t="s">
        <v>480</v>
      </c>
    </row>
    <row r="231" spans="1:40">
      <c r="A231">
        <v>320</v>
      </c>
      <c r="B231" s="35" t="s">
        <v>309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95</v>
      </c>
      <c r="AL231" t="s">
        <v>304</v>
      </c>
      <c r="AM231">
        <v>3</v>
      </c>
      <c r="AN231" s="2" t="s">
        <v>480</v>
      </c>
    </row>
    <row r="232" spans="1:40">
      <c r="A232">
        <v>324</v>
      </c>
      <c r="B232" s="35" t="s">
        <v>310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95</v>
      </c>
      <c r="AL232" t="s">
        <v>304</v>
      </c>
      <c r="AM232">
        <v>3</v>
      </c>
      <c r="AN232" s="2" t="s">
        <v>480</v>
      </c>
    </row>
    <row r="233" spans="1:40">
      <c r="A233">
        <v>314</v>
      </c>
      <c r="B233" s="34" t="s">
        <v>311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95</v>
      </c>
      <c r="AL233" t="s">
        <v>312</v>
      </c>
      <c r="AM233">
        <v>1</v>
      </c>
      <c r="AN233" s="2" t="s">
        <v>481</v>
      </c>
    </row>
    <row r="234" spans="1:40">
      <c r="A234">
        <v>341</v>
      </c>
      <c r="B234" s="34" t="s">
        <v>313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95</v>
      </c>
      <c r="AL234" t="s">
        <v>312</v>
      </c>
      <c r="AM234">
        <v>1</v>
      </c>
      <c r="AN234" s="2" t="s">
        <v>481</v>
      </c>
    </row>
    <row r="235" spans="1:40">
      <c r="A235">
        <v>350</v>
      </c>
      <c r="B235" s="34" t="s">
        <v>314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95</v>
      </c>
      <c r="AL235" t="s">
        <v>312</v>
      </c>
      <c r="AM235">
        <v>3</v>
      </c>
      <c r="AN235" s="2" t="s">
        <v>481</v>
      </c>
    </row>
    <row r="236" spans="1:40">
      <c r="A236">
        <v>353</v>
      </c>
      <c r="B236" s="34" t="s">
        <v>315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95</v>
      </c>
      <c r="AL236" t="s">
        <v>312</v>
      </c>
      <c r="AM236">
        <v>3</v>
      </c>
      <c r="AN236" s="2" t="s">
        <v>481</v>
      </c>
    </row>
    <row r="237" spans="1:40">
      <c r="A237">
        <v>346</v>
      </c>
      <c r="B237" s="34" t="s">
        <v>316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95</v>
      </c>
      <c r="AL237" t="s">
        <v>312</v>
      </c>
      <c r="AM237">
        <v>2</v>
      </c>
      <c r="AN237" s="2" t="s">
        <v>481</v>
      </c>
    </row>
    <row r="238" spans="1:40">
      <c r="A238">
        <v>337</v>
      </c>
      <c r="B238" s="34" t="s">
        <v>317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95</v>
      </c>
      <c r="AL238" t="s">
        <v>312</v>
      </c>
      <c r="AM238">
        <v>3</v>
      </c>
      <c r="AN238" s="2" t="s">
        <v>481</v>
      </c>
    </row>
    <row r="239" spans="1:40">
      <c r="A239">
        <v>354</v>
      </c>
      <c r="B239" s="35" t="s">
        <v>318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95</v>
      </c>
      <c r="AL239" t="s">
        <v>312</v>
      </c>
      <c r="AM239">
        <v>2</v>
      </c>
      <c r="AN239" s="2" t="s">
        <v>481</v>
      </c>
    </row>
    <row r="240" spans="1:40">
      <c r="A240">
        <v>334</v>
      </c>
      <c r="B240" s="34" t="s">
        <v>319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95</v>
      </c>
      <c r="AL240" t="s">
        <v>312</v>
      </c>
      <c r="AM240">
        <v>3</v>
      </c>
      <c r="AN240" s="2" t="s">
        <v>481</v>
      </c>
    </row>
    <row r="241" spans="1:40">
      <c r="A241">
        <v>330</v>
      </c>
      <c r="B241" s="34" t="s">
        <v>320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95</v>
      </c>
      <c r="AL241" t="s">
        <v>312</v>
      </c>
      <c r="AM241">
        <v>3</v>
      </c>
      <c r="AN241" s="2" t="s">
        <v>481</v>
      </c>
    </row>
    <row r="242" spans="1:40">
      <c r="A242">
        <v>325</v>
      </c>
      <c r="B242" s="34" t="s">
        <v>321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95</v>
      </c>
      <c r="AL242" t="s">
        <v>312</v>
      </c>
      <c r="AM242">
        <v>2</v>
      </c>
      <c r="AN242" s="2" t="s">
        <v>481</v>
      </c>
    </row>
    <row r="243" spans="1:40">
      <c r="A243">
        <v>255</v>
      </c>
      <c r="B243" s="34" t="s">
        <v>322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95</v>
      </c>
      <c r="AL243" t="s">
        <v>323</v>
      </c>
      <c r="AM243">
        <v>1</v>
      </c>
      <c r="AN243" s="2" t="s">
        <v>495</v>
      </c>
    </row>
    <row r="244" spans="1:40">
      <c r="A244">
        <v>166</v>
      </c>
      <c r="B244" s="34" t="s">
        <v>324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95</v>
      </c>
      <c r="AL244" t="s">
        <v>323</v>
      </c>
      <c r="AM244">
        <v>2</v>
      </c>
      <c r="AN244" s="2" t="s">
        <v>495</v>
      </c>
    </row>
    <row r="245" spans="1:40">
      <c r="A245">
        <v>259</v>
      </c>
      <c r="B245" s="34" t="s">
        <v>325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95</v>
      </c>
      <c r="AL245" t="s">
        <v>323</v>
      </c>
      <c r="AM245">
        <v>2</v>
      </c>
      <c r="AN245" s="2" t="s">
        <v>495</v>
      </c>
    </row>
    <row r="246" spans="1:40">
      <c r="A246">
        <v>298</v>
      </c>
      <c r="B246" s="34" t="s">
        <v>326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95</v>
      </c>
      <c r="AL246" t="s">
        <v>323</v>
      </c>
      <c r="AM246">
        <v>2</v>
      </c>
      <c r="AN246" s="2" t="s">
        <v>495</v>
      </c>
    </row>
    <row r="247" spans="1:40">
      <c r="A247">
        <v>311</v>
      </c>
      <c r="B247" s="34" t="s">
        <v>327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95</v>
      </c>
      <c r="AL247" t="s">
        <v>323</v>
      </c>
      <c r="AM247">
        <v>1</v>
      </c>
      <c r="AN247" s="2" t="s">
        <v>495</v>
      </c>
    </row>
    <row r="248" spans="1:40">
      <c r="A248">
        <v>299</v>
      </c>
      <c r="B248" s="34" t="s">
        <v>328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95</v>
      </c>
      <c r="AL248" t="s">
        <v>323</v>
      </c>
      <c r="AM248">
        <v>2</v>
      </c>
      <c r="AN248" s="2" t="s">
        <v>495</v>
      </c>
    </row>
    <row r="249" spans="1:40">
      <c r="A249">
        <v>247</v>
      </c>
      <c r="B249" s="35" t="s">
        <v>329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95</v>
      </c>
      <c r="AL249" t="s">
        <v>323</v>
      </c>
      <c r="AM249">
        <v>3</v>
      </c>
      <c r="AN249" s="2" t="s">
        <v>495</v>
      </c>
    </row>
    <row r="250" spans="1:40">
      <c r="A250">
        <v>245</v>
      </c>
      <c r="B250" s="35" t="s">
        <v>330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95</v>
      </c>
      <c r="AL250" t="s">
        <v>323</v>
      </c>
      <c r="AM250">
        <v>3</v>
      </c>
      <c r="AN250" s="2" t="s">
        <v>495</v>
      </c>
    </row>
    <row r="251" spans="1:40">
      <c r="A251">
        <v>88</v>
      </c>
      <c r="B251" s="34" t="s">
        <v>331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95</v>
      </c>
      <c r="AL251" t="s">
        <v>323</v>
      </c>
      <c r="AM251">
        <v>2</v>
      </c>
      <c r="AN251" s="2" t="s">
        <v>495</v>
      </c>
    </row>
    <row r="252" spans="1:40">
      <c r="A252">
        <v>267</v>
      </c>
      <c r="B252" s="35" t="s">
        <v>332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95</v>
      </c>
      <c r="AL252" t="s">
        <v>323</v>
      </c>
      <c r="AM252">
        <v>3</v>
      </c>
      <c r="AN252" s="2" t="s">
        <v>495</v>
      </c>
    </row>
    <row r="253" spans="1:40">
      <c r="A253">
        <v>260</v>
      </c>
      <c r="B253" s="34" t="s">
        <v>333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95</v>
      </c>
      <c r="AL253" t="s">
        <v>323</v>
      </c>
      <c r="AM253">
        <v>3</v>
      </c>
      <c r="AN253" s="2" t="s">
        <v>495</v>
      </c>
    </row>
    <row r="254" spans="1:40">
      <c r="A254">
        <v>165</v>
      </c>
      <c r="B254" s="34" t="s">
        <v>334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95</v>
      </c>
      <c r="AL254" t="s">
        <v>323</v>
      </c>
      <c r="AM254">
        <v>3</v>
      </c>
      <c r="AN254" s="2" t="s">
        <v>495</v>
      </c>
    </row>
    <row r="255" spans="1:40">
      <c r="A255">
        <v>225</v>
      </c>
      <c r="B255" s="34" t="s">
        <v>335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95</v>
      </c>
      <c r="AL255" t="s">
        <v>323</v>
      </c>
      <c r="AM255">
        <v>3</v>
      </c>
      <c r="AN255" s="2" t="s">
        <v>495</v>
      </c>
    </row>
    <row r="256" spans="1:40">
      <c r="A256">
        <v>270</v>
      </c>
      <c r="B256" s="35" t="s">
        <v>336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95</v>
      </c>
      <c r="AL256" t="s">
        <v>323</v>
      </c>
      <c r="AM256">
        <v>3</v>
      </c>
      <c r="AN256" s="2" t="s">
        <v>495</v>
      </c>
    </row>
    <row r="257" spans="1:40">
      <c r="A257">
        <v>356</v>
      </c>
      <c r="B257" s="34" t="s">
        <v>337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95</v>
      </c>
      <c r="AL257" t="s">
        <v>338</v>
      </c>
      <c r="AM257">
        <v>2</v>
      </c>
      <c r="AN257" s="2" t="s">
        <v>482</v>
      </c>
    </row>
    <row r="258" spans="1:40">
      <c r="A258">
        <v>359</v>
      </c>
      <c r="B258" s="35" t="s">
        <v>339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95</v>
      </c>
      <c r="AL258" t="s">
        <v>338</v>
      </c>
      <c r="AM258">
        <v>1</v>
      </c>
      <c r="AN258" s="2" t="s">
        <v>482</v>
      </c>
    </row>
    <row r="259" spans="1:40">
      <c r="A259">
        <v>386</v>
      </c>
      <c r="B259" s="34" t="s">
        <v>340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95</v>
      </c>
      <c r="AL259" t="s">
        <v>338</v>
      </c>
      <c r="AM259">
        <v>1</v>
      </c>
      <c r="AN259" s="2" t="s">
        <v>482</v>
      </c>
    </row>
    <row r="260" spans="1:40">
      <c r="A260">
        <v>362</v>
      </c>
      <c r="B260" s="34" t="s">
        <v>341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95</v>
      </c>
      <c r="AL260" t="s">
        <v>338</v>
      </c>
      <c r="AM260">
        <v>2</v>
      </c>
      <c r="AN260" s="2" t="s">
        <v>482</v>
      </c>
    </row>
    <row r="261" spans="1:40">
      <c r="A261">
        <v>374</v>
      </c>
      <c r="B261" s="34" t="s">
        <v>342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95</v>
      </c>
      <c r="AL261" t="s">
        <v>338</v>
      </c>
      <c r="AM261">
        <v>1</v>
      </c>
      <c r="AN261" s="2" t="s">
        <v>482</v>
      </c>
    </row>
    <row r="262" spans="1:40">
      <c r="A262">
        <v>388</v>
      </c>
      <c r="B262" s="35" t="s">
        <v>343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95</v>
      </c>
      <c r="AL262" t="s">
        <v>338</v>
      </c>
      <c r="AM262">
        <v>2</v>
      </c>
      <c r="AN262" s="2" t="s">
        <v>482</v>
      </c>
    </row>
    <row r="263" spans="1:40">
      <c r="A263">
        <v>407</v>
      </c>
      <c r="B263" s="34" t="s">
        <v>344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95</v>
      </c>
      <c r="AL263" t="s">
        <v>338</v>
      </c>
      <c r="AM263">
        <v>2</v>
      </c>
      <c r="AN263" s="2" t="s">
        <v>482</v>
      </c>
    </row>
    <row r="264" spans="1:40">
      <c r="A264">
        <v>366</v>
      </c>
      <c r="B264" s="34" t="s">
        <v>345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95</v>
      </c>
      <c r="AL264" t="s">
        <v>338</v>
      </c>
      <c r="AM264">
        <v>2</v>
      </c>
      <c r="AN264" s="2" t="s">
        <v>482</v>
      </c>
    </row>
    <row r="265" spans="1:40">
      <c r="A265">
        <v>383</v>
      </c>
      <c r="B265" s="35" t="s">
        <v>346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95</v>
      </c>
      <c r="AL265" t="s">
        <v>338</v>
      </c>
      <c r="AM265">
        <v>2</v>
      </c>
      <c r="AN265" s="2" t="s">
        <v>482</v>
      </c>
    </row>
    <row r="266" spans="1:40">
      <c r="A266">
        <v>349</v>
      </c>
      <c r="B266" s="35" t="s">
        <v>347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95</v>
      </c>
      <c r="AL266" t="s">
        <v>338</v>
      </c>
      <c r="AM266">
        <v>1</v>
      </c>
      <c r="AN266" s="2" t="s">
        <v>482</v>
      </c>
    </row>
    <row r="267" spans="1:40">
      <c r="A267">
        <v>375</v>
      </c>
      <c r="B267" s="34" t="s">
        <v>348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95</v>
      </c>
      <c r="AL267" t="s">
        <v>338</v>
      </c>
      <c r="AM267">
        <v>2</v>
      </c>
      <c r="AN267" s="2" t="s">
        <v>482</v>
      </c>
    </row>
    <row r="268" spans="1:40">
      <c r="A268">
        <v>395</v>
      </c>
      <c r="B268" s="34" t="s">
        <v>349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95</v>
      </c>
      <c r="AL268" t="s">
        <v>338</v>
      </c>
      <c r="AM268">
        <v>1</v>
      </c>
      <c r="AN268" s="2" t="s">
        <v>482</v>
      </c>
    </row>
    <row r="269" spans="1:40">
      <c r="A269">
        <v>85</v>
      </c>
      <c r="B269" s="34" t="s">
        <v>347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95</v>
      </c>
      <c r="AL269" t="s">
        <v>338</v>
      </c>
      <c r="AM269">
        <v>1</v>
      </c>
      <c r="AN269" s="2" t="s">
        <v>482</v>
      </c>
    </row>
    <row r="270" spans="1:40">
      <c r="A270">
        <v>360</v>
      </c>
      <c r="B270" s="35" t="s">
        <v>350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95</v>
      </c>
      <c r="AL270" t="s">
        <v>338</v>
      </c>
      <c r="AM270">
        <v>2</v>
      </c>
      <c r="AN270" s="2" t="s">
        <v>482</v>
      </c>
    </row>
    <row r="271" spans="1:40">
      <c r="A271">
        <v>372</v>
      </c>
      <c r="B271" s="34" t="s">
        <v>351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95</v>
      </c>
      <c r="AL271" t="s">
        <v>338</v>
      </c>
      <c r="AM271">
        <v>3</v>
      </c>
      <c r="AN271" s="2" t="s">
        <v>482</v>
      </c>
    </row>
    <row r="272" spans="1:40">
      <c r="A272">
        <v>355</v>
      </c>
      <c r="B272" s="34" t="s">
        <v>352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95</v>
      </c>
      <c r="AL272" t="s">
        <v>338</v>
      </c>
      <c r="AM272">
        <v>3</v>
      </c>
      <c r="AN272" s="2" t="s">
        <v>482</v>
      </c>
    </row>
    <row r="273" spans="1:40">
      <c r="A273">
        <v>342</v>
      </c>
      <c r="B273" s="35" t="s">
        <v>353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95</v>
      </c>
      <c r="AL273" t="s">
        <v>338</v>
      </c>
      <c r="AM273">
        <v>2</v>
      </c>
      <c r="AN273" s="2" t="s">
        <v>482</v>
      </c>
    </row>
    <row r="274" spans="1:40">
      <c r="A274">
        <v>384</v>
      </c>
      <c r="B274" s="35" t="s">
        <v>354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95</v>
      </c>
      <c r="AL274" t="s">
        <v>338</v>
      </c>
      <c r="AM274">
        <v>2</v>
      </c>
      <c r="AN274" s="2" t="s">
        <v>482</v>
      </c>
    </row>
    <row r="275" spans="1:40">
      <c r="A275">
        <v>348</v>
      </c>
      <c r="B275" s="35" t="s">
        <v>355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95</v>
      </c>
      <c r="AL275" t="s">
        <v>338</v>
      </c>
      <c r="AM275">
        <v>1</v>
      </c>
      <c r="AN275" s="2" t="s">
        <v>482</v>
      </c>
    </row>
    <row r="276" spans="1:40">
      <c r="A276">
        <v>376</v>
      </c>
      <c r="B276" s="34" t="s">
        <v>356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95</v>
      </c>
      <c r="AL276" t="s">
        <v>338</v>
      </c>
      <c r="AM276">
        <v>1</v>
      </c>
      <c r="AN276" s="2" t="s">
        <v>482</v>
      </c>
    </row>
    <row r="277" spans="1:40">
      <c r="A277">
        <v>361</v>
      </c>
      <c r="B277" s="35" t="s">
        <v>357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95</v>
      </c>
      <c r="AL277" t="s">
        <v>338</v>
      </c>
      <c r="AM277">
        <v>1</v>
      </c>
      <c r="AN277" s="2" t="s">
        <v>482</v>
      </c>
    </row>
    <row r="278" spans="1:40">
      <c r="A278">
        <v>368</v>
      </c>
      <c r="B278" s="35" t="s">
        <v>358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95</v>
      </c>
      <c r="AL278" t="s">
        <v>338</v>
      </c>
      <c r="AM278">
        <v>1</v>
      </c>
      <c r="AN278" s="2" t="s">
        <v>482</v>
      </c>
    </row>
    <row r="279" spans="1:40">
      <c r="A279">
        <v>239</v>
      </c>
      <c r="B279" s="35" t="s">
        <v>359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95</v>
      </c>
      <c r="AL279" t="s">
        <v>360</v>
      </c>
      <c r="AM279">
        <v>2</v>
      </c>
      <c r="AN279" s="2" t="s">
        <v>500</v>
      </c>
    </row>
    <row r="280" spans="1:40">
      <c r="A280">
        <v>315</v>
      </c>
      <c r="B280" s="35" t="s">
        <v>361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95</v>
      </c>
      <c r="AL280" t="s">
        <v>360</v>
      </c>
      <c r="AM280">
        <v>2</v>
      </c>
      <c r="AN280" s="2" t="s">
        <v>500</v>
      </c>
    </row>
    <row r="281" spans="1:40">
      <c r="A281">
        <v>283</v>
      </c>
      <c r="B281" s="35" t="s">
        <v>362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95</v>
      </c>
      <c r="AL281" t="s">
        <v>360</v>
      </c>
      <c r="AM281">
        <v>1</v>
      </c>
      <c r="AN281" s="2" t="s">
        <v>500</v>
      </c>
    </row>
    <row r="282" spans="1:40">
      <c r="A282">
        <v>253</v>
      </c>
      <c r="B282" s="35" t="s">
        <v>363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95</v>
      </c>
      <c r="AL282" t="s">
        <v>360</v>
      </c>
      <c r="AM282">
        <v>1</v>
      </c>
      <c r="AN282" s="2" t="s">
        <v>500</v>
      </c>
    </row>
    <row r="283" spans="1:40">
      <c r="A283">
        <v>273</v>
      </c>
      <c r="B283" s="35" t="s">
        <v>364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95</v>
      </c>
      <c r="AL283" t="s">
        <v>360</v>
      </c>
      <c r="AM283">
        <v>3</v>
      </c>
      <c r="AN283" s="2" t="s">
        <v>500</v>
      </c>
    </row>
    <row r="284" spans="1:40">
      <c r="A284">
        <v>210</v>
      </c>
      <c r="B284" s="35" t="s">
        <v>365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95</v>
      </c>
      <c r="AL284" t="s">
        <v>360</v>
      </c>
      <c r="AM284">
        <v>3</v>
      </c>
      <c r="AN284" s="2" t="s">
        <v>500</v>
      </c>
    </row>
    <row r="285" spans="1:40">
      <c r="A285">
        <v>400</v>
      </c>
      <c r="B285" s="35" t="s">
        <v>366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95</v>
      </c>
      <c r="AL285" t="s">
        <v>367</v>
      </c>
      <c r="AM285">
        <v>1</v>
      </c>
      <c r="AN285" s="2" t="s">
        <v>483</v>
      </c>
    </row>
    <row r="286" spans="1:40">
      <c r="A286">
        <v>430</v>
      </c>
      <c r="B286" s="34" t="s">
        <v>368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95</v>
      </c>
      <c r="AL286" t="s">
        <v>367</v>
      </c>
      <c r="AM286">
        <v>2</v>
      </c>
      <c r="AN286" s="2" t="s">
        <v>483</v>
      </c>
    </row>
    <row r="287" spans="1:40">
      <c r="A287">
        <v>438</v>
      </c>
      <c r="B287" s="35" t="s">
        <v>369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95</v>
      </c>
      <c r="AL287" t="s">
        <v>367</v>
      </c>
      <c r="AM287">
        <v>1</v>
      </c>
      <c r="AN287" s="2" t="s">
        <v>483</v>
      </c>
    </row>
    <row r="288" spans="1:40">
      <c r="A288">
        <v>405</v>
      </c>
      <c r="B288" s="35" t="s">
        <v>370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95</v>
      </c>
      <c r="AL288" t="s">
        <v>367</v>
      </c>
      <c r="AM288">
        <v>1</v>
      </c>
      <c r="AN288" s="2" t="s">
        <v>483</v>
      </c>
    </row>
    <row r="289" spans="1:40">
      <c r="A289">
        <v>389</v>
      </c>
      <c r="B289" s="34" t="s">
        <v>371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95</v>
      </c>
      <c r="AL289" t="s">
        <v>367</v>
      </c>
      <c r="AM289">
        <v>3</v>
      </c>
      <c r="AN289" s="2" t="s">
        <v>483</v>
      </c>
    </row>
    <row r="290" spans="1:40">
      <c r="A290">
        <v>415</v>
      </c>
      <c r="B290" s="34" t="s">
        <v>372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95</v>
      </c>
      <c r="AL290" t="s">
        <v>367</v>
      </c>
      <c r="AM290">
        <v>2</v>
      </c>
      <c r="AN290" s="2" t="s">
        <v>483</v>
      </c>
    </row>
    <row r="291" spans="1:40">
      <c r="A291">
        <v>424</v>
      </c>
      <c r="B291" s="35" t="s">
        <v>373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95</v>
      </c>
      <c r="AL291" t="s">
        <v>367</v>
      </c>
      <c r="AM291">
        <v>3</v>
      </c>
      <c r="AN291" s="2" t="s">
        <v>483</v>
      </c>
    </row>
    <row r="292" spans="1:40">
      <c r="A292">
        <v>394</v>
      </c>
      <c r="B292" s="34" t="s">
        <v>374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95</v>
      </c>
      <c r="AL292" t="s">
        <v>367</v>
      </c>
      <c r="AM292">
        <v>2</v>
      </c>
      <c r="AN292" s="2" t="s">
        <v>483</v>
      </c>
    </row>
    <row r="293" spans="1:40">
      <c r="A293">
        <v>416</v>
      </c>
      <c r="B293" s="34" t="s">
        <v>375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95</v>
      </c>
      <c r="AL293" t="s">
        <v>367</v>
      </c>
      <c r="AM293">
        <v>3</v>
      </c>
      <c r="AN293" s="2" t="s">
        <v>483</v>
      </c>
    </row>
    <row r="294" spans="1:40">
      <c r="A294">
        <v>434</v>
      </c>
      <c r="B294" s="34" t="s">
        <v>376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95</v>
      </c>
      <c r="AL294" t="s">
        <v>367</v>
      </c>
      <c r="AM294">
        <v>3</v>
      </c>
      <c r="AN294" s="2" t="s">
        <v>483</v>
      </c>
    </row>
    <row r="295" spans="1:40">
      <c r="A295">
        <v>454</v>
      </c>
      <c r="B295" s="35" t="s">
        <v>377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95</v>
      </c>
      <c r="AL295" t="s">
        <v>367</v>
      </c>
      <c r="AM295">
        <v>2</v>
      </c>
      <c r="AN295" s="2" t="s">
        <v>483</v>
      </c>
    </row>
    <row r="296" spans="1:40">
      <c r="A296">
        <v>385</v>
      </c>
      <c r="B296" s="34" t="s">
        <v>378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95</v>
      </c>
      <c r="AL296" t="s">
        <v>367</v>
      </c>
      <c r="AM296">
        <v>1</v>
      </c>
      <c r="AN296" s="2" t="s">
        <v>483</v>
      </c>
    </row>
    <row r="297" spans="1:40">
      <c r="A297">
        <v>369</v>
      </c>
      <c r="B297" s="35" t="s">
        <v>379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95</v>
      </c>
      <c r="AL297" t="s">
        <v>380</v>
      </c>
      <c r="AM297">
        <v>1</v>
      </c>
      <c r="AN297" s="2" t="s">
        <v>496</v>
      </c>
    </row>
    <row r="298" spans="1:40">
      <c r="A298">
        <v>338</v>
      </c>
      <c r="B298" s="34" t="s">
        <v>381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95</v>
      </c>
      <c r="AL298" t="s">
        <v>380</v>
      </c>
      <c r="AM298">
        <v>1</v>
      </c>
      <c r="AN298" s="2" t="s">
        <v>496</v>
      </c>
    </row>
    <row r="299" spans="1:40">
      <c r="A299">
        <v>268</v>
      </c>
      <c r="B299" s="35" t="s">
        <v>382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95</v>
      </c>
      <c r="AL299" t="s">
        <v>380</v>
      </c>
      <c r="AM299">
        <v>2</v>
      </c>
      <c r="AN299" s="2" t="s">
        <v>496</v>
      </c>
    </row>
    <row r="300" spans="1:40">
      <c r="A300">
        <v>308</v>
      </c>
      <c r="B300" s="34" t="s">
        <v>383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95</v>
      </c>
      <c r="AL300" t="s">
        <v>380</v>
      </c>
      <c r="AM300">
        <v>3</v>
      </c>
      <c r="AN300" s="2" t="s">
        <v>496</v>
      </c>
    </row>
    <row r="301" spans="1:40">
      <c r="A301">
        <v>264</v>
      </c>
      <c r="B301" s="35" t="s">
        <v>384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95</v>
      </c>
      <c r="AL301" t="s">
        <v>380</v>
      </c>
      <c r="AM301">
        <v>2</v>
      </c>
      <c r="AN301" s="2" t="s">
        <v>496</v>
      </c>
    </row>
    <row r="302" spans="1:40">
      <c r="A302">
        <v>316</v>
      </c>
      <c r="B302" s="34" t="s">
        <v>385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95</v>
      </c>
      <c r="AL302" t="s">
        <v>380</v>
      </c>
      <c r="AM302">
        <v>3</v>
      </c>
      <c r="AN302" s="2" t="s">
        <v>496</v>
      </c>
    </row>
    <row r="303" spans="1:40">
      <c r="A303">
        <v>336</v>
      </c>
      <c r="B303" s="34" t="s">
        <v>386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95</v>
      </c>
      <c r="AL303" t="s">
        <v>380</v>
      </c>
      <c r="AM303">
        <v>2</v>
      </c>
      <c r="AN303" s="2" t="s">
        <v>496</v>
      </c>
    </row>
    <row r="304" spans="1:40">
      <c r="A304">
        <v>146</v>
      </c>
      <c r="B304" s="34" t="s">
        <v>387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95</v>
      </c>
      <c r="AL304" t="s">
        <v>388</v>
      </c>
      <c r="AM304">
        <v>1</v>
      </c>
      <c r="AN304" s="2" t="s">
        <v>497</v>
      </c>
    </row>
    <row r="305" spans="1:40">
      <c r="A305">
        <v>220</v>
      </c>
      <c r="B305" s="34" t="s">
        <v>389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95</v>
      </c>
      <c r="AL305" t="s">
        <v>388</v>
      </c>
      <c r="AM305">
        <v>2</v>
      </c>
      <c r="AN305" s="2" t="s">
        <v>497</v>
      </c>
    </row>
    <row r="306" spans="1:40">
      <c r="A306">
        <v>186</v>
      </c>
      <c r="B306" s="34" t="s">
        <v>390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95</v>
      </c>
      <c r="AL306" t="s">
        <v>388</v>
      </c>
      <c r="AM306">
        <v>1</v>
      </c>
      <c r="AN306" s="2" t="s">
        <v>497</v>
      </c>
    </row>
    <row r="307" spans="1:40">
      <c r="A307">
        <v>219</v>
      </c>
      <c r="B307" s="34" t="s">
        <v>391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95</v>
      </c>
      <c r="AL307" t="s">
        <v>388</v>
      </c>
      <c r="AM307">
        <v>2</v>
      </c>
      <c r="AN307" s="2" t="s">
        <v>497</v>
      </c>
    </row>
    <row r="308" spans="1:40">
      <c r="A308">
        <v>144</v>
      </c>
      <c r="B308" s="35" t="s">
        <v>392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95</v>
      </c>
      <c r="AL308" t="s">
        <v>388</v>
      </c>
      <c r="AM308">
        <v>3</v>
      </c>
      <c r="AN308" s="2" t="s">
        <v>497</v>
      </c>
    </row>
    <row r="309" spans="1:40">
      <c r="A309">
        <v>172</v>
      </c>
      <c r="B309" s="34" t="s">
        <v>393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95</v>
      </c>
      <c r="AL309" t="s">
        <v>388</v>
      </c>
      <c r="AM309">
        <v>3</v>
      </c>
      <c r="AN309" s="2" t="s">
        <v>497</v>
      </c>
    </row>
    <row r="310" spans="1:40">
      <c r="A310">
        <v>321</v>
      </c>
      <c r="B310" s="34" t="s">
        <v>394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95</v>
      </c>
      <c r="AL310" t="s">
        <v>388</v>
      </c>
      <c r="AM310">
        <v>3</v>
      </c>
      <c r="AN310" s="2" t="s">
        <v>497</v>
      </c>
    </row>
    <row r="311" spans="1:40">
      <c r="A311">
        <v>581</v>
      </c>
      <c r="B311" s="35" t="s">
        <v>395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95</v>
      </c>
      <c r="AL311" t="s">
        <v>388</v>
      </c>
      <c r="AM311">
        <v>2</v>
      </c>
      <c r="AN311" s="2" t="s">
        <v>497</v>
      </c>
    </row>
    <row r="312" spans="1:40">
      <c r="A312">
        <v>184</v>
      </c>
      <c r="B312" s="34" t="s">
        <v>396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95</v>
      </c>
      <c r="AL312" t="s">
        <v>388</v>
      </c>
      <c r="AM312">
        <v>3</v>
      </c>
      <c r="AN312" s="2" t="s">
        <v>497</v>
      </c>
    </row>
    <row r="313" spans="1:40">
      <c r="A313">
        <v>135</v>
      </c>
      <c r="B313" s="35" t="s">
        <v>397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95</v>
      </c>
      <c r="AL313" t="s">
        <v>388</v>
      </c>
      <c r="AM313">
        <v>3</v>
      </c>
      <c r="AN313" s="2" t="s">
        <v>497</v>
      </c>
    </row>
    <row r="314" spans="1:40">
      <c r="A314">
        <v>109</v>
      </c>
      <c r="B314" s="35" t="s">
        <v>394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95</v>
      </c>
      <c r="AL314" t="s">
        <v>388</v>
      </c>
      <c r="AM314">
        <v>2</v>
      </c>
      <c r="AN314" s="2" t="s">
        <v>497</v>
      </c>
    </row>
    <row r="315" spans="1:40">
      <c r="A315">
        <v>557</v>
      </c>
      <c r="B315" s="34" t="s">
        <v>398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95</v>
      </c>
      <c r="AL315" t="s">
        <v>399</v>
      </c>
      <c r="AM315">
        <v>1</v>
      </c>
      <c r="AN315" s="2" t="s">
        <v>491</v>
      </c>
    </row>
    <row r="316" spans="1:40">
      <c r="A316">
        <v>465</v>
      </c>
      <c r="B316" s="35" t="s">
        <v>400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95</v>
      </c>
      <c r="AL316" t="s">
        <v>399</v>
      </c>
      <c r="AM316">
        <v>1</v>
      </c>
      <c r="AN316" s="2" t="s">
        <v>491</v>
      </c>
    </row>
    <row r="317" spans="1:40">
      <c r="A317">
        <v>516</v>
      </c>
      <c r="B317" s="34" t="s">
        <v>401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95</v>
      </c>
      <c r="AL317" t="s">
        <v>399</v>
      </c>
      <c r="AM317">
        <v>1</v>
      </c>
      <c r="AN317" s="2" t="s">
        <v>491</v>
      </c>
    </row>
    <row r="318" spans="1:40">
      <c r="A318">
        <v>463</v>
      </c>
      <c r="B318" s="34" t="s">
        <v>402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95</v>
      </c>
      <c r="AL318" t="s">
        <v>399</v>
      </c>
      <c r="AM318">
        <v>2</v>
      </c>
      <c r="AN318" s="2" t="s">
        <v>491</v>
      </c>
    </row>
    <row r="319" spans="1:40">
      <c r="A319">
        <v>533</v>
      </c>
      <c r="B319" s="34" t="s">
        <v>403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95</v>
      </c>
      <c r="AL319" t="s">
        <v>399</v>
      </c>
      <c r="AM319">
        <v>1</v>
      </c>
      <c r="AN319" s="2" t="s">
        <v>491</v>
      </c>
    </row>
    <row r="320" spans="1:40">
      <c r="A320">
        <v>534</v>
      </c>
      <c r="B320" s="34" t="s">
        <v>404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95</v>
      </c>
      <c r="AL320" t="s">
        <v>399</v>
      </c>
      <c r="AM320">
        <v>1</v>
      </c>
      <c r="AN320" s="2" t="s">
        <v>491</v>
      </c>
    </row>
    <row r="321" spans="1:40">
      <c r="A321">
        <v>494</v>
      </c>
      <c r="B321" s="34" t="s">
        <v>405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95</v>
      </c>
      <c r="AL321" t="s">
        <v>399</v>
      </c>
      <c r="AM321">
        <v>2</v>
      </c>
      <c r="AN321" s="2" t="s">
        <v>491</v>
      </c>
    </row>
    <row r="322" spans="1:40">
      <c r="A322">
        <v>493</v>
      </c>
      <c r="B322" s="35" t="s">
        <v>406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95</v>
      </c>
      <c r="AL322" t="s">
        <v>399</v>
      </c>
      <c r="AM322">
        <v>3</v>
      </c>
      <c r="AN322" s="2" t="s">
        <v>491</v>
      </c>
    </row>
    <row r="323" spans="1:40">
      <c r="A323">
        <v>552</v>
      </c>
      <c r="B323" s="35" t="s">
        <v>407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95</v>
      </c>
      <c r="AL323" t="s">
        <v>399</v>
      </c>
      <c r="AM323">
        <v>2</v>
      </c>
      <c r="AN323" s="2" t="s">
        <v>491</v>
      </c>
    </row>
    <row r="324" spans="1:40">
      <c r="A324">
        <v>448</v>
      </c>
      <c r="B324" s="35" t="s">
        <v>408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95</v>
      </c>
      <c r="AL324" t="s">
        <v>399</v>
      </c>
      <c r="AM324">
        <v>3</v>
      </c>
      <c r="AN324" s="2" t="s">
        <v>491</v>
      </c>
    </row>
    <row r="325" spans="1:40">
      <c r="A325">
        <v>500</v>
      </c>
      <c r="B325" s="35" t="s">
        <v>409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95</v>
      </c>
      <c r="AL325" t="s">
        <v>399</v>
      </c>
      <c r="AM325">
        <v>2</v>
      </c>
      <c r="AN325" s="2" t="s">
        <v>491</v>
      </c>
    </row>
    <row r="326" spans="1:40">
      <c r="A326">
        <v>544</v>
      </c>
      <c r="B326" s="34" t="s">
        <v>410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95</v>
      </c>
      <c r="AL326" t="s">
        <v>399</v>
      </c>
      <c r="AM326">
        <v>2</v>
      </c>
      <c r="AN326" s="2" t="s">
        <v>491</v>
      </c>
    </row>
    <row r="327" spans="1:40">
      <c r="A327">
        <v>590</v>
      </c>
      <c r="B327" s="34" t="s">
        <v>411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95</v>
      </c>
      <c r="AL327" t="s">
        <v>412</v>
      </c>
      <c r="AM327">
        <v>2</v>
      </c>
      <c r="AN327" s="2" t="s">
        <v>492</v>
      </c>
    </row>
    <row r="328" spans="1:40">
      <c r="A328">
        <v>591</v>
      </c>
      <c r="B328" s="35" t="s">
        <v>413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95</v>
      </c>
      <c r="AL328" t="s">
        <v>412</v>
      </c>
      <c r="AM328">
        <v>1</v>
      </c>
      <c r="AN328" s="2" t="s">
        <v>492</v>
      </c>
    </row>
    <row r="329" spans="1:40">
      <c r="A329">
        <v>577</v>
      </c>
      <c r="B329" s="35" t="s">
        <v>414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95</v>
      </c>
      <c r="AL329" t="s">
        <v>412</v>
      </c>
      <c r="AM329">
        <v>2</v>
      </c>
      <c r="AN329" s="2" t="s">
        <v>492</v>
      </c>
    </row>
    <row r="330" spans="1:40">
      <c r="A330">
        <v>566</v>
      </c>
      <c r="B330" s="35" t="s">
        <v>415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95</v>
      </c>
      <c r="AL330" t="s">
        <v>412</v>
      </c>
      <c r="AM330">
        <v>1</v>
      </c>
      <c r="AN330" s="2" t="s">
        <v>492</v>
      </c>
    </row>
    <row r="331" spans="1:40">
      <c r="A331">
        <v>597</v>
      </c>
      <c r="B331" s="34" t="s">
        <v>416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95</v>
      </c>
      <c r="AL331" t="s">
        <v>412</v>
      </c>
      <c r="AM331">
        <v>3</v>
      </c>
      <c r="AN331" s="2" t="s">
        <v>492</v>
      </c>
    </row>
    <row r="332" spans="1:40">
      <c r="A332">
        <v>573</v>
      </c>
      <c r="B332" s="34" t="s">
        <v>417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95</v>
      </c>
      <c r="AL332" t="s">
        <v>412</v>
      </c>
      <c r="AM332">
        <v>2</v>
      </c>
      <c r="AN332" s="2" t="s">
        <v>492</v>
      </c>
    </row>
    <row r="333" spans="1:40">
      <c r="A333">
        <v>482</v>
      </c>
      <c r="B333" s="35" t="s">
        <v>418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95</v>
      </c>
      <c r="AL333" t="s">
        <v>412</v>
      </c>
      <c r="AM333">
        <v>3</v>
      </c>
      <c r="AN333" s="2" t="s">
        <v>492</v>
      </c>
    </row>
    <row r="334" spans="1:40">
      <c r="A334">
        <v>579</v>
      </c>
      <c r="B334" s="34" t="s">
        <v>419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95</v>
      </c>
      <c r="AL334" t="s">
        <v>412</v>
      </c>
      <c r="AM334">
        <v>3</v>
      </c>
      <c r="AN334" s="2" t="s">
        <v>492</v>
      </c>
    </row>
    <row r="335" spans="1:40">
      <c r="A335">
        <v>585</v>
      </c>
      <c r="B335" s="35" t="s">
        <v>420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95</v>
      </c>
      <c r="AL335" t="s">
        <v>412</v>
      </c>
      <c r="AM335">
        <v>3</v>
      </c>
      <c r="AN335" s="2" t="s">
        <v>492</v>
      </c>
    </row>
    <row r="336" spans="1:40">
      <c r="A336">
        <v>583</v>
      </c>
      <c r="B336" s="35" t="s">
        <v>421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95</v>
      </c>
      <c r="AL336" t="s">
        <v>412</v>
      </c>
      <c r="AM336">
        <v>1</v>
      </c>
      <c r="AN336" s="2" t="s">
        <v>492</v>
      </c>
    </row>
    <row r="337" spans="1:40">
      <c r="A337">
        <v>589</v>
      </c>
      <c r="B337" s="35" t="s">
        <v>422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95</v>
      </c>
      <c r="AL337" t="s">
        <v>412</v>
      </c>
      <c r="AM337">
        <v>1</v>
      </c>
      <c r="AN337" s="2" t="s">
        <v>492</v>
      </c>
    </row>
    <row r="338" spans="1:40">
      <c r="A338">
        <v>592</v>
      </c>
      <c r="B338" s="34" t="s">
        <v>423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95</v>
      </c>
      <c r="AL338" t="s">
        <v>412</v>
      </c>
      <c r="AM338">
        <v>3</v>
      </c>
      <c r="AN338" s="2" t="s">
        <v>492</v>
      </c>
    </row>
    <row r="339" spans="1:40">
      <c r="A339">
        <v>594</v>
      </c>
      <c r="B339" s="35" t="s">
        <v>423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95</v>
      </c>
      <c r="AL339" t="s">
        <v>412</v>
      </c>
      <c r="AM339">
        <v>2</v>
      </c>
      <c r="AN339" s="2" t="s">
        <v>492</v>
      </c>
    </row>
    <row r="340" spans="1:40">
      <c r="A340">
        <v>367</v>
      </c>
      <c r="B340" s="35" t="s">
        <v>424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95</v>
      </c>
      <c r="AL340" t="s">
        <v>425</v>
      </c>
      <c r="AM340">
        <v>1</v>
      </c>
      <c r="AN340" s="2" t="s">
        <v>484</v>
      </c>
    </row>
    <row r="341" spans="1:40">
      <c r="A341">
        <v>382</v>
      </c>
      <c r="B341" s="34" t="s">
        <v>426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95</v>
      </c>
      <c r="AL341" t="s">
        <v>425</v>
      </c>
      <c r="AM341">
        <v>3</v>
      </c>
      <c r="AN341" s="2" t="s">
        <v>484</v>
      </c>
    </row>
    <row r="342" spans="1:40">
      <c r="A342">
        <v>358</v>
      </c>
      <c r="B342" s="35" t="s">
        <v>427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95</v>
      </c>
      <c r="AL342" t="s">
        <v>425</v>
      </c>
      <c r="AM342">
        <v>3</v>
      </c>
      <c r="AN342" s="2" t="s">
        <v>484</v>
      </c>
    </row>
    <row r="343" spans="1:40">
      <c r="A343">
        <v>347</v>
      </c>
      <c r="B343" s="34" t="s">
        <v>428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95</v>
      </c>
      <c r="AL343" t="s">
        <v>425</v>
      </c>
      <c r="AM343">
        <v>3</v>
      </c>
      <c r="AN343" s="2" t="s">
        <v>484</v>
      </c>
    </row>
    <row r="344" spans="1:40">
      <c r="A344">
        <v>380</v>
      </c>
      <c r="B344" s="35" t="s">
        <v>429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95</v>
      </c>
      <c r="AL344" t="s">
        <v>425</v>
      </c>
      <c r="AM344">
        <v>1</v>
      </c>
      <c r="AN344" s="2" t="s">
        <v>484</v>
      </c>
    </row>
    <row r="345" spans="1:40">
      <c r="A345">
        <v>364</v>
      </c>
      <c r="B345" s="34" t="s">
        <v>430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95</v>
      </c>
      <c r="AL345" t="s">
        <v>425</v>
      </c>
      <c r="AM345">
        <v>1</v>
      </c>
      <c r="AN345" s="2" t="s">
        <v>484</v>
      </c>
    </row>
    <row r="346" spans="1:40">
      <c r="A346">
        <v>478</v>
      </c>
      <c r="B346" s="35" t="s">
        <v>431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95</v>
      </c>
      <c r="AL346" t="s">
        <v>425</v>
      </c>
      <c r="AM346">
        <v>1</v>
      </c>
      <c r="AN346" s="2" t="s">
        <v>484</v>
      </c>
    </row>
    <row r="347" spans="1:40">
      <c r="A347">
        <v>582</v>
      </c>
      <c r="B347" s="35" t="s">
        <v>432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95</v>
      </c>
      <c r="AL347" t="s">
        <v>433</v>
      </c>
      <c r="AM347">
        <v>1</v>
      </c>
      <c r="AN347" s="2" t="s">
        <v>485</v>
      </c>
    </row>
    <row r="348" spans="1:40">
      <c r="A348">
        <v>565</v>
      </c>
      <c r="B348" s="34" t="s">
        <v>434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95</v>
      </c>
      <c r="AL348" t="s">
        <v>433</v>
      </c>
      <c r="AM348">
        <v>2</v>
      </c>
      <c r="AN348" s="2" t="s">
        <v>485</v>
      </c>
    </row>
    <row r="349" spans="1:40">
      <c r="A349">
        <v>542</v>
      </c>
      <c r="B349" s="34" t="s">
        <v>435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95</v>
      </c>
      <c r="AL349" t="s">
        <v>433</v>
      </c>
      <c r="AM349">
        <v>1</v>
      </c>
      <c r="AN349" s="2" t="s">
        <v>485</v>
      </c>
    </row>
    <row r="350" spans="1:40">
      <c r="A350">
        <v>568</v>
      </c>
      <c r="B350" s="35" t="s">
        <v>436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95</v>
      </c>
      <c r="AL350" t="s">
        <v>433</v>
      </c>
      <c r="AM350">
        <v>1</v>
      </c>
      <c r="AN350" s="2" t="s">
        <v>485</v>
      </c>
    </row>
    <row r="351" spans="1:40">
      <c r="A351">
        <v>549</v>
      </c>
      <c r="B351" s="34" t="s">
        <v>437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95</v>
      </c>
      <c r="AL351" t="s">
        <v>433</v>
      </c>
      <c r="AM351">
        <v>2</v>
      </c>
      <c r="AN351" s="2" t="s">
        <v>485</v>
      </c>
    </row>
    <row r="352" spans="1:40">
      <c r="A352">
        <v>598</v>
      </c>
      <c r="B352" s="35" t="s">
        <v>438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95</v>
      </c>
      <c r="AL352" t="s">
        <v>433</v>
      </c>
      <c r="AM352">
        <v>1</v>
      </c>
      <c r="AN352" s="2" t="s">
        <v>485</v>
      </c>
    </row>
    <row r="353" spans="1:40">
      <c r="A353">
        <v>575</v>
      </c>
      <c r="B353" s="35" t="s">
        <v>439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95</v>
      </c>
      <c r="AL353" t="s">
        <v>433</v>
      </c>
      <c r="AM353">
        <v>3</v>
      </c>
      <c r="AN353" s="2" t="s">
        <v>485</v>
      </c>
    </row>
    <row r="354" spans="1:40">
      <c r="A354">
        <v>593</v>
      </c>
      <c r="B354" s="34" t="s">
        <v>438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95</v>
      </c>
      <c r="AL354" t="s">
        <v>433</v>
      </c>
      <c r="AM354">
        <v>3</v>
      </c>
      <c r="AN354" s="2" t="s">
        <v>485</v>
      </c>
    </row>
    <row r="355" spans="1:40">
      <c r="A355">
        <v>541</v>
      </c>
      <c r="B355" s="35" t="s">
        <v>440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95</v>
      </c>
      <c r="AL355" t="s">
        <v>433</v>
      </c>
      <c r="AM355">
        <v>3</v>
      </c>
      <c r="AN355" s="2" t="s">
        <v>485</v>
      </c>
    </row>
    <row r="356" spans="1:40">
      <c r="A356">
        <v>551</v>
      </c>
      <c r="B356" s="34" t="s">
        <v>441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95</v>
      </c>
      <c r="AL356" t="s">
        <v>433</v>
      </c>
      <c r="AM356">
        <v>3</v>
      </c>
      <c r="AN356" s="2" t="s">
        <v>485</v>
      </c>
    </row>
    <row r="357" spans="1:40">
      <c r="A357">
        <v>586</v>
      </c>
      <c r="B357" s="35" t="s">
        <v>442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95</v>
      </c>
      <c r="AL357" t="s">
        <v>433</v>
      </c>
      <c r="AM357">
        <v>3</v>
      </c>
      <c r="AN357" s="2" t="s">
        <v>485</v>
      </c>
    </row>
    <row r="358" spans="1:40">
      <c r="A358">
        <v>553</v>
      </c>
      <c r="B358" s="34" t="s">
        <v>443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95</v>
      </c>
      <c r="AL358" t="s">
        <v>433</v>
      </c>
      <c r="AM358">
        <v>3</v>
      </c>
      <c r="AN358" s="2" t="s">
        <v>485</v>
      </c>
    </row>
    <row r="359" spans="1:40">
      <c r="A359">
        <v>477</v>
      </c>
      <c r="B359" s="34" t="s">
        <v>444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95</v>
      </c>
      <c r="AL359" t="s">
        <v>433</v>
      </c>
      <c r="AM359">
        <v>1</v>
      </c>
      <c r="AN359" s="2" t="s">
        <v>485</v>
      </c>
    </row>
    <row r="360" spans="1:40">
      <c r="A360">
        <v>584</v>
      </c>
      <c r="B360" s="34" t="s">
        <v>445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95</v>
      </c>
      <c r="AL360" t="s">
        <v>433</v>
      </c>
      <c r="AM360">
        <v>1</v>
      </c>
      <c r="AN360" s="2" t="s">
        <v>485</v>
      </c>
    </row>
    <row r="361" spans="1:40">
      <c r="A361">
        <v>459</v>
      </c>
      <c r="B361" s="35" t="s">
        <v>446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95</v>
      </c>
      <c r="AL361" t="s">
        <v>447</v>
      </c>
      <c r="AM361">
        <v>1</v>
      </c>
      <c r="AN361" s="2" t="s">
        <v>486</v>
      </c>
    </row>
    <row r="362" spans="1:40">
      <c r="A362">
        <v>471</v>
      </c>
      <c r="B362" s="34" t="s">
        <v>448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95</v>
      </c>
      <c r="AL362" t="s">
        <v>447</v>
      </c>
      <c r="AM362">
        <v>2</v>
      </c>
      <c r="AN362" s="2" t="s">
        <v>486</v>
      </c>
    </row>
    <row r="363" spans="1:40">
      <c r="A363">
        <v>504</v>
      </c>
      <c r="B363" s="34" t="s">
        <v>449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95</v>
      </c>
      <c r="AL363" t="s">
        <v>447</v>
      </c>
      <c r="AM363">
        <v>2</v>
      </c>
      <c r="AN363" s="2" t="s">
        <v>486</v>
      </c>
    </row>
    <row r="364" spans="1:40">
      <c r="A364">
        <v>530</v>
      </c>
      <c r="B364" s="35" t="s">
        <v>450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95</v>
      </c>
      <c r="AL364" t="s">
        <v>447</v>
      </c>
      <c r="AM364">
        <v>1</v>
      </c>
      <c r="AN364" s="2" t="s">
        <v>486</v>
      </c>
    </row>
    <row r="365" spans="1:40">
      <c r="A365">
        <v>456</v>
      </c>
      <c r="B365" s="34" t="s">
        <v>451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95</v>
      </c>
      <c r="AL365" t="s">
        <v>447</v>
      </c>
      <c r="AM365">
        <v>2</v>
      </c>
      <c r="AN365" s="2" t="s">
        <v>486</v>
      </c>
    </row>
    <row r="366" spans="1:40">
      <c r="A366">
        <v>479</v>
      </c>
      <c r="B366" s="34" t="s">
        <v>452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95</v>
      </c>
      <c r="AL366" t="s">
        <v>447</v>
      </c>
      <c r="AM366">
        <v>1</v>
      </c>
      <c r="AN366" s="2" t="s">
        <v>486</v>
      </c>
    </row>
    <row r="367" spans="1:40">
      <c r="A367">
        <v>499</v>
      </c>
      <c r="B367" s="35" t="s">
        <v>453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95</v>
      </c>
      <c r="AL367" t="s">
        <v>447</v>
      </c>
      <c r="AM367">
        <v>3</v>
      </c>
      <c r="AN367" s="2" t="s">
        <v>486</v>
      </c>
    </row>
    <row r="368" spans="1:40">
      <c r="A368">
        <v>480</v>
      </c>
      <c r="B368" s="35" t="s">
        <v>454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95</v>
      </c>
      <c r="AL368" t="s">
        <v>447</v>
      </c>
      <c r="AM368">
        <v>2</v>
      </c>
      <c r="AN368" s="2" t="s">
        <v>486</v>
      </c>
    </row>
    <row r="369" spans="1:40">
      <c r="A369">
        <v>513</v>
      </c>
      <c r="B369" s="35" t="s">
        <v>455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95</v>
      </c>
      <c r="AL369" t="s">
        <v>447</v>
      </c>
      <c r="AM369">
        <v>3</v>
      </c>
      <c r="AN369" s="2" t="s">
        <v>486</v>
      </c>
    </row>
    <row r="370" spans="1:40">
      <c r="A370">
        <v>521</v>
      </c>
      <c r="B370" s="35" t="s">
        <v>456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95</v>
      </c>
      <c r="AL370" t="s">
        <v>447</v>
      </c>
      <c r="AM370">
        <v>3</v>
      </c>
      <c r="AN370" s="2" t="s">
        <v>486</v>
      </c>
    </row>
    <row r="371" spans="1:40">
      <c r="A371">
        <v>462</v>
      </c>
      <c r="B371" s="34" t="s">
        <v>457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95</v>
      </c>
      <c r="AL371" t="s">
        <v>447</v>
      </c>
      <c r="AM371">
        <v>3</v>
      </c>
      <c r="AN371" s="2" t="s">
        <v>486</v>
      </c>
    </row>
    <row r="372" spans="1:40">
      <c r="A372">
        <v>537</v>
      </c>
      <c r="B372" s="35" t="s">
        <v>458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95</v>
      </c>
      <c r="AL372" t="s">
        <v>447</v>
      </c>
      <c r="AM372">
        <v>3</v>
      </c>
      <c r="AN372" s="2" t="s">
        <v>486</v>
      </c>
    </row>
    <row r="373" spans="1:40">
      <c r="A373">
        <v>524</v>
      </c>
      <c r="B373" s="35" t="s">
        <v>459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95</v>
      </c>
      <c r="AL373" t="s">
        <v>447</v>
      </c>
      <c r="AM373">
        <v>3</v>
      </c>
      <c r="AN373" s="2" t="s">
        <v>486</v>
      </c>
    </row>
    <row r="374" spans="1:40">
      <c r="A374">
        <v>483</v>
      </c>
      <c r="B374" s="34" t="s">
        <v>460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95</v>
      </c>
      <c r="AL374" t="s">
        <v>447</v>
      </c>
      <c r="AM374">
        <v>3</v>
      </c>
      <c r="AN374" s="2" t="s">
        <v>486</v>
      </c>
    </row>
    <row r="375" spans="1:40">
      <c r="A375">
        <v>473</v>
      </c>
      <c r="B375" s="35" t="s">
        <v>461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95</v>
      </c>
      <c r="AL375" t="s">
        <v>447</v>
      </c>
      <c r="AM375">
        <v>3</v>
      </c>
      <c r="AN375" s="2" t="s">
        <v>486</v>
      </c>
    </row>
    <row r="376" spans="1:40">
      <c r="A376">
        <v>466</v>
      </c>
      <c r="B376" s="34" t="s">
        <v>462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95</v>
      </c>
      <c r="AL376" t="s">
        <v>447</v>
      </c>
      <c r="AM376">
        <v>2</v>
      </c>
      <c r="AN376" s="2" t="s">
        <v>486</v>
      </c>
    </row>
    <row r="377" spans="1:40">
      <c r="A377">
        <v>503</v>
      </c>
      <c r="B377" s="34" t="s">
        <v>463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95</v>
      </c>
      <c r="AL377" t="s">
        <v>447</v>
      </c>
      <c r="AM377">
        <v>2</v>
      </c>
      <c r="AN377" s="2" t="s">
        <v>486</v>
      </c>
    </row>
    <row r="378" spans="1:40">
      <c r="A378">
        <v>531</v>
      </c>
      <c r="B378" s="34" t="s">
        <v>464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95</v>
      </c>
      <c r="AL378" t="s">
        <v>447</v>
      </c>
      <c r="AM378">
        <v>1</v>
      </c>
      <c r="AN378" s="2" t="s">
        <v>486</v>
      </c>
    </row>
    <row r="379" spans="1:40">
      <c r="A379">
        <v>421</v>
      </c>
      <c r="B379" s="35" t="s">
        <v>465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95</v>
      </c>
      <c r="AM379">
        <v>0</v>
      </c>
      <c r="AN379" s="2" t="s">
        <v>476</v>
      </c>
    </row>
    <row r="380" spans="1:40">
      <c r="A380">
        <v>599</v>
      </c>
      <c r="B380" s="34" t="s">
        <v>466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95</v>
      </c>
      <c r="AM380">
        <v>0</v>
      </c>
      <c r="AN380" s="2" t="s">
        <v>488</v>
      </c>
    </row>
    <row r="381" spans="1:40">
      <c r="A381">
        <v>492</v>
      </c>
      <c r="B381" s="35" t="s">
        <v>467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95</v>
      </c>
      <c r="AM381">
        <v>0</v>
      </c>
      <c r="AN381" s="2" t="s">
        <v>490</v>
      </c>
    </row>
    <row r="382" spans="1:40">
      <c r="A382">
        <v>363</v>
      </c>
      <c r="B382" s="34" t="s">
        <v>468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95</v>
      </c>
      <c r="AM382">
        <v>0</v>
      </c>
      <c r="AN382" s="2" t="s">
        <v>493</v>
      </c>
    </row>
    <row r="383" spans="1:40">
      <c r="A383">
        <v>578</v>
      </c>
      <c r="B383" s="35" t="s">
        <v>414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95</v>
      </c>
      <c r="AM383">
        <v>0</v>
      </c>
      <c r="AN383" s="2" t="s">
        <v>492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2022-06-29T08:20:46Z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322078943252563</vt:r8>
  </property>
</Properties>
</file>