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40BE0369-DBF1-4BD4-A8A4-9E3E6F0A0837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Cover" sheetId="20" r:id="rId1"/>
    <sheet name="BioenergySupply-Baseline" sheetId="17" r:id="rId2"/>
    <sheet name="BioenergySupply-EnhancedSupply" sheetId="18" r:id="rId3"/>
    <sheet name="Conversions" sheetId="19" r:id="rId4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65" i="17" l="1"/>
  <c r="BG64" i="17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2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21" i="17"/>
  <c r="BG15" i="17"/>
  <c r="BG14" i="17"/>
  <c r="BG13" i="17"/>
  <c r="BG10" i="17"/>
  <c r="BG12" i="17"/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P65" i="17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DP64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DP63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DP62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DP61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DP60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DP59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DP58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DP57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DP56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DP55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DP54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DP53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DP52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DP51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DP50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DP21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DP20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DP19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DP17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DP16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DP15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DP13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DP12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DP11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DP10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DP9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DP8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DP7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DP6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DP43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DP42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DP41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DP40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DP39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DP38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DP37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DP36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DP35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DP34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DP33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DP32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DP31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DP30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DP29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DP28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P20" i="18" l="1"/>
  <c r="CI50" i="17" l="1"/>
  <c r="AB66" i="18" l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68" i="18" l="1"/>
  <c r="AB68" i="17"/>
  <c r="P20" i="17" l="1"/>
  <c r="BW20" i="17" s="1"/>
  <c r="J10" i="19" l="1"/>
  <c r="I10" i="19"/>
  <c r="H10" i="19"/>
  <c r="G10" i="19"/>
  <c r="J9" i="19"/>
  <c r="I9" i="19"/>
  <c r="H9" i="19"/>
  <c r="G9" i="19"/>
  <c r="BG64" i="18" l="1"/>
  <c r="BG20" i="18"/>
  <c r="BG42" i="18"/>
  <c r="BG20" i="17"/>
  <c r="BG9" i="17" l="1"/>
  <c r="CP65" i="18" l="1"/>
  <c r="CI65" i="18"/>
  <c r="CJ65" i="18" s="1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BH65" i="18"/>
  <c r="CM65" i="18" s="1"/>
  <c r="BG65" i="18"/>
  <c r="CL65" i="18" s="1"/>
  <c r="CP64" i="18"/>
  <c r="CL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H64" i="18"/>
  <c r="CM64" i="18" s="1"/>
  <c r="CP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BH63" i="18"/>
  <c r="CM63" i="18" s="1"/>
  <c r="BG63" i="18"/>
  <c r="CL63" i="18" s="1"/>
  <c r="CP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BH62" i="18"/>
  <c r="CM62" i="18" s="1"/>
  <c r="BG62" i="18"/>
  <c r="CL62" i="18" s="1"/>
  <c r="CP61" i="18"/>
  <c r="CI61" i="18"/>
  <c r="CJ61" i="18" s="1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BH61" i="18"/>
  <c r="CM61" i="18" s="1"/>
  <c r="BG61" i="18"/>
  <c r="CL61" i="18" s="1"/>
  <c r="CP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H60" i="18"/>
  <c r="CM60" i="18" s="1"/>
  <c r="BG60" i="18"/>
  <c r="CL60" i="18" s="1"/>
  <c r="CP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CJ59" i="18" s="1"/>
  <c r="BS59" i="18"/>
  <c r="BR59" i="18"/>
  <c r="BQ59" i="18"/>
  <c r="BP59" i="18"/>
  <c r="BO59" i="18"/>
  <c r="BN59" i="18"/>
  <c r="BM59" i="18"/>
  <c r="BL59" i="18"/>
  <c r="BH59" i="18"/>
  <c r="CM59" i="18" s="1"/>
  <c r="BG59" i="18"/>
  <c r="CL59" i="18" s="1"/>
  <c r="CP58" i="18"/>
  <c r="CI58" i="18"/>
  <c r="CJ58" i="18" s="1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BH58" i="18"/>
  <c r="CM58" i="18" s="1"/>
  <c r="BG58" i="18"/>
  <c r="CL58" i="18" s="1"/>
  <c r="CP57" i="18"/>
  <c r="CI57" i="18"/>
  <c r="CJ57" i="18" s="1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H57" i="18"/>
  <c r="CM57" i="18" s="1"/>
  <c r="BG57" i="18"/>
  <c r="CL57" i="18" s="1"/>
  <c r="CP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H56" i="18"/>
  <c r="CM56" i="18" s="1"/>
  <c r="BG56" i="18"/>
  <c r="CL56" i="18" s="1"/>
  <c r="CP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H55" i="18"/>
  <c r="CM55" i="18" s="1"/>
  <c r="BG55" i="18"/>
  <c r="CL55" i="18" s="1"/>
  <c r="CP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BH54" i="18"/>
  <c r="CM54" i="18" s="1"/>
  <c r="BG54" i="18"/>
  <c r="CL54" i="18" s="1"/>
  <c r="CP53" i="18"/>
  <c r="CI53" i="18"/>
  <c r="CJ53" i="18" s="1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BH53" i="18"/>
  <c r="CM53" i="18" s="1"/>
  <c r="BG53" i="18"/>
  <c r="CL53" i="18" s="1"/>
  <c r="CP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BH52" i="18"/>
  <c r="CM52" i="18" s="1"/>
  <c r="BG52" i="18"/>
  <c r="CL52" i="18" s="1"/>
  <c r="CP51" i="18"/>
  <c r="CI51" i="18"/>
  <c r="CJ51" i="18" s="1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BH51" i="18"/>
  <c r="CM51" i="18" s="1"/>
  <c r="BG51" i="18"/>
  <c r="CL51" i="18" s="1"/>
  <c r="CP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BH50" i="18"/>
  <c r="CM50" i="18" s="1"/>
  <c r="BG50" i="18"/>
  <c r="CL50" i="18" s="1"/>
  <c r="CP43" i="18"/>
  <c r="CI43" i="18"/>
  <c r="CJ43" i="18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H43" i="18"/>
  <c r="CM43" i="18" s="1"/>
  <c r="BG43" i="18"/>
  <c r="CL43" i="18" s="1"/>
  <c r="CP42" i="18"/>
  <c r="CL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H42" i="18"/>
  <c r="CM42" i="18" s="1"/>
  <c r="CP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H41" i="18"/>
  <c r="CM41" i="18" s="1"/>
  <c r="BG41" i="18"/>
  <c r="CL41" i="18" s="1"/>
  <c r="CP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H40" i="18"/>
  <c r="CM40" i="18" s="1"/>
  <c r="BG40" i="18"/>
  <c r="CL40" i="18" s="1"/>
  <c r="CP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BH39" i="18"/>
  <c r="CM39" i="18" s="1"/>
  <c r="BG39" i="18"/>
  <c r="CL39" i="18" s="1"/>
  <c r="CP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H38" i="18"/>
  <c r="CM38" i="18" s="1"/>
  <c r="BG38" i="18"/>
  <c r="CL38" i="18" s="1"/>
  <c r="CP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H37" i="18"/>
  <c r="CM37" i="18" s="1"/>
  <c r="BG37" i="18"/>
  <c r="CL37" i="18" s="1"/>
  <c r="CP36" i="18"/>
  <c r="CI36" i="18"/>
  <c r="CJ36" i="18" s="1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H36" i="18"/>
  <c r="CM36" i="18" s="1"/>
  <c r="BG36" i="18"/>
  <c r="CL36" i="18" s="1"/>
  <c r="CP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BH35" i="18"/>
  <c r="CM35" i="18" s="1"/>
  <c r="BG35" i="18"/>
  <c r="CL35" i="18" s="1"/>
  <c r="CP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H34" i="18"/>
  <c r="CM34" i="18" s="1"/>
  <c r="BG34" i="18"/>
  <c r="CL34" i="18" s="1"/>
  <c r="CP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BH33" i="18"/>
  <c r="CM33" i="18" s="1"/>
  <c r="BG33" i="18"/>
  <c r="CL33" i="18" s="1"/>
  <c r="CP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H32" i="18"/>
  <c r="CM32" i="18" s="1"/>
  <c r="BG32" i="18"/>
  <c r="CL32" i="18" s="1"/>
  <c r="CP31" i="18"/>
  <c r="CI31" i="18"/>
  <c r="CJ31" i="18" s="1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BH31" i="18"/>
  <c r="CM31" i="18" s="1"/>
  <c r="BG31" i="18"/>
  <c r="CL31" i="18" s="1"/>
  <c r="CP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BH30" i="18"/>
  <c r="CM30" i="18" s="1"/>
  <c r="BG30" i="18"/>
  <c r="CL30" i="18" s="1"/>
  <c r="CP29" i="18"/>
  <c r="CI29" i="18"/>
  <c r="CJ29" i="18" s="1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BH29" i="18"/>
  <c r="CM29" i="18" s="1"/>
  <c r="BG29" i="18"/>
  <c r="CL29" i="18" s="1"/>
  <c r="CP28" i="18"/>
  <c r="CI28" i="18"/>
  <c r="CJ28" i="18" s="1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BH28" i="18"/>
  <c r="CM28" i="18" s="1"/>
  <c r="BG28" i="18"/>
  <c r="CL28" i="18" s="1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H21" i="18"/>
  <c r="CM21" i="18" s="1"/>
  <c r="BG21" i="18"/>
  <c r="CL21" i="18" s="1"/>
  <c r="CP20" i="18"/>
  <c r="CL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H20" i="18"/>
  <c r="CM20" i="18" s="1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H19" i="18"/>
  <c r="CM19" i="18" s="1"/>
  <c r="BG19" i="18"/>
  <c r="CL19" i="18" s="1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H18" i="18"/>
  <c r="CM18" i="18" s="1"/>
  <c r="BG18" i="18"/>
  <c r="CL18" i="18" s="1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H17" i="18"/>
  <c r="CM17" i="18" s="1"/>
  <c r="BG17" i="18"/>
  <c r="CL17" i="18" s="1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H16" i="18"/>
  <c r="CM16" i="18" s="1"/>
  <c r="BG16" i="18"/>
  <c r="CL16" i="18" s="1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H15" i="18"/>
  <c r="CM15" i="18" s="1"/>
  <c r="BG15" i="18"/>
  <c r="CL15" i="18" s="1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H14" i="18"/>
  <c r="CM14" i="18" s="1"/>
  <c r="BG14" i="18"/>
  <c r="CL14" i="18" s="1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H13" i="18"/>
  <c r="CM13" i="18" s="1"/>
  <c r="BG13" i="18"/>
  <c r="CL13" i="18" s="1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H12" i="18"/>
  <c r="CM12" i="18" s="1"/>
  <c r="BG12" i="18"/>
  <c r="CL12" i="18" s="1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H11" i="18"/>
  <c r="CM11" i="18" s="1"/>
  <c r="BG11" i="18"/>
  <c r="CL11" i="18" s="1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H10" i="18"/>
  <c r="CM10" i="18" s="1"/>
  <c r="BG10" i="18"/>
  <c r="CL10" i="18" s="1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H9" i="18"/>
  <c r="CM9" i="18" s="1"/>
  <c r="BG9" i="18"/>
  <c r="CL9" i="18" s="1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H8" i="18"/>
  <c r="CM8" i="18" s="1"/>
  <c r="BG8" i="18"/>
  <c r="CL8" i="18" s="1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BH7" i="18"/>
  <c r="CM7" i="18" s="1"/>
  <c r="BG7" i="18"/>
  <c r="CL7" i="18" s="1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H6" i="18"/>
  <c r="CM6" i="18" s="1"/>
  <c r="BG6" i="18"/>
  <c r="CL6" i="18" s="1"/>
  <c r="CQ65" i="17"/>
  <c r="CM65" i="17"/>
  <c r="CQ64" i="17"/>
  <c r="CM64" i="17"/>
  <c r="CQ63" i="17"/>
  <c r="CM63" i="17"/>
  <c r="CQ62" i="17"/>
  <c r="CM62" i="17"/>
  <c r="CQ61" i="17"/>
  <c r="CM61" i="17"/>
  <c r="CQ60" i="17"/>
  <c r="CM60" i="17"/>
  <c r="CQ59" i="17"/>
  <c r="CM59" i="17"/>
  <c r="CQ58" i="17"/>
  <c r="CM58" i="17"/>
  <c r="CQ57" i="17"/>
  <c r="CM57" i="17"/>
  <c r="CQ56" i="17"/>
  <c r="CM56" i="17"/>
  <c r="CQ55" i="17"/>
  <c r="CM55" i="17"/>
  <c r="CQ54" i="17"/>
  <c r="CM54" i="17"/>
  <c r="CQ53" i="17"/>
  <c r="CM53" i="17"/>
  <c r="CQ52" i="17"/>
  <c r="CM52" i="17"/>
  <c r="CQ51" i="17"/>
  <c r="CM51" i="17"/>
  <c r="CQ50" i="17"/>
  <c r="CM50" i="17"/>
  <c r="CQ43" i="17"/>
  <c r="CM43" i="17"/>
  <c r="CQ42" i="17"/>
  <c r="CM42" i="17"/>
  <c r="CQ41" i="17"/>
  <c r="CM41" i="17"/>
  <c r="CQ40" i="17"/>
  <c r="CM40" i="17"/>
  <c r="CQ39" i="17"/>
  <c r="CM39" i="17"/>
  <c r="CQ38" i="17"/>
  <c r="CM38" i="17"/>
  <c r="CQ37" i="17"/>
  <c r="CM37" i="17"/>
  <c r="CQ36" i="17"/>
  <c r="CM36" i="17"/>
  <c r="CQ35" i="17"/>
  <c r="CM35" i="17"/>
  <c r="CQ34" i="17"/>
  <c r="CM34" i="17"/>
  <c r="CQ33" i="17"/>
  <c r="CM33" i="17"/>
  <c r="CQ32" i="17"/>
  <c r="CM32" i="17"/>
  <c r="CQ31" i="17"/>
  <c r="CM31" i="17"/>
  <c r="CQ30" i="17"/>
  <c r="CM30" i="17"/>
  <c r="CQ29" i="17"/>
  <c r="CM29" i="17"/>
  <c r="CQ28" i="17"/>
  <c r="CM28" i="17"/>
  <c r="CG6" i="17"/>
  <c r="CI65" i="17"/>
  <c r="CJ65" i="17" s="1"/>
  <c r="CH65" i="17"/>
  <c r="CG65" i="17"/>
  <c r="CF65" i="17"/>
  <c r="CE65" i="17"/>
  <c r="CD65" i="17"/>
  <c r="CC65" i="17"/>
  <c r="CB65" i="17"/>
  <c r="CA65" i="17"/>
  <c r="BZ65" i="17"/>
  <c r="BY65" i="17"/>
  <c r="BX65" i="17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BV64" i="17"/>
  <c r="BU64" i="17"/>
  <c r="BT64" i="17"/>
  <c r="BS64" i="17"/>
  <c r="BR64" i="17"/>
  <c r="BQ64" i="17"/>
  <c r="BP64" i="17"/>
  <c r="BO64" i="17"/>
  <c r="BN64" i="17"/>
  <c r="BM64" i="17"/>
  <c r="BL64" i="17"/>
  <c r="CI63" i="17"/>
  <c r="CH63" i="17"/>
  <c r="CG63" i="17"/>
  <c r="CF63" i="17"/>
  <c r="CE63" i="17"/>
  <c r="CD63" i="17"/>
  <c r="CC63" i="17"/>
  <c r="CB63" i="17"/>
  <c r="CA63" i="17"/>
  <c r="BZ63" i="17"/>
  <c r="BY63" i="17"/>
  <c r="BX63" i="17"/>
  <c r="BW63" i="17"/>
  <c r="BV63" i="17"/>
  <c r="BU63" i="17"/>
  <c r="BT63" i="17"/>
  <c r="BS63" i="17"/>
  <c r="BR63" i="17"/>
  <c r="BQ63" i="17"/>
  <c r="BP63" i="17"/>
  <c r="BO63" i="17"/>
  <c r="BN63" i="17"/>
  <c r="BM63" i="17"/>
  <c r="BL63" i="17"/>
  <c r="CI62" i="17"/>
  <c r="CH62" i="17"/>
  <c r="CG62" i="17"/>
  <c r="CF62" i="17"/>
  <c r="CE62" i="17"/>
  <c r="CD62" i="17"/>
  <c r="CC62" i="17"/>
  <c r="CB62" i="17"/>
  <c r="CA62" i="17"/>
  <c r="BZ62" i="17"/>
  <c r="BY62" i="17"/>
  <c r="BX62" i="17"/>
  <c r="BW62" i="17"/>
  <c r="BV62" i="17"/>
  <c r="BU62" i="17"/>
  <c r="BT62" i="17"/>
  <c r="BS62" i="17"/>
  <c r="BR62" i="17"/>
  <c r="BQ62" i="17"/>
  <c r="BP62" i="17"/>
  <c r="BO62" i="17"/>
  <c r="BN62" i="17"/>
  <c r="BM62" i="17"/>
  <c r="BL62" i="17"/>
  <c r="CI61" i="17"/>
  <c r="CH61" i="17"/>
  <c r="CG61" i="17"/>
  <c r="CF61" i="17"/>
  <c r="CE61" i="17"/>
  <c r="CD61" i="17"/>
  <c r="CC61" i="17"/>
  <c r="CB61" i="17"/>
  <c r="CA61" i="17"/>
  <c r="BZ61" i="17"/>
  <c r="BY61" i="17"/>
  <c r="BX61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CI60" i="17"/>
  <c r="CH60" i="17"/>
  <c r="CG60" i="17"/>
  <c r="CF60" i="17"/>
  <c r="CE60" i="17"/>
  <c r="CD60" i="17"/>
  <c r="CC60" i="17"/>
  <c r="CB60" i="17"/>
  <c r="CA60" i="17"/>
  <c r="BZ60" i="17"/>
  <c r="BY60" i="17"/>
  <c r="BX60" i="17"/>
  <c r="BW60" i="17"/>
  <c r="BV60" i="17"/>
  <c r="BU60" i="17"/>
  <c r="BT60" i="17"/>
  <c r="BS60" i="17"/>
  <c r="BR60" i="17"/>
  <c r="BQ60" i="17"/>
  <c r="BP60" i="17"/>
  <c r="BO60" i="17"/>
  <c r="BN60" i="17"/>
  <c r="BM60" i="17"/>
  <c r="BL60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V59" i="17"/>
  <c r="BU59" i="17"/>
  <c r="BT59" i="17"/>
  <c r="BS59" i="17"/>
  <c r="BR59" i="17"/>
  <c r="BQ59" i="17"/>
  <c r="BP59" i="17"/>
  <c r="BO59" i="17"/>
  <c r="BN59" i="17"/>
  <c r="BM59" i="17"/>
  <c r="BL59" i="17"/>
  <c r="CI58" i="17"/>
  <c r="CJ58" i="17" s="1"/>
  <c r="CH58" i="17"/>
  <c r="CG58" i="17"/>
  <c r="CF58" i="17"/>
  <c r="CE58" i="17"/>
  <c r="CD58" i="17"/>
  <c r="CC58" i="17"/>
  <c r="CB58" i="17"/>
  <c r="CA58" i="17"/>
  <c r="BZ58" i="17"/>
  <c r="BY58" i="17"/>
  <c r="BX58" i="17"/>
  <c r="BW58" i="17"/>
  <c r="BV58" i="17"/>
  <c r="BU58" i="17"/>
  <c r="BT58" i="17"/>
  <c r="BS58" i="17"/>
  <c r="BR58" i="17"/>
  <c r="BQ58" i="17"/>
  <c r="BP58" i="17"/>
  <c r="BO58" i="17"/>
  <c r="BN58" i="17"/>
  <c r="BM58" i="17"/>
  <c r="BL58" i="17"/>
  <c r="CI57" i="17"/>
  <c r="CJ57" i="17" s="1"/>
  <c r="CH57" i="17"/>
  <c r="CG57" i="17"/>
  <c r="CF57" i="17"/>
  <c r="CE57" i="17"/>
  <c r="CD57" i="17"/>
  <c r="CC57" i="17"/>
  <c r="CB57" i="17"/>
  <c r="CA57" i="17"/>
  <c r="BZ57" i="17"/>
  <c r="BY57" i="17"/>
  <c r="BX57" i="17"/>
  <c r="BW57" i="17"/>
  <c r="BV57" i="17"/>
  <c r="BU57" i="17"/>
  <c r="BT57" i="17"/>
  <c r="BS57" i="17"/>
  <c r="BR57" i="17"/>
  <c r="BQ57" i="17"/>
  <c r="BP57" i="17"/>
  <c r="BO57" i="17"/>
  <c r="BN57" i="17"/>
  <c r="BM57" i="17"/>
  <c r="BL57" i="17"/>
  <c r="CI56" i="17"/>
  <c r="CH56" i="17"/>
  <c r="CG56" i="17"/>
  <c r="CF56" i="17"/>
  <c r="CE56" i="17"/>
  <c r="CD56" i="17"/>
  <c r="CC56" i="17"/>
  <c r="CB56" i="17"/>
  <c r="CA56" i="17"/>
  <c r="BZ56" i="17"/>
  <c r="BY56" i="17"/>
  <c r="BX56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CI55" i="17"/>
  <c r="CJ55" i="17" s="1"/>
  <c r="CH55" i="17"/>
  <c r="CG55" i="17"/>
  <c r="CF55" i="17"/>
  <c r="CE55" i="17"/>
  <c r="CD55" i="17"/>
  <c r="CC55" i="17"/>
  <c r="CB55" i="17"/>
  <c r="CA55" i="17"/>
  <c r="BZ55" i="17"/>
  <c r="BY55" i="17"/>
  <c r="BX55" i="17"/>
  <c r="BW55" i="17"/>
  <c r="BV55" i="17"/>
  <c r="BU55" i="17"/>
  <c r="BT55" i="17"/>
  <c r="BS55" i="17"/>
  <c r="BR55" i="17"/>
  <c r="BQ55" i="17"/>
  <c r="BP55" i="17"/>
  <c r="BO55" i="17"/>
  <c r="BN55" i="17"/>
  <c r="BM55" i="17"/>
  <c r="BL55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CI53" i="17"/>
  <c r="CJ53" i="17" s="1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CI51" i="17"/>
  <c r="CJ51" i="17" s="1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CI43" i="17"/>
  <c r="CJ43" i="17" s="1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CI42" i="17"/>
  <c r="CH42" i="17"/>
  <c r="CG42" i="17"/>
  <c r="CF42" i="17"/>
  <c r="CE42" i="17"/>
  <c r="CD42" i="17"/>
  <c r="CC42" i="17"/>
  <c r="CB42" i="17"/>
  <c r="CA42" i="17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CI41" i="17"/>
  <c r="CH41" i="17"/>
  <c r="CG41" i="17"/>
  <c r="CF41" i="17"/>
  <c r="CE41" i="17"/>
  <c r="CD41" i="17"/>
  <c r="CC41" i="17"/>
  <c r="CB41" i="17"/>
  <c r="CA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CI36" i="17"/>
  <c r="CJ36" i="17" s="1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CI35" i="17"/>
  <c r="CJ35" i="17" s="1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CI32" i="17"/>
  <c r="CJ32" i="17" s="1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CI31" i="17"/>
  <c r="CJ31" i="17" s="1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CI29" i="17"/>
  <c r="CJ29" i="17" s="1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CI28" i="17"/>
  <c r="CJ28" i="17" s="1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l="1"/>
  <c r="C20" i="19" s="1"/>
  <c r="C21" i="19" s="1"/>
  <c r="C22" i="19" s="1"/>
  <c r="E18" i="19"/>
  <c r="CJ17" i="18"/>
  <c r="CJ9" i="18"/>
  <c r="CJ13" i="18"/>
  <c r="CJ42" i="18"/>
  <c r="CJ37" i="18"/>
  <c r="CJ41" i="18"/>
  <c r="CJ52" i="18"/>
  <c r="CJ63" i="18"/>
  <c r="CJ20" i="18"/>
  <c r="CJ38" i="18"/>
  <c r="CJ54" i="18"/>
  <c r="CJ64" i="18"/>
  <c r="CJ7" i="18"/>
  <c r="CJ11" i="18"/>
  <c r="CJ15" i="18"/>
  <c r="CJ6" i="18"/>
  <c r="CJ8" i="18"/>
  <c r="CJ10" i="18"/>
  <c r="CJ32" i="18"/>
  <c r="CJ55" i="18"/>
  <c r="CJ56" i="18"/>
  <c r="CJ33" i="18"/>
  <c r="CJ39" i="18"/>
  <c r="CJ60" i="18"/>
  <c r="CJ62" i="18"/>
  <c r="CJ12" i="18"/>
  <c r="CJ16" i="18"/>
  <c r="CJ30" i="18"/>
  <c r="CJ34" i="18"/>
  <c r="CJ35" i="18"/>
  <c r="CJ40" i="18"/>
  <c r="CJ50" i="18"/>
  <c r="CJ33" i="17"/>
  <c r="CJ34" i="17"/>
  <c r="CJ37" i="17"/>
  <c r="CJ38" i="17"/>
  <c r="CJ39" i="17"/>
  <c r="CJ40" i="17"/>
  <c r="CJ41" i="17"/>
  <c r="CJ42" i="17"/>
  <c r="CJ50" i="17"/>
  <c r="CJ7" i="17"/>
  <c r="CJ15" i="17"/>
  <c r="CJ16" i="17"/>
  <c r="CJ17" i="17"/>
  <c r="CJ20" i="17"/>
  <c r="CJ6" i="17"/>
  <c r="CJ30" i="17"/>
  <c r="CJ8" i="17"/>
  <c r="CJ9" i="17"/>
  <c r="CJ11" i="17"/>
  <c r="CJ12" i="17"/>
  <c r="CJ52" i="17"/>
  <c r="CJ54" i="17"/>
  <c r="CJ56" i="17"/>
  <c r="CJ59" i="17"/>
  <c r="CJ60" i="17"/>
  <c r="CJ61" i="17"/>
  <c r="CJ62" i="17"/>
  <c r="CJ63" i="17"/>
  <c r="CJ64" i="17"/>
  <c r="CQ21" i="17"/>
  <c r="CQ20" i="17"/>
  <c r="CM20" i="17"/>
  <c r="CQ19" i="17"/>
  <c r="CQ18" i="17"/>
  <c r="CQ17" i="17"/>
  <c r="CQ16" i="17"/>
  <c r="CQ15" i="17"/>
  <c r="CM15" i="17"/>
  <c r="CQ14" i="17"/>
  <c r="CQ13" i="17"/>
  <c r="CQ12" i="17"/>
  <c r="CQ11" i="17"/>
  <c r="CQ10" i="17"/>
  <c r="CQ9" i="17"/>
  <c r="CM9" i="17"/>
  <c r="CQ8" i="17"/>
  <c r="CQ7" i="17"/>
  <c r="CQ6" i="17"/>
  <c r="CM21" i="17"/>
  <c r="CM14" i="17"/>
  <c r="CM13" i="17"/>
  <c r="CM12" i="17"/>
  <c r="CM10" i="17"/>
  <c r="BG16" i="17"/>
  <c r="CM16" i="17" s="1"/>
  <c r="BG8" i="17"/>
  <c r="CM8" i="17" s="1"/>
  <c r="CJ67" i="18" l="1"/>
  <c r="CJ68" i="18" s="1"/>
  <c r="CJ67" i="17"/>
  <c r="CJ68" i="17" s="1"/>
  <c r="BG7" i="17"/>
  <c r="CM7" i="17" s="1"/>
  <c r="BG19" i="17"/>
  <c r="CM19" i="17" s="1"/>
  <c r="BG18" i="17"/>
  <c r="CM18" i="17" s="1"/>
  <c r="BG17" i="17"/>
  <c r="CM17" i="17" s="1"/>
  <c r="BG11" i="17"/>
  <c r="CM11" i="17" s="1"/>
  <c r="BH65" i="17"/>
  <c r="CN65" i="17" s="1"/>
  <c r="BH64" i="17"/>
  <c r="CN64" i="17" s="1"/>
  <c r="BH63" i="17"/>
  <c r="CN63" i="17" s="1"/>
  <c r="BH62" i="17"/>
  <c r="CN62" i="17" s="1"/>
  <c r="BH61" i="17"/>
  <c r="CN61" i="17" s="1"/>
  <c r="BH60" i="17"/>
  <c r="CN60" i="17" s="1"/>
  <c r="BH59" i="17"/>
  <c r="CN59" i="17" s="1"/>
  <c r="BH58" i="17"/>
  <c r="CN58" i="17" s="1"/>
  <c r="BH57" i="17"/>
  <c r="CN57" i="17" s="1"/>
  <c r="BH56" i="17"/>
  <c r="CN56" i="17" s="1"/>
  <c r="BH55" i="17"/>
  <c r="CN55" i="17" s="1"/>
  <c r="BH54" i="17"/>
  <c r="CN54" i="17" s="1"/>
  <c r="BH53" i="17"/>
  <c r="CN53" i="17" s="1"/>
  <c r="BH52" i="17"/>
  <c r="CN52" i="17" s="1"/>
  <c r="BH51" i="17"/>
  <c r="CN51" i="17" s="1"/>
  <c r="BH50" i="17"/>
  <c r="CN50" i="17" s="1"/>
  <c r="BH43" i="17"/>
  <c r="CN43" i="17" s="1"/>
  <c r="BH42" i="17"/>
  <c r="CN42" i="17" s="1"/>
  <c r="BH41" i="17"/>
  <c r="CN41" i="17" s="1"/>
  <c r="BH40" i="17"/>
  <c r="CN40" i="17" s="1"/>
  <c r="BH39" i="17"/>
  <c r="CN39" i="17" s="1"/>
  <c r="BH38" i="17"/>
  <c r="CN38" i="17" s="1"/>
  <c r="BH37" i="17"/>
  <c r="CN37" i="17" s="1"/>
  <c r="BH36" i="17"/>
  <c r="CN36" i="17" s="1"/>
  <c r="BH35" i="17"/>
  <c r="CN35" i="17" s="1"/>
  <c r="BH34" i="17"/>
  <c r="CN34" i="17" s="1"/>
  <c r="BH33" i="17"/>
  <c r="CN33" i="17" s="1"/>
  <c r="BH32" i="17"/>
  <c r="CN32" i="17" s="1"/>
  <c r="BH31" i="17"/>
  <c r="CN31" i="17" s="1"/>
  <c r="BH30" i="17"/>
  <c r="CN30" i="17" s="1"/>
  <c r="BH29" i="17"/>
  <c r="CN29" i="17" s="1"/>
  <c r="BH28" i="17"/>
  <c r="CN28" i="17" s="1"/>
  <c r="BH21" i="17"/>
  <c r="CN21" i="17" s="1"/>
  <c r="BH20" i="17"/>
  <c r="CN20" i="17" s="1"/>
  <c r="BH19" i="17"/>
  <c r="CN19" i="17" s="1"/>
  <c r="BH18" i="17"/>
  <c r="CN18" i="17" s="1"/>
  <c r="BH17" i="17"/>
  <c r="CN17" i="17" s="1"/>
  <c r="BH16" i="17"/>
  <c r="CN16" i="17" s="1"/>
  <c r="BH15" i="17"/>
  <c r="CN15" i="17" s="1"/>
  <c r="BH14" i="17"/>
  <c r="CN14" i="17" s="1"/>
  <c r="BH13" i="17"/>
  <c r="CN13" i="17" s="1"/>
  <c r="BH12" i="17"/>
  <c r="CN12" i="17" s="1"/>
  <c r="BH11" i="17"/>
  <c r="CN11" i="17" s="1"/>
  <c r="BH10" i="17"/>
  <c r="CN10" i="17" s="1"/>
  <c r="BH9" i="17"/>
  <c r="CN9" i="17" s="1"/>
  <c r="BH8" i="17"/>
  <c r="CN8" i="17" s="1"/>
  <c r="BH7" i="17"/>
  <c r="CN7" i="17" s="1"/>
  <c r="BH6" i="17"/>
  <c r="CN6" i="17" s="1"/>
  <c r="AB44" i="18" l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G6" i="17" l="1"/>
  <c r="CM6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<sst xmlns="http://schemas.openxmlformats.org/spreadsheetml/2006/main" count="949" uniqueCount="129">
  <si>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</si>
  <si>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</si>
  <si>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</si>
  <si>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</si>
  <si>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</si>
  <si>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</si>
  <si>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</si>
  <si>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</si>
  <si>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</si>
  <si>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</si>
  <si>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</si>
  <si>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</si>
  <si>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</si>
  <si>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</si>
  <si>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</si>
  <si>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</si>
  <si>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</si>
  <si>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</si>
  <si>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</si>
  <si>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</si>
  <si>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</si>
  <si>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</si>
  <si>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</si>
  <si>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</si>
  <si>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</si>
  <si>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</si>
  <si>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</si>
  <si>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</si>
  <si>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</si>
  <si>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</si>
  <si>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</si>
  <si>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</si>
  <si>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</si>
  <si>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</si>
  <si>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</si>
  <si>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</si>
  <si>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</si>
  <si>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</si>
  <si>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</si>
  <si>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</si>
  <si>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</si>
  <si>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</si>
  <si>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</si>
  <si>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</si>
  <si>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</si>
  <si>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</si>
  <si>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</si>
  <si>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</si>
  <si>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</si>
  <si>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</si>
  <si>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</si>
  <si>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</si>
  <si>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</si>
  <si>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</si>
  <si>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</si>
  <si>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</si>
  <si>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</si>
  <si>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</si>
  <si>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</si>
  <si>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</si>
  <si>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</si>
  <si>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</si>
  <si>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</si>
  <si>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</si>
  <si>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</si>
  <si>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</si>
  <si>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</si>
  <si>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</si>
  <si>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</si>
  <si>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</si>
  <si>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</si>
  <si>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</si>
  <si>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</si>
  <si>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</si>
  <si>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</si>
  <si>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</si>
  <si>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</si>
  <si>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</si>
  <si>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</si>
  <si>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</si>
  <si>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</si>
  <si>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</si>
  <si>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</si>
  <si>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</si>
  <si>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</si>
  <si>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</si>
  <si>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</si>
  <si>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</si>
  <si>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</si>
  <si>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</si>
  <si>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</si>
  <si>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</si>
  <si>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</si>
  <si>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</si>
  <si>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</si>
  <si>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</si>
  <si>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</si>
  <si>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</si>
  <si>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</si>
  <si>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</si>
  <si>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</si>
  <si>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</si>
  <si>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</si>
  <si>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€14/GJ</t>
  </si>
  <si>
    <t>Curr</t>
  </si>
  <si>
    <t>ACTCOST</t>
  </si>
  <si>
    <t>_S1</t>
  </si>
  <si>
    <t>_S2</t>
  </si>
  <si>
    <t>_S3</t>
  </si>
  <si>
    <t>TFM_INS-TS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</si>
  <si>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</si>
  <si>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</si>
  <si>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</si>
  <si>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</si>
  <si>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</si>
  <si>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</si>
  <si>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</si>
  <si>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</si>
  <si>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</si>
  <si>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</si>
  <si>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</si>
  <si>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</si>
  <si>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Scenario</t>
  </si>
  <si>
    <t>James Glynn (UCC, james.glynn@ucc.ie)</t>
  </si>
  <si>
    <t>Olexandr Balyk (UCC, olexandr.balyk@ucc.ie)</t>
  </si>
  <si>
    <t>Supply sector (SUP)</t>
  </si>
  <si>
    <t>Specify bioenergy potential</t>
  </si>
  <si>
    <t>Alessandro Chiodi (UCC, a.chiodi@ucc.ie)</t>
  </si>
  <si>
    <t>MEUR2014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</si>
</sst>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0" fontId="18" fillId="0" borderId="0"/>
  </cellStyleXfs>
  <cellXfs count="101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8" xfId="0" applyFont="1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Font="1" applyBorder="1" applyAlignment="1">
      <alignment horizontal="center"/>
    </xf>
    <xf numFmtId="0" fontId="13" fillId="0" borderId="28" xfId="0" applyNumberFormat="1" applyFont="1" applyBorder="1" applyAlignment="1">
      <alignment horizontal="left"/>
    </xf>
    <xf numFmtId="10" fontId="0" fillId="0" borderId="28" xfId="0" applyNumberFormat="1" applyFont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0" fontId="13" fillId="0" borderId="1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6" fillId="8" borderId="0" xfId="2" applyFont="1" applyFill="1" applyAlignment="1">
      <alignment vertical="center"/>
    </xf>
    <xf numFmtId="0" fontId="16" fillId="9" borderId="0" xfId="2" applyFont="1" applyFill="1" applyAlignment="1">
      <alignment vertical="center"/>
    </xf>
    <xf numFmtId="0" fontId="19" fillId="9" borderId="0" xfId="2" applyFont="1" applyFill="1" applyAlignment="1">
      <alignment vertical="center"/>
    </xf>
    <xf numFmtId="0" fontId="17" fillId="9" borderId="0" xfId="2" applyFont="1" applyFill="1" applyAlignment="1">
      <alignment vertical="center"/>
    </xf>
    <xf numFmtId="0" fontId="16" fillId="10" borderId="0" xfId="2" applyFont="1" applyFill="1" applyAlignment="1">
      <alignment vertical="center"/>
    </xf>
    <xf numFmtId="0" fontId="7" fillId="9" borderId="0" xfId="2" applyFont="1" applyFill="1" applyAlignment="1">
      <alignment vertical="center"/>
    </xf>
    <xf numFmtId="0" fontId="20" fillId="9" borderId="0" xfId="2" applyFont="1" applyFill="1" applyAlignment="1">
      <alignment vertical="center"/>
    </xf>
    <xf numFmtId="0" fontId="21" fillId="8" borderId="0" xfId="2" applyFont="1" applyFill="1" applyAlignment="1">
      <alignment vertical="center"/>
    </xf>
    <xf numFmtId="0" fontId="22" fillId="9" borderId="0" xfId="2" applyFont="1" applyFill="1" applyAlignment="1">
      <alignment vertical="center"/>
    </xf>
    <xf numFmtId="0" fontId="23" fillId="9" borderId="0" xfId="2" applyFont="1" applyFill="1" applyAlignment="1">
      <alignment vertical="center"/>
    </xf>
    <xf numFmtId="0" fontId="22" fillId="8" borderId="0" xfId="2" applyFont="1" applyFill="1" applyAlignment="1">
      <alignment vertical="center"/>
    </xf>
    <xf numFmtId="164" fontId="22" fillId="8" borderId="0" xfId="2" applyNumberFormat="1" applyFont="1" applyFill="1" applyAlignment="1">
      <alignment horizontal="left" vertical="center"/>
    </xf>
    <xf numFmtId="0" fontId="24" fillId="9" borderId="0" xfId="2" applyFont="1" applyFill="1" applyAlignment="1">
      <alignment vertical="center"/>
    </xf>
    <xf numFmtId="0" fontId="25" fillId="8" borderId="0" xfId="2" applyFont="1" applyFill="1" applyAlignment="1">
      <alignment vertical="center"/>
    </xf>
    <xf numFmtId="0" fontId="17" fillId="8" borderId="0" xfId="1" applyFill="1" applyAlignment="1">
      <alignment vertical="center"/>
    </xf>
    <xf numFmtId="0" fontId="22" fillId="8" borderId="0" xfId="2" applyFont="1" applyFill="1" applyAlignment="1">
      <alignment vertical="center"/>
    </xf>
    <xf numFmtId="0" fontId="19" fillId="8" borderId="0" xfId="2" applyFont="1" applyFill="1" applyAlignment="1">
      <alignment horizontal="center" vertical="center"/>
    </xf>
    <xf numFmtId="0" fontId="17" fillId="8" borderId="0" xfId="1" applyFill="1" applyAlignment="1">
      <alignment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9AE93892-8D40-4AB4-8E2A-69D2C7B2F45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749ACF-113C-4704-99A8-1D767376D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A0DF93-C0EB-454B-A562-F1E9245306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6F94F1-9F17-45B4-9BA7-BC45C203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4C4C30-6424-47B2-8ADC-8AB1027BC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D960BD-85DC-43BE-A43A-94547C507D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4ED2C0-7D7D-4FF6-9156-C86F673A2894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6AC6-7DA6-496E-92F0-1610CA613D85}">
  <sheetPr codeName="Sheet4"/>
  <dimension ref="A1:Z99"/>
  <sheetViews>
    <sheetView showGridLines="0" tabSelected="1" topLeftCell="A15" zoomScaleNormal="100" workbookViewId="0">
      <selection activeCell="C25" sqref="C25"/>
    </sheetView>
  </sheetViews>
  <sheetFormatPr defaultColWidth="8.86328125" defaultRowHeight="14.25" x14ac:dyDescent="0.45"/>
  <cols>
    <col min="1" max="4" width="21.73046875" style="15" customWidth="1"/>
    <col min="5" max="6" width="14.1328125" style="15" customWidth="1"/>
    <col min="7" max="7" width="12.1328125" style="15" customWidth="1"/>
    <col min="8" max="10" width="8.1328125" style="15" customWidth="1"/>
    <col min="11" max="11" width="9.73046875" style="15" customWidth="1"/>
    <col min="12" max="12" width="8.1328125" style="15" customWidth="1"/>
    <col min="13" max="13" width="10" style="15" customWidth="1"/>
    <col min="14" max="14" width="11.3984375" style="15" customWidth="1"/>
    <col min="15" max="15" width="13.3984375" style="15" customWidth="1"/>
    <col min="16" max="16384" width="8.86328125" style="15"/>
  </cols>
  <sheetData>
    <row r="1" spans="1:26" x14ac:dyDescent="0.45">
      <c r="A1" s="74"/>
      <c r="B1" s="74"/>
      <c r="C1" s="74"/>
      <c r="D1" s="74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x14ac:dyDescent="0.45">
      <c r="A2" s="74"/>
      <c r="B2" s="74"/>
      <c r="C2" s="74"/>
      <c r="D2" s="74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x14ac:dyDescent="0.45">
      <c r="A3" s="74"/>
      <c r="B3" s="74"/>
      <c r="C3" s="74"/>
      <c r="D3" s="74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x14ac:dyDescent="0.45">
      <c r="A4" s="74"/>
      <c r="B4" s="74"/>
      <c r="C4" s="74"/>
      <c r="D4" s="74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x14ac:dyDescent="0.45">
      <c r="A5" s="74"/>
      <c r="B5" s="74"/>
      <c r="C5" s="74"/>
      <c r="D5" s="74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x14ac:dyDescent="0.45">
      <c r="A6" s="74"/>
      <c r="B6" s="74"/>
      <c r="C6" s="74"/>
      <c r="D6" s="74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spans="1:26" x14ac:dyDescent="0.45">
      <c r="A7" s="74"/>
      <c r="B7" s="74"/>
      <c r="C7" s="74"/>
      <c r="D7" s="74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spans="1:26" x14ac:dyDescent="0.45">
      <c r="A8" s="74"/>
      <c r="B8" s="74"/>
      <c r="C8" s="74"/>
      <c r="D8" s="74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spans="1:26" x14ac:dyDescent="0.45">
      <c r="A9" s="74"/>
      <c r="B9" s="74"/>
      <c r="C9" s="74"/>
      <c r="D9" s="74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 x14ac:dyDescent="0.45">
      <c r="A10" s="74"/>
      <c r="B10" s="74"/>
      <c r="C10" s="74"/>
      <c r="D10" s="74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x14ac:dyDescent="0.45">
      <c r="A11" s="74"/>
      <c r="B11" s="74"/>
      <c r="C11" s="74"/>
      <c r="D11" s="74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x14ac:dyDescent="0.45">
      <c r="A12" s="74"/>
      <c r="B12" s="74"/>
      <c r="C12" s="74"/>
      <c r="D12" s="74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x14ac:dyDescent="0.45">
      <c r="A13" s="74"/>
      <c r="B13" s="74"/>
      <c r="C13" s="74"/>
      <c r="D13" s="74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x14ac:dyDescent="0.45">
      <c r="A14" s="74"/>
      <c r="B14" s="74"/>
      <c r="C14" s="74"/>
      <c r="D14" s="7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x14ac:dyDescent="0.45">
      <c r="A15" s="74"/>
      <c r="B15" s="74"/>
      <c r="C15" s="74"/>
      <c r="D15" s="74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02.75" customHeight="1" x14ac:dyDescent="0.45">
      <c r="A16" s="90" t="s">
        <v>110</v>
      </c>
      <c r="B16" s="90"/>
      <c r="C16" s="90"/>
      <c r="D16" s="90"/>
      <c r="E16" s="76"/>
      <c r="F16" s="76"/>
      <c r="G16" s="77"/>
      <c r="H16" s="77"/>
      <c r="I16" s="77"/>
      <c r="J16" s="77"/>
      <c r="K16" s="77"/>
      <c r="L16" s="77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7.25" customHeight="1" x14ac:dyDescent="0.45">
      <c r="A17" s="78"/>
      <c r="B17" s="78"/>
      <c r="C17" s="78"/>
      <c r="D17" s="78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7.25" customHeight="1" x14ac:dyDescent="0.45">
      <c r="A18" s="78"/>
      <c r="B18" s="78"/>
      <c r="C18" s="78"/>
      <c r="D18" s="78"/>
      <c r="E18" s="79"/>
      <c r="F18" s="79"/>
      <c r="G18" s="80"/>
      <c r="H18" s="80"/>
      <c r="I18" s="80"/>
      <c r="J18" s="80"/>
      <c r="K18" s="80"/>
      <c r="L18" s="80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7.25" customHeight="1" x14ac:dyDescent="0.45">
      <c r="A19" s="81" t="s">
        <v>111</v>
      </c>
      <c r="B19" s="89" t="s">
        <v>122</v>
      </c>
      <c r="C19" s="89"/>
      <c r="D19" s="89"/>
      <c r="E19" s="82"/>
      <c r="F19" s="82"/>
      <c r="G19" s="83"/>
      <c r="H19" s="83"/>
      <c r="I19" s="83"/>
      <c r="J19" s="83"/>
      <c r="K19" s="83"/>
      <c r="L19" s="83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17.25" customHeight="1" x14ac:dyDescent="0.45">
      <c r="A20" s="81" t="s">
        <v>112</v>
      </c>
      <c r="B20" s="89" t="s">
        <v>125</v>
      </c>
      <c r="C20" s="89"/>
      <c r="D20" s="89"/>
      <c r="E20" s="82"/>
      <c r="F20" s="82"/>
      <c r="G20" s="83"/>
      <c r="H20" s="83"/>
      <c r="I20" s="83"/>
      <c r="J20" s="83"/>
      <c r="K20" s="83"/>
      <c r="L20" s="83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spans="1:26" ht="17.25" customHeight="1" x14ac:dyDescent="0.45">
      <c r="A21" s="81" t="s">
        <v>113</v>
      </c>
      <c r="B21" s="84" t="s">
        <v>126</v>
      </c>
      <c r="C21" s="84"/>
      <c r="D21" s="84"/>
      <c r="E21" s="82"/>
      <c r="F21" s="82"/>
      <c r="G21" s="83"/>
      <c r="H21" s="83"/>
      <c r="I21" s="83"/>
      <c r="J21" s="83"/>
      <c r="K21" s="83"/>
      <c r="L21" s="83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spans="1:26" ht="17.25" customHeight="1" x14ac:dyDescent="0.45">
      <c r="A22" s="81"/>
      <c r="B22" s="84"/>
      <c r="C22" s="84"/>
      <c r="D22" s="84"/>
      <c r="E22" s="82"/>
      <c r="F22" s="82"/>
      <c r="G22" s="83"/>
      <c r="H22" s="83"/>
      <c r="I22" s="83"/>
      <c r="J22" s="83"/>
      <c r="K22" s="83"/>
      <c r="L22" s="83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spans="1:26" ht="17.25" customHeight="1" x14ac:dyDescent="0.45">
      <c r="A23" s="81" t="s">
        <v>114</v>
      </c>
      <c r="B23" s="89" t="s">
        <v>127</v>
      </c>
      <c r="C23" s="89"/>
      <c r="D23" s="89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spans="1:26" ht="17.25" customHeight="1" x14ac:dyDescent="0.45">
      <c r="A24" s="81"/>
      <c r="B24" s="84" t="s">
        <v>123</v>
      </c>
      <c r="C24" s="84"/>
      <c r="D24" s="84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spans="1:26" ht="17.25" customHeight="1" x14ac:dyDescent="0.45">
      <c r="A25" s="81"/>
      <c r="B25" s="84"/>
      <c r="C25" s="84"/>
      <c r="D25" s="84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spans="1:26" ht="17.25" customHeight="1" x14ac:dyDescent="0.45">
      <c r="A26" s="81" t="s">
        <v>115</v>
      </c>
      <c r="B26" s="89" t="s">
        <v>124</v>
      </c>
      <c r="C26" s="89"/>
      <c r="D26" s="89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spans="1:26" ht="17.25" customHeight="1" x14ac:dyDescent="0.45">
      <c r="A27" s="81"/>
      <c r="B27" s="84"/>
      <c r="C27" s="84"/>
      <c r="D27" s="84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spans="1:26" ht="17.25" customHeight="1" x14ac:dyDescent="0.45">
      <c r="A28" s="81"/>
      <c r="B28" s="84"/>
      <c r="C28" s="84"/>
      <c r="D28" s="8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1:26" ht="17.25" customHeight="1" x14ac:dyDescent="0.45">
      <c r="A29" s="81" t="s">
        <v>116</v>
      </c>
      <c r="B29" s="85">
        <v>1</v>
      </c>
      <c r="C29" s="84"/>
      <c r="D29" s="84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1:26" ht="17.25" customHeight="1" x14ac:dyDescent="0.45">
      <c r="A30" s="81" t="s">
        <v>117</v>
      </c>
      <c r="B30" s="91" t="s">
        <v>118</v>
      </c>
      <c r="C30" s="89"/>
      <c r="D30" s="89"/>
      <c r="E30" s="86"/>
      <c r="F30" s="86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1:26" ht="17.25" customHeight="1" x14ac:dyDescent="0.45">
      <c r="A31" s="81" t="s">
        <v>119</v>
      </c>
      <c r="B31" s="89" t="s">
        <v>120</v>
      </c>
      <c r="C31" s="89"/>
      <c r="D31" s="89"/>
      <c r="E31" s="86"/>
      <c r="F31" s="86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1:26" ht="17.25" customHeight="1" x14ac:dyDescent="0.45">
      <c r="A32" s="87"/>
      <c r="B32" s="88" t="s">
        <v>121</v>
      </c>
      <c r="C32" s="87"/>
      <c r="D32" s="87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1:26" x14ac:dyDescent="0.45">
      <c r="A33" s="74"/>
      <c r="B33" s="74"/>
      <c r="C33" s="74"/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1:26" x14ac:dyDescent="0.45">
      <c r="A34" s="74"/>
      <c r="B34" s="74"/>
      <c r="C34" s="74"/>
      <c r="D34" s="74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spans="1:26" x14ac:dyDescent="0.45">
      <c r="A35" s="74"/>
      <c r="B35" s="74"/>
      <c r="C35" s="74"/>
      <c r="D35" s="74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spans="1:26" x14ac:dyDescent="0.45">
      <c r="A36" s="74"/>
      <c r="B36" s="74"/>
      <c r="C36" s="74"/>
      <c r="D36" s="74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spans="1:26" x14ac:dyDescent="0.45">
      <c r="A37" s="74"/>
      <c r="B37" s="74"/>
      <c r="C37" s="74"/>
      <c r="D37" s="74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spans="1:26" x14ac:dyDescent="0.45">
      <c r="A38" s="74"/>
      <c r="B38" s="74"/>
      <c r="C38" s="74"/>
      <c r="D38" s="74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spans="1:26" x14ac:dyDescent="0.45">
      <c r="A39" s="74"/>
      <c r="B39" s="74"/>
      <c r="C39" s="74"/>
      <c r="D39" s="74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spans="1:26" x14ac:dyDescent="0.45">
      <c r="A40" s="74"/>
      <c r="B40" s="74"/>
      <c r="C40" s="74"/>
      <c r="D40" s="74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spans="1:26" x14ac:dyDescent="0.45">
      <c r="A41" s="74"/>
      <c r="B41" s="74"/>
      <c r="C41" s="74"/>
      <c r="D41" s="74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spans="1:26" x14ac:dyDescent="0.45">
      <c r="A42" s="74"/>
      <c r="B42" s="74"/>
      <c r="C42" s="74"/>
      <c r="D42" s="74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spans="1:26" x14ac:dyDescent="0.45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spans="1:26" x14ac:dyDescent="0.45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spans="1:26" x14ac:dyDescent="0.4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spans="1:26" x14ac:dyDescent="0.45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spans="1:26" x14ac:dyDescent="0.45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spans="1:26" x14ac:dyDescent="0.4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spans="1:26" x14ac:dyDescent="0.45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spans="1:26" x14ac:dyDescent="0.4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spans="1:26" x14ac:dyDescent="0.4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spans="1:26" x14ac:dyDescent="0.4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spans="1:26" x14ac:dyDescent="0.4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spans="1:26" x14ac:dyDescent="0.45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spans="1:26" x14ac:dyDescent="0.4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spans="1:26" x14ac:dyDescent="0.45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x14ac:dyDescent="0.45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x14ac:dyDescent="0.45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spans="1:26" x14ac:dyDescent="0.45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spans="1:26" x14ac:dyDescent="0.45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spans="1:26" x14ac:dyDescent="0.45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spans="1:26" x14ac:dyDescent="0.45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spans="1:26" x14ac:dyDescent="0.45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spans="1:26" x14ac:dyDescent="0.45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spans="1:26" x14ac:dyDescent="0.4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spans="1:26" x14ac:dyDescent="0.45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spans="1:26" x14ac:dyDescent="0.45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spans="1:26" x14ac:dyDescent="0.45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spans="1:26" x14ac:dyDescent="0.45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spans="1:26" x14ac:dyDescent="0.45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spans="1:26" x14ac:dyDescent="0.45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spans="1:26" x14ac:dyDescent="0.45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spans="1:26" x14ac:dyDescent="0.45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spans="1:26" x14ac:dyDescent="0.45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spans="1:26" x14ac:dyDescent="0.4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spans="1:26" x14ac:dyDescent="0.45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spans="1:26" x14ac:dyDescent="0.4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spans="1:26" x14ac:dyDescent="0.45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spans="1:26" x14ac:dyDescent="0.45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spans="1:26" x14ac:dyDescent="0.45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spans="1:26" x14ac:dyDescent="0.45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spans="1:26" x14ac:dyDescent="0.45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spans="1:26" x14ac:dyDescent="0.45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spans="1:26" x14ac:dyDescent="0.45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spans="1:26" x14ac:dyDescent="0.4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spans="1:26" x14ac:dyDescent="0.45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spans="1:26" x14ac:dyDescent="0.45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spans="1:26" x14ac:dyDescent="0.45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spans="1:26" x14ac:dyDescent="0.45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spans="1:26" x14ac:dyDescent="0.45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spans="1:26" x14ac:dyDescent="0.45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spans="1:26" x14ac:dyDescent="0.45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spans="1:26" x14ac:dyDescent="0.45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spans="1:26" x14ac:dyDescent="0.45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spans="1:26" x14ac:dyDescent="0.4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spans="1:26" x14ac:dyDescent="0.45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spans="1:26" x14ac:dyDescent="0.45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spans="1:26" x14ac:dyDescent="0.45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spans="1:26" x14ac:dyDescent="0.45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A3B1A6B0-99C5-42FF-BB41-EA75B7E63FB0}"/>
    <hyperlink ref="B32" r:id="rId2" xr:uid="{391750D8-EDF0-4AC4-BC9B-D5FC2A4044BA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DQ68"/>
  <sheetViews>
    <sheetView topLeftCell="BZ6" zoomScaleNormal="100" workbookViewId="0">
      <selection activeCell="CP6" sqref="CP6"/>
    </sheetView>
  </sheetViews>
  <sheetFormatPr defaultColWidth="9.1328125" defaultRowHeight="14.25" x14ac:dyDescent="0.45"/>
  <cols>
    <col min="1" max="1" width="19.265625" style="52" customWidth="1"/>
    <col min="2" max="2" width="12.3984375" style="52" customWidth="1"/>
    <col min="3" max="58" width="9.1328125" style="52"/>
    <col min="59" max="59" width="28" style="52" bestFit="1" customWidth="1"/>
    <col min="60" max="60" width="22.3984375" style="52" bestFit="1" customWidth="1"/>
    <col min="61" max="61" width="9.86328125" style="52" bestFit="1" customWidth="1"/>
    <col min="62" max="62" width="9.1328125" style="52"/>
    <col min="63" max="63" width="9.86328125" style="52" customWidth="1"/>
    <col min="64" max="88" width="9" style="2" customWidth="1"/>
    <col min="89" max="90" width="9.1328125" style="52"/>
    <col min="91" max="91" width="17.265625" style="52" customWidth="1"/>
    <col min="92" max="92" width="21.1328125" style="52" bestFit="1" customWidth="1"/>
    <col min="93" max="93" width="9.265625" style="52" bestFit="1" customWidth="1"/>
    <col min="94" max="94" width="9.265625" style="52" customWidth="1"/>
    <col min="95" max="95" width="8.86328125" style="52" bestFit="1" customWidth="1"/>
    <col min="96" max="96" width="9.1328125" style="52"/>
    <col min="97" max="120" width="8.86328125" style="2" customWidth="1"/>
    <col min="121" max="16384" width="9.1328125" style="52"/>
  </cols>
  <sheetData>
    <row r="1" spans="1:121" ht="14.65" thickBot="1" x14ac:dyDescent="0.5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21" x14ac:dyDescent="0.45">
      <c r="A2" s="50" t="s">
        <v>14</v>
      </c>
      <c r="B2" s="50" t="s">
        <v>24</v>
      </c>
      <c r="C2" s="92" t="s">
        <v>25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4"/>
      <c r="AD2" s="92" t="s">
        <v>26</v>
      </c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4"/>
      <c r="BD2" s="32"/>
    </row>
    <row r="3" spans="1:121" ht="16.149999999999999" thickBot="1" x14ac:dyDescent="0.5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CM3" s="71"/>
      <c r="CN3" s="72"/>
    </row>
    <row r="4" spans="1:121" ht="14.65" thickBot="1" x14ac:dyDescent="0.5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90</v>
      </c>
      <c r="CM4" s="31" t="s">
        <v>90</v>
      </c>
    </row>
    <row r="5" spans="1:121" ht="14.65" thickBot="1" x14ac:dyDescent="0.5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K5" s="27">
        <v>0</v>
      </c>
      <c r="CM5" s="29" t="s">
        <v>4</v>
      </c>
      <c r="CN5" s="28" t="s">
        <v>91</v>
      </c>
      <c r="CO5" s="28" t="s">
        <v>3</v>
      </c>
      <c r="CP5" s="28" t="s">
        <v>104</v>
      </c>
      <c r="CQ5" s="28" t="s">
        <v>97</v>
      </c>
      <c r="CR5" s="28" t="s">
        <v>92</v>
      </c>
      <c r="CS5" s="27">
        <v>2012</v>
      </c>
      <c r="CT5" s="27">
        <v>2013</v>
      </c>
      <c r="CU5" s="27">
        <v>2014</v>
      </c>
      <c r="CV5" s="27">
        <v>2015</v>
      </c>
      <c r="CW5" s="27">
        <v>2016</v>
      </c>
      <c r="CX5" s="27">
        <v>2017</v>
      </c>
      <c r="CY5" s="27">
        <v>2018</v>
      </c>
      <c r="CZ5" s="27">
        <v>2019</v>
      </c>
      <c r="DA5" s="27">
        <v>2020</v>
      </c>
      <c r="DB5" s="27">
        <v>2021</v>
      </c>
      <c r="DC5" s="27">
        <v>2022</v>
      </c>
      <c r="DD5" s="27">
        <v>2023</v>
      </c>
      <c r="DE5" s="27">
        <v>2024</v>
      </c>
      <c r="DF5" s="27">
        <v>2025</v>
      </c>
      <c r="DG5" s="27">
        <v>2026</v>
      </c>
      <c r="DH5" s="27">
        <v>2027</v>
      </c>
      <c r="DI5" s="27">
        <v>2028</v>
      </c>
      <c r="DJ5" s="27">
        <v>2029</v>
      </c>
      <c r="DK5" s="27">
        <v>2030</v>
      </c>
      <c r="DL5" s="27">
        <v>2031</v>
      </c>
      <c r="DM5" s="27">
        <v>2032</v>
      </c>
      <c r="DN5" s="27">
        <v>2033</v>
      </c>
      <c r="DO5" s="27">
        <v>2034</v>
      </c>
      <c r="DP5" s="27">
        <v>2035</v>
      </c>
      <c r="DQ5" s="27">
        <v>0</v>
      </c>
    </row>
    <row r="6" spans="1:121" x14ac:dyDescent="0.4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K6" s="52">
        <v>5</v>
      </c>
      <c r="CM6" s="52" t="str">
        <f t="shared" ref="CM6:CM21" si="0">BG6</f>
        <v>ABIOFRSR1</v>
      </c>
      <c r="CN6" s="52" t="str">
        <f t="shared" ref="CN6:CN21" si="1">BH6</f>
        <v>Forest thinnings - Lo</v>
      </c>
      <c r="CO6" s="15" t="s">
        <v>105</v>
      </c>
      <c r="CP6" s="15" t="s">
        <v>128</v>
      </c>
      <c r="CQ6" s="52" t="str">
        <f t="shared" ref="CQ6:CQ21" si="2">BJ6</f>
        <v>BIOWOO</v>
      </c>
      <c r="CR6" s="52" t="s">
        <v>103</v>
      </c>
      <c r="CS6" s="66">
        <f>IF(AF6&lt;0,0.01,AF6/Conversions!$B$3)</f>
        <v>3.45</v>
      </c>
      <c r="CT6" s="66">
        <f>IF(AG6&lt;0,0.01,AG6/Conversions!$B$3)</f>
        <v>3.45</v>
      </c>
      <c r="CU6" s="66">
        <f>IF(AH6&lt;0,0.01,AH6/Conversions!$B$3)</f>
        <v>3.45</v>
      </c>
      <c r="CV6" s="66">
        <f>IF(AI6&lt;0,0.01,AI6/Conversions!$B$3)</f>
        <v>3.45</v>
      </c>
      <c r="CW6" s="66">
        <f>IF(AJ6&lt;0,0.01,AJ6/Conversions!$B$3)</f>
        <v>3.45</v>
      </c>
      <c r="CX6" s="66">
        <f>IF(AK6&lt;0,0.01,AK6/Conversions!$B$3)</f>
        <v>3.45</v>
      </c>
      <c r="CY6" s="66">
        <f>IF(AL6&lt;0,0.01,AL6/Conversions!$B$3)</f>
        <v>3.45</v>
      </c>
      <c r="CZ6" s="66">
        <f>IF(AM6&lt;0,0.01,AM6/Conversions!$B$3)</f>
        <v>3.45</v>
      </c>
      <c r="DA6" s="66">
        <f>IF(AN6&lt;0,0.01,AN6/Conversions!$B$3)</f>
        <v>3.45</v>
      </c>
      <c r="DB6" s="66">
        <f>IF(AO6&lt;0,0.01,AO6/Conversions!$B$3)</f>
        <v>3.45</v>
      </c>
      <c r="DC6" s="66">
        <f>IF(AP6&lt;0,0.01,AP6/Conversions!$B$3)</f>
        <v>3.45</v>
      </c>
      <c r="DD6" s="66">
        <f>IF(AQ6&lt;0,0.01,AQ6/Conversions!$B$3)</f>
        <v>3.45</v>
      </c>
      <c r="DE6" s="66">
        <f>IF(AR6&lt;0,0.01,AR6/Conversions!$B$3)</f>
        <v>3.45</v>
      </c>
      <c r="DF6" s="66">
        <f>IF(AS6&lt;0,0.01,AS6/Conversions!$B$3)</f>
        <v>3.45</v>
      </c>
      <c r="DG6" s="66">
        <f>IF(AT6&lt;0,0.01,AT6/Conversions!$B$3)</f>
        <v>3.45</v>
      </c>
      <c r="DH6" s="66">
        <f>IF(AU6&lt;0,0.01,AU6/Conversions!$B$3)</f>
        <v>3.45</v>
      </c>
      <c r="DI6" s="66">
        <f>IF(AV6&lt;0,0.01,AV6/Conversions!$B$3)</f>
        <v>3.45</v>
      </c>
      <c r="DJ6" s="66">
        <f>IF(AW6&lt;0,0.01,AW6/Conversions!$B$3)</f>
        <v>3.45</v>
      </c>
      <c r="DK6" s="66">
        <f>IF(AX6&lt;0,0.01,AX6/Conversions!$B$3)</f>
        <v>3.45</v>
      </c>
      <c r="DL6" s="66">
        <f>IF(AY6&lt;0,0.01,AY6/Conversions!$B$3)</f>
        <v>3.45</v>
      </c>
      <c r="DM6" s="66">
        <f>IF(AZ6&lt;0,0.01,AZ6/Conversions!$B$3)</f>
        <v>3.45</v>
      </c>
      <c r="DN6" s="66">
        <f>IF(BA6&lt;0,0.01,BA6/Conversions!$B$3)</f>
        <v>3.45</v>
      </c>
      <c r="DO6" s="66">
        <f>IF(BB6&lt;0,0.01,BB6/Conversions!$B$3)</f>
        <v>3.45</v>
      </c>
      <c r="DP6" s="66">
        <f>IF(BC6&lt;0,0.01,BC6/Conversions!$B$3)</f>
        <v>3.45</v>
      </c>
      <c r="DQ6" s="52">
        <v>5</v>
      </c>
    </row>
    <row r="7" spans="1:121" x14ac:dyDescent="0.4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 t="s">
        <v>106</v>
      </c>
      <c r="BG7" s="52" t="str">
        <f>"MINBIOWOO1"&amp;BE7</f>
        <v>MINBIOWOO1_S1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K7" s="52">
        <v>5</v>
      </c>
      <c r="CM7" s="52" t="str">
        <f t="shared" si="0"/>
        <v>MINBIOWOO1_S1</v>
      </c>
      <c r="CN7" s="52" t="str">
        <f t="shared" si="1"/>
        <v>Sawmill residues - Lo</v>
      </c>
      <c r="CO7" s="15" t="s">
        <v>6</v>
      </c>
      <c r="CP7" s="15" t="s">
        <v>128</v>
      </c>
      <c r="CQ7" s="52" t="str">
        <f t="shared" si="2"/>
        <v>BIOWOO</v>
      </c>
      <c r="CR7" s="52" t="s">
        <v>103</v>
      </c>
      <c r="CS7" s="66">
        <f>IF(AF7&lt;0,0.01,AF7/Conversions!$B$3)</f>
        <v>2.5</v>
      </c>
      <c r="CT7" s="66">
        <f>IF(AG7&lt;0,0.01,AG7/Conversions!$B$3)</f>
        <v>2.5</v>
      </c>
      <c r="CU7" s="66">
        <f>IF(AH7&lt;0,0.01,AH7/Conversions!$B$3)</f>
        <v>2.5</v>
      </c>
      <c r="CV7" s="66">
        <f>IF(AI7&lt;0,0.01,AI7/Conversions!$B$3)</f>
        <v>2.5</v>
      </c>
      <c r="CW7" s="66">
        <f>IF(AJ7&lt;0,0.01,AJ7/Conversions!$B$3)</f>
        <v>2.5</v>
      </c>
      <c r="CX7" s="66">
        <f>IF(AK7&lt;0,0.01,AK7/Conversions!$B$3)</f>
        <v>2.5</v>
      </c>
      <c r="CY7" s="66">
        <f>IF(AL7&lt;0,0.01,AL7/Conversions!$B$3)</f>
        <v>2.5</v>
      </c>
      <c r="CZ7" s="66">
        <f>IF(AM7&lt;0,0.01,AM7/Conversions!$B$3)</f>
        <v>2.5</v>
      </c>
      <c r="DA7" s="66">
        <f>IF(AN7&lt;0,0.01,AN7/Conversions!$B$3)</f>
        <v>2.5</v>
      </c>
      <c r="DB7" s="66">
        <f>IF(AO7&lt;0,0.01,AO7/Conversions!$B$3)</f>
        <v>2.5</v>
      </c>
      <c r="DC7" s="66">
        <f>IF(AP7&lt;0,0.01,AP7/Conversions!$B$3)</f>
        <v>2.5</v>
      </c>
      <c r="DD7" s="66">
        <f>IF(AQ7&lt;0,0.01,AQ7/Conversions!$B$3)</f>
        <v>2.5</v>
      </c>
      <c r="DE7" s="66">
        <f>IF(AR7&lt;0,0.01,AR7/Conversions!$B$3)</f>
        <v>2.5</v>
      </c>
      <c r="DF7" s="66">
        <f>IF(AS7&lt;0,0.01,AS7/Conversions!$B$3)</f>
        <v>2.5</v>
      </c>
      <c r="DG7" s="66">
        <f>IF(AT7&lt;0,0.01,AT7/Conversions!$B$3)</f>
        <v>2.5</v>
      </c>
      <c r="DH7" s="66">
        <f>IF(AU7&lt;0,0.01,AU7/Conversions!$B$3)</f>
        <v>2.5</v>
      </c>
      <c r="DI7" s="66">
        <f>IF(AV7&lt;0,0.01,AV7/Conversions!$B$3)</f>
        <v>2.5</v>
      </c>
      <c r="DJ7" s="66">
        <f>IF(AW7&lt;0,0.01,AW7/Conversions!$B$3)</f>
        <v>2.5</v>
      </c>
      <c r="DK7" s="66">
        <f>IF(AX7&lt;0,0.01,AX7/Conversions!$B$3)</f>
        <v>2.5</v>
      </c>
      <c r="DL7" s="66">
        <f>IF(AY7&lt;0,0.01,AY7/Conversions!$B$3)</f>
        <v>2.5</v>
      </c>
      <c r="DM7" s="66">
        <f>IF(AZ7&lt;0,0.01,AZ7/Conversions!$B$3)</f>
        <v>2.5</v>
      </c>
      <c r="DN7" s="66">
        <f>IF(BA7&lt;0,0.01,BA7/Conversions!$B$3)</f>
        <v>2.5</v>
      </c>
      <c r="DO7" s="66">
        <f>IF(BB7&lt;0,0.01,BB7/Conversions!$B$3)</f>
        <v>2.5</v>
      </c>
      <c r="DP7" s="66">
        <f>IF(BC7&lt;0,0.01,BC7/Conversions!$B$3)</f>
        <v>2.5</v>
      </c>
      <c r="DQ7" s="52">
        <v>5</v>
      </c>
    </row>
    <row r="8" spans="1:121" x14ac:dyDescent="0.4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 t="s">
        <v>106</v>
      </c>
      <c r="BG8" s="52" t="str">
        <f>"MINBIOWOO2"&amp;BE8</f>
        <v>MINBIOWOO2_S1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K8" s="52">
        <v>5</v>
      </c>
      <c r="CM8" s="52" t="str">
        <f t="shared" si="0"/>
        <v>MINBIOWOO2_S1</v>
      </c>
      <c r="CN8" s="52" t="str">
        <f t="shared" si="1"/>
        <v>PCRW - Lo</v>
      </c>
      <c r="CO8" s="15" t="s">
        <v>6</v>
      </c>
      <c r="CP8" s="15" t="s">
        <v>128</v>
      </c>
      <c r="CQ8" s="52" t="str">
        <f t="shared" si="2"/>
        <v>BIOWOO</v>
      </c>
      <c r="CR8" s="52" t="s">
        <v>103</v>
      </c>
      <c r="CS8" s="66">
        <f>IF(AF8&lt;0,0.01,AF8/Conversions!$B$3)</f>
        <v>1.4761904761904763</v>
      </c>
      <c r="CT8" s="66">
        <f>IF(AG8&lt;0,0.01,AG8/Conversions!$B$3)</f>
        <v>1.4761904761904763</v>
      </c>
      <c r="CU8" s="66">
        <f>IF(AH8&lt;0,0.01,AH8/Conversions!$B$3)</f>
        <v>1.4761904761904763</v>
      </c>
      <c r="CV8" s="66">
        <f>IF(AI8&lt;0,0.01,AI8/Conversions!$B$3)</f>
        <v>1.4761904761904763</v>
      </c>
      <c r="CW8" s="66">
        <f>IF(AJ8&lt;0,0.01,AJ8/Conversions!$B$3)</f>
        <v>1.4761904761904763</v>
      </c>
      <c r="CX8" s="66">
        <f>IF(AK8&lt;0,0.01,AK8/Conversions!$B$3)</f>
        <v>1.4761904761904763</v>
      </c>
      <c r="CY8" s="66">
        <f>IF(AL8&lt;0,0.01,AL8/Conversions!$B$3)</f>
        <v>1.4761904761904763</v>
      </c>
      <c r="CZ8" s="66">
        <f>IF(AM8&lt;0,0.01,AM8/Conversions!$B$3)</f>
        <v>1.4761904761904763</v>
      </c>
      <c r="DA8" s="66">
        <f>IF(AN8&lt;0,0.01,AN8/Conversions!$B$3)</f>
        <v>1.4761904761904763</v>
      </c>
      <c r="DB8" s="66">
        <f>IF(AO8&lt;0,0.01,AO8/Conversions!$B$3)</f>
        <v>1.4761904761904763</v>
      </c>
      <c r="DC8" s="66">
        <f>IF(AP8&lt;0,0.01,AP8/Conversions!$B$3)</f>
        <v>1.4761904761904763</v>
      </c>
      <c r="DD8" s="66">
        <f>IF(AQ8&lt;0,0.01,AQ8/Conversions!$B$3)</f>
        <v>1.4761904761904763</v>
      </c>
      <c r="DE8" s="66">
        <f>IF(AR8&lt;0,0.01,AR8/Conversions!$B$3)</f>
        <v>1.4761904761904763</v>
      </c>
      <c r="DF8" s="66">
        <f>IF(AS8&lt;0,0.01,AS8/Conversions!$B$3)</f>
        <v>1.4761904761904763</v>
      </c>
      <c r="DG8" s="66">
        <f>IF(AT8&lt;0,0.01,AT8/Conversions!$B$3)</f>
        <v>1.4761904761904763</v>
      </c>
      <c r="DH8" s="66">
        <f>IF(AU8&lt;0,0.01,AU8/Conversions!$B$3)</f>
        <v>1.4761904761904763</v>
      </c>
      <c r="DI8" s="66">
        <f>IF(AV8&lt;0,0.01,AV8/Conversions!$B$3)</f>
        <v>1.4761904761904763</v>
      </c>
      <c r="DJ8" s="66">
        <f>IF(AW8&lt;0,0.01,AW8/Conversions!$B$3)</f>
        <v>1.4761904761904763</v>
      </c>
      <c r="DK8" s="66">
        <f>IF(AX8&lt;0,0.01,AX8/Conversions!$B$3)</f>
        <v>1.4761904761904763</v>
      </c>
      <c r="DL8" s="66">
        <f>IF(AY8&lt;0,0.01,AY8/Conversions!$B$3)</f>
        <v>1.4761904761904763</v>
      </c>
      <c r="DM8" s="66">
        <f>IF(AZ8&lt;0,0.01,AZ8/Conversions!$B$3)</f>
        <v>1.4761904761904763</v>
      </c>
      <c r="DN8" s="66">
        <f>IF(BA8&lt;0,0.01,BA8/Conversions!$B$3)</f>
        <v>1.4761904761904763</v>
      </c>
      <c r="DO8" s="66">
        <f>IF(BB8&lt;0,0.01,BB8/Conversions!$B$3)</f>
        <v>1.4761904761904763</v>
      </c>
      <c r="DP8" s="66">
        <f>IF(BC8&lt;0,0.01,BC8/Conversions!$B$3)</f>
        <v>1.4761904761904763</v>
      </c>
      <c r="DQ8" s="52">
        <v>5</v>
      </c>
    </row>
    <row r="9" spans="1:121" x14ac:dyDescent="0.4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64475.607530500973</v>
      </c>
      <c r="K9" s="25">
        <v>67956.962980262222</v>
      </c>
      <c r="L9" s="25">
        <v>71404.83457434806</v>
      </c>
      <c r="M9" s="25">
        <v>74813.02544305686</v>
      </c>
      <c r="N9" s="25">
        <v>77378.646760533054</v>
      </c>
      <c r="O9" s="25">
        <v>79238.956892786911</v>
      </c>
      <c r="P9" s="25">
        <v>81134.999652980841</v>
      </c>
      <c r="Q9" s="25">
        <v>82816.247975183258</v>
      </c>
      <c r="R9" s="25">
        <v>84830.878133673745</v>
      </c>
      <c r="S9" s="25">
        <v>86919.511230833246</v>
      </c>
      <c r="T9" s="25">
        <v>89037.500213511987</v>
      </c>
      <c r="U9" s="25">
        <v>91185.28822222841</v>
      </c>
      <c r="V9" s="25">
        <v>93363.325514366559</v>
      </c>
      <c r="W9" s="25">
        <v>95572.069575960733</v>
      </c>
      <c r="X9" s="25">
        <v>97810.596360216514</v>
      </c>
      <c r="Y9" s="25">
        <v>100079.29802712893</v>
      </c>
      <c r="Z9" s="25">
        <v>102378.57173128746</v>
      </c>
      <c r="AA9" s="25">
        <v>104708.81968238323</v>
      </c>
      <c r="AB9" s="25">
        <v>107070.44920638691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 t="s">
        <v>106</v>
      </c>
      <c r="BG9" s="52" t="str">
        <f>"MINBIOMSW1"&amp;BE9</f>
        <v>MINBIOMSW1_S1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2.6994647360870148</v>
      </c>
      <c r="BR9" s="66">
        <f>K9/1000*Conversions!$B$2</f>
        <v>2.8452221260576187</v>
      </c>
      <c r="BS9" s="66">
        <f>L9/1000*Conversions!$B$2</f>
        <v>2.9895776139588048</v>
      </c>
      <c r="BT9" s="66">
        <f>M9/1000*Conversions!$B$2</f>
        <v>3.1322717492499046</v>
      </c>
      <c r="BU9" s="66">
        <f>N9/1000*Conversions!$B$2</f>
        <v>3.2396891825699985</v>
      </c>
      <c r="BV9" s="66">
        <f>O9/1000*Conversions!$B$2</f>
        <v>3.3175766471872028</v>
      </c>
      <c r="BW9" s="66">
        <f>P9/1000*Conversions!$B$2</f>
        <v>3.3969601654710018</v>
      </c>
      <c r="BX9" s="66">
        <f>Q9/1000*Conversions!$B$2</f>
        <v>3.467350670224973</v>
      </c>
      <c r="BY9" s="66">
        <f>R9/1000*Conversions!$B$2</f>
        <v>3.5516992057006527</v>
      </c>
      <c r="BZ9" s="66">
        <f>S9/1000*Conversions!$B$2</f>
        <v>3.6391460962125266</v>
      </c>
      <c r="CA9" s="66">
        <f>T9/1000*Conversions!$B$2</f>
        <v>3.7278220589393203</v>
      </c>
      <c r="CB9" s="66">
        <f>U9/1000*Conversions!$B$2</f>
        <v>3.8177456472882594</v>
      </c>
      <c r="CC9" s="66">
        <f>V9/1000*Conversions!$B$2</f>
        <v>3.9089357126354995</v>
      </c>
      <c r="CD9" s="66">
        <f>W9/1000*Conversions!$B$2</f>
        <v>4.0014114090063249</v>
      </c>
      <c r="CE9" s="66">
        <f>X9/1000*Conversions!$B$2</f>
        <v>4.0951340484095446</v>
      </c>
      <c r="CF9" s="66">
        <f>Y9/1000*Conversions!$B$2</f>
        <v>4.1901200497998339</v>
      </c>
      <c r="CG9" s="66">
        <f>Z9/1000*Conversions!$B$2</f>
        <v>4.2863860412455441</v>
      </c>
      <c r="CH9" s="66">
        <f>AA9/1000*Conversions!$B$2</f>
        <v>4.3839488624620211</v>
      </c>
      <c r="CI9" s="66">
        <f>AB9/1000*Conversions!$B$2</f>
        <v>4.4828255673730073</v>
      </c>
      <c r="CJ9" s="73">
        <f>TREND(CD9:CI9,$CD$5:$CI$5,$CJ$5)</f>
        <v>5.9248616091009865</v>
      </c>
      <c r="CK9" s="52">
        <v>5</v>
      </c>
      <c r="CM9" s="52" t="str">
        <f t="shared" si="0"/>
        <v>MINBIOMSW1_S1</v>
      </c>
      <c r="CN9" s="52" t="str">
        <f t="shared" si="1"/>
        <v>Solid BMSW - Lo</v>
      </c>
      <c r="CO9" s="15" t="s">
        <v>6</v>
      </c>
      <c r="CP9" s="15" t="s">
        <v>128</v>
      </c>
      <c r="CQ9" s="52" t="str">
        <f t="shared" si="2"/>
        <v>BIOMUN</v>
      </c>
      <c r="CR9" s="52" t="s">
        <v>103</v>
      </c>
      <c r="CS9" s="66">
        <f>IF(AF9&lt;0,0.01,AF9/Conversions!$B$3)</f>
        <v>0.01</v>
      </c>
      <c r="CT9" s="66">
        <f>IF(AG9&lt;0,0.01,AG9/Conversions!$B$3)</f>
        <v>0.01</v>
      </c>
      <c r="CU9" s="66">
        <f>IF(AH9&lt;0,0.01,AH9/Conversions!$B$3)</f>
        <v>0.01</v>
      </c>
      <c r="CV9" s="66">
        <f>IF(AI9&lt;0,0.01,AI9/Conversions!$B$3)</f>
        <v>0.01</v>
      </c>
      <c r="CW9" s="66">
        <f>IF(AJ9&lt;0,0.01,AJ9/Conversions!$B$3)</f>
        <v>0.01</v>
      </c>
      <c r="CX9" s="66">
        <f>IF(AK9&lt;0,0.01,AK9/Conversions!$B$3)</f>
        <v>0.01</v>
      </c>
      <c r="CY9" s="66">
        <f>IF(AL9&lt;0,0.01,AL9/Conversions!$B$3)</f>
        <v>0.01</v>
      </c>
      <c r="CZ9" s="66">
        <f>IF(AM9&lt;0,0.01,AM9/Conversions!$B$3)</f>
        <v>0.01</v>
      </c>
      <c r="DA9" s="66">
        <f>IF(AN9&lt;0,0.01,AN9/Conversions!$B$3)</f>
        <v>0.01</v>
      </c>
      <c r="DB9" s="66">
        <f>IF(AO9&lt;0,0.01,AO9/Conversions!$B$3)</f>
        <v>0.01</v>
      </c>
      <c r="DC9" s="66">
        <f>IF(AP9&lt;0,0.01,AP9/Conversions!$B$3)</f>
        <v>0.01</v>
      </c>
      <c r="DD9" s="66">
        <f>IF(AQ9&lt;0,0.01,AQ9/Conversions!$B$3)</f>
        <v>0.01</v>
      </c>
      <c r="DE9" s="66">
        <f>IF(AR9&lt;0,0.01,AR9/Conversions!$B$3)</f>
        <v>0.01</v>
      </c>
      <c r="DF9" s="66">
        <f>IF(AS9&lt;0,0.01,AS9/Conversions!$B$3)</f>
        <v>0.01</v>
      </c>
      <c r="DG9" s="66">
        <f>IF(AT9&lt;0,0.01,AT9/Conversions!$B$3)</f>
        <v>0.01</v>
      </c>
      <c r="DH9" s="66">
        <f>IF(AU9&lt;0,0.01,AU9/Conversions!$B$3)</f>
        <v>0.01</v>
      </c>
      <c r="DI9" s="66">
        <f>IF(AV9&lt;0,0.01,AV9/Conversions!$B$3)</f>
        <v>0.01</v>
      </c>
      <c r="DJ9" s="66">
        <f>IF(AW9&lt;0,0.01,AW9/Conversions!$B$3)</f>
        <v>0.01</v>
      </c>
      <c r="DK9" s="66">
        <f>IF(AX9&lt;0,0.01,AX9/Conversions!$B$3)</f>
        <v>0.01</v>
      </c>
      <c r="DL9" s="66">
        <f>IF(AY9&lt;0,0.01,AY9/Conversions!$B$3)</f>
        <v>0.01</v>
      </c>
      <c r="DM9" s="66">
        <f>IF(AZ9&lt;0,0.01,AZ9/Conversions!$B$3)</f>
        <v>0.01</v>
      </c>
      <c r="DN9" s="66">
        <f>IF(BA9&lt;0,0.01,BA9/Conversions!$B$3)</f>
        <v>0.01</v>
      </c>
      <c r="DO9" s="66">
        <f>IF(BB9&lt;0,0.01,BB9/Conversions!$B$3)</f>
        <v>0.01</v>
      </c>
      <c r="DP9" s="66">
        <f>IF(BC9&lt;0,0.01,BC9/Conversions!$B$3)</f>
        <v>0.01</v>
      </c>
      <c r="DQ9" s="52">
        <v>5</v>
      </c>
    </row>
    <row r="10" spans="1:121" x14ac:dyDescent="0.4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 t="s">
        <v>106</v>
      </c>
      <c r="BG10" s="52" t="str">
        <f>"MINBIOTLW"&amp;BE10</f>
        <v>MINBIOTLW_S1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CI10</f>
        <v>1.1449185151557677</v>
      </c>
      <c r="CK10" s="52">
        <v>5</v>
      </c>
      <c r="CM10" s="52" t="str">
        <f t="shared" si="0"/>
        <v>MINBIOTLW_S1</v>
      </c>
      <c r="CN10" s="52" t="str">
        <f t="shared" si="1"/>
        <v>Tallow - Lo</v>
      </c>
      <c r="CO10" s="15" t="s">
        <v>6</v>
      </c>
      <c r="CP10" s="15" t="s">
        <v>128</v>
      </c>
      <c r="CQ10" s="52" t="str">
        <f t="shared" si="2"/>
        <v>BIOWOO</v>
      </c>
      <c r="CR10" s="52" t="s">
        <v>103</v>
      </c>
      <c r="CS10" s="66">
        <f>IF(AF10&lt;0,0.01,AF10/Conversions!$B$3)</f>
        <v>8.720930232558139</v>
      </c>
      <c r="CT10" s="66">
        <f>IF(AG10&lt;0,0.01,AG10/Conversions!$B$3)</f>
        <v>8.720930232558139</v>
      </c>
      <c r="CU10" s="66">
        <f>IF(AH10&lt;0,0.01,AH10/Conversions!$B$3)</f>
        <v>8.720930232558139</v>
      </c>
      <c r="CV10" s="66">
        <f>IF(AI10&lt;0,0.01,AI10/Conversions!$B$3)</f>
        <v>8.720930232558139</v>
      </c>
      <c r="CW10" s="66">
        <f>IF(AJ10&lt;0,0.01,AJ10/Conversions!$B$3)</f>
        <v>8.720930232558139</v>
      </c>
      <c r="CX10" s="66">
        <f>IF(AK10&lt;0,0.01,AK10/Conversions!$B$3)</f>
        <v>8.720930232558139</v>
      </c>
      <c r="CY10" s="66">
        <f>IF(AL10&lt;0,0.01,AL10/Conversions!$B$3)</f>
        <v>8.720930232558139</v>
      </c>
      <c r="CZ10" s="66">
        <f>IF(AM10&lt;0,0.01,AM10/Conversions!$B$3)</f>
        <v>8.720930232558139</v>
      </c>
      <c r="DA10" s="66">
        <f>IF(AN10&lt;0,0.01,AN10/Conversions!$B$3)</f>
        <v>8.720930232558139</v>
      </c>
      <c r="DB10" s="66">
        <f>IF(AO10&lt;0,0.01,AO10/Conversions!$B$3)</f>
        <v>8.720930232558139</v>
      </c>
      <c r="DC10" s="66">
        <f>IF(AP10&lt;0,0.01,AP10/Conversions!$B$3)</f>
        <v>8.720930232558139</v>
      </c>
      <c r="DD10" s="66">
        <f>IF(AQ10&lt;0,0.01,AQ10/Conversions!$B$3)</f>
        <v>8.720930232558139</v>
      </c>
      <c r="DE10" s="66">
        <f>IF(AR10&lt;0,0.01,AR10/Conversions!$B$3)</f>
        <v>8.720930232558139</v>
      </c>
      <c r="DF10" s="66">
        <f>IF(AS10&lt;0,0.01,AS10/Conversions!$B$3)</f>
        <v>8.720930232558139</v>
      </c>
      <c r="DG10" s="66">
        <f>IF(AT10&lt;0,0.01,AT10/Conversions!$B$3)</f>
        <v>8.720930232558139</v>
      </c>
      <c r="DH10" s="66">
        <f>IF(AU10&lt;0,0.01,AU10/Conversions!$B$3)</f>
        <v>8.720930232558139</v>
      </c>
      <c r="DI10" s="66">
        <f>IF(AV10&lt;0,0.01,AV10/Conversions!$B$3)</f>
        <v>8.720930232558139</v>
      </c>
      <c r="DJ10" s="66">
        <f>IF(AW10&lt;0,0.01,AW10/Conversions!$B$3)</f>
        <v>8.720930232558139</v>
      </c>
      <c r="DK10" s="66">
        <f>IF(AX10&lt;0,0.01,AX10/Conversions!$B$3)</f>
        <v>8.720930232558139</v>
      </c>
      <c r="DL10" s="66">
        <f>IF(AY10&lt;0,0.01,AY10/Conversions!$B$3)</f>
        <v>8.720930232558139</v>
      </c>
      <c r="DM10" s="66">
        <f>IF(AZ10&lt;0,0.01,AZ10/Conversions!$B$3)</f>
        <v>8.720930232558139</v>
      </c>
      <c r="DN10" s="66">
        <f>IF(BA10&lt;0,0.01,BA10/Conversions!$B$3)</f>
        <v>8.720930232558139</v>
      </c>
      <c r="DO10" s="66">
        <f>IF(BB10&lt;0,0.01,BB10/Conversions!$B$3)</f>
        <v>8.720930232558139</v>
      </c>
      <c r="DP10" s="66">
        <f>IF(BC10&lt;0,0.01,BC10/Conversions!$B$3)</f>
        <v>8.720930232558139</v>
      </c>
      <c r="DQ10" s="52">
        <v>5</v>
      </c>
    </row>
    <row r="11" spans="1:121" x14ac:dyDescent="0.4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 t="s">
        <v>106</v>
      </c>
      <c r="BG11" s="52" t="str">
        <f>"MINBIORVO"&amp;BE11</f>
        <v>MINBIORVO_S1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TREND(CD11:CI11,$CD$5:$CI$5,$CJ$5)</f>
        <v>0.2070573480000002</v>
      </c>
      <c r="CK11" s="52">
        <v>5</v>
      </c>
      <c r="CM11" s="52" t="str">
        <f t="shared" si="0"/>
        <v>MINBIORVO_S1</v>
      </c>
      <c r="CN11" s="52" t="str">
        <f t="shared" si="1"/>
        <v>RVO - Lo</v>
      </c>
      <c r="CO11" s="15" t="s">
        <v>6</v>
      </c>
      <c r="CP11" s="15" t="s">
        <v>128</v>
      </c>
      <c r="CQ11" s="52" t="str">
        <f t="shared" si="2"/>
        <v>BIORPS</v>
      </c>
      <c r="CR11" s="52" t="s">
        <v>103</v>
      </c>
      <c r="CS11" s="66">
        <f>IF(AF11&lt;0,0.01,AF11/Conversions!$B$3)</f>
        <v>15.5</v>
      </c>
      <c r="CT11" s="66">
        <f>IF(AG11&lt;0,0.01,AG11/Conversions!$B$3)</f>
        <v>15.5</v>
      </c>
      <c r="CU11" s="66">
        <f>IF(AH11&lt;0,0.01,AH11/Conversions!$B$3)</f>
        <v>15.5</v>
      </c>
      <c r="CV11" s="66">
        <f>IF(AI11&lt;0,0.01,AI11/Conversions!$B$3)</f>
        <v>15.5</v>
      </c>
      <c r="CW11" s="66">
        <f>IF(AJ11&lt;0,0.01,AJ11/Conversions!$B$3)</f>
        <v>15.5</v>
      </c>
      <c r="CX11" s="66">
        <f>IF(AK11&lt;0,0.01,AK11/Conversions!$B$3)</f>
        <v>15.5</v>
      </c>
      <c r="CY11" s="66">
        <f>IF(AL11&lt;0,0.01,AL11/Conversions!$B$3)</f>
        <v>15.5</v>
      </c>
      <c r="CZ11" s="66">
        <f>IF(AM11&lt;0,0.01,AM11/Conversions!$B$3)</f>
        <v>15.5</v>
      </c>
      <c r="DA11" s="66">
        <f>IF(AN11&lt;0,0.01,AN11/Conversions!$B$3)</f>
        <v>15.5</v>
      </c>
      <c r="DB11" s="66">
        <f>IF(AO11&lt;0,0.01,AO11/Conversions!$B$3)</f>
        <v>15.5</v>
      </c>
      <c r="DC11" s="66">
        <f>IF(AP11&lt;0,0.01,AP11/Conversions!$B$3)</f>
        <v>15.5</v>
      </c>
      <c r="DD11" s="66">
        <f>IF(AQ11&lt;0,0.01,AQ11/Conversions!$B$3)</f>
        <v>15.5</v>
      </c>
      <c r="DE11" s="66">
        <f>IF(AR11&lt;0,0.01,AR11/Conversions!$B$3)</f>
        <v>15.5</v>
      </c>
      <c r="DF11" s="66">
        <f>IF(AS11&lt;0,0.01,AS11/Conversions!$B$3)</f>
        <v>15.5</v>
      </c>
      <c r="DG11" s="66">
        <f>IF(AT11&lt;0,0.01,AT11/Conversions!$B$3)</f>
        <v>15.5</v>
      </c>
      <c r="DH11" s="66">
        <f>IF(AU11&lt;0,0.01,AU11/Conversions!$B$3)</f>
        <v>15.5</v>
      </c>
      <c r="DI11" s="66">
        <f>IF(AV11&lt;0,0.01,AV11/Conversions!$B$3)</f>
        <v>15.5</v>
      </c>
      <c r="DJ11" s="66">
        <f>IF(AW11&lt;0,0.01,AW11/Conversions!$B$3)</f>
        <v>15.5</v>
      </c>
      <c r="DK11" s="66">
        <f>IF(AX11&lt;0,0.01,AX11/Conversions!$B$3)</f>
        <v>15.5</v>
      </c>
      <c r="DL11" s="66">
        <f>IF(AY11&lt;0,0.01,AY11/Conversions!$B$3)</f>
        <v>15.5</v>
      </c>
      <c r="DM11" s="66">
        <f>IF(AZ11&lt;0,0.01,AZ11/Conversions!$B$3)</f>
        <v>15.5</v>
      </c>
      <c r="DN11" s="66">
        <f>IF(BA11&lt;0,0.01,BA11/Conversions!$B$3)</f>
        <v>15.5</v>
      </c>
      <c r="DO11" s="66">
        <f>IF(BB11&lt;0,0.01,BB11/Conversions!$B$3)</f>
        <v>15.5</v>
      </c>
      <c r="DP11" s="66">
        <f>IF(BC11&lt;0,0.01,BC11/Conversions!$B$3)</f>
        <v>15.5</v>
      </c>
      <c r="DQ11" s="52">
        <v>5</v>
      </c>
    </row>
    <row r="12" spans="1:121" x14ac:dyDescent="0.4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 t="s">
        <v>106</v>
      </c>
      <c r="BG12" s="52" t="str">
        <f>"MINBIOWOO3"&amp;BE12</f>
        <v>MINBIOWOO3_S1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TREND(CD12:CI12,$CD$5:$CI$5,$CJ$5)</f>
        <v>2.4959032909813601</v>
      </c>
      <c r="CK12" s="52">
        <v>5</v>
      </c>
      <c r="CM12" s="52" t="str">
        <f t="shared" si="0"/>
        <v>MINBIOWOO3_S1</v>
      </c>
      <c r="CN12" s="52" t="str">
        <f t="shared" si="1"/>
        <v>Straw - Lo</v>
      </c>
      <c r="CO12" s="15" t="s">
        <v>6</v>
      </c>
      <c r="CP12" s="15" t="s">
        <v>128</v>
      </c>
      <c r="CQ12" s="52" t="str">
        <f t="shared" si="2"/>
        <v>BIOWOO</v>
      </c>
      <c r="CR12" s="52" t="s">
        <v>103</v>
      </c>
      <c r="CS12" s="66">
        <f>IF(AF12&lt;0,0.01,AF12/Conversions!$B$3)</f>
        <v>2.8246554326589375</v>
      </c>
      <c r="CT12" s="66">
        <f>IF(AG12&lt;0,0.01,AG12/Conversions!$B$3)</f>
        <v>2.8246554326589375</v>
      </c>
      <c r="CU12" s="66">
        <f>IF(AH12&lt;0,0.01,AH12/Conversions!$B$3)</f>
        <v>2.8246554326589384</v>
      </c>
      <c r="CV12" s="66">
        <f>IF(AI12&lt;0,0.01,AI12/Conversions!$B$3)</f>
        <v>2.8246554326589384</v>
      </c>
      <c r="CW12" s="66">
        <f>IF(AJ12&lt;0,0.01,AJ12/Conversions!$B$3)</f>
        <v>2.8246554326589375</v>
      </c>
      <c r="CX12" s="66">
        <f>IF(AK12&lt;0,0.01,AK12/Conversions!$B$3)</f>
        <v>2.8246554326589375</v>
      </c>
      <c r="CY12" s="66">
        <f>IF(AL12&lt;0,0.01,AL12/Conversions!$B$3)</f>
        <v>2.8246554326589375</v>
      </c>
      <c r="CZ12" s="66">
        <f>IF(AM12&lt;0,0.01,AM12/Conversions!$B$3)</f>
        <v>2.8246554326589384</v>
      </c>
      <c r="DA12" s="66">
        <f>IF(AN12&lt;0,0.01,AN12/Conversions!$B$3)</f>
        <v>2.8246554326589384</v>
      </c>
      <c r="DB12" s="66">
        <f>IF(AO12&lt;0,0.01,AO12/Conversions!$B$3)</f>
        <v>2.8246554326589375</v>
      </c>
      <c r="DC12" s="66">
        <f>IF(AP12&lt;0,0.01,AP12/Conversions!$B$3)</f>
        <v>2.8246554326589375</v>
      </c>
      <c r="DD12" s="66">
        <f>IF(AQ12&lt;0,0.01,AQ12/Conversions!$B$3)</f>
        <v>2.8246554326589384</v>
      </c>
      <c r="DE12" s="66">
        <f>IF(AR12&lt;0,0.01,AR12/Conversions!$B$3)</f>
        <v>2.8246554326589375</v>
      </c>
      <c r="DF12" s="66">
        <f>IF(AS12&lt;0,0.01,AS12/Conversions!$B$3)</f>
        <v>2.8246554326589384</v>
      </c>
      <c r="DG12" s="66">
        <f>IF(AT12&lt;0,0.01,AT12/Conversions!$B$3)</f>
        <v>2.8246554326589375</v>
      </c>
      <c r="DH12" s="66">
        <f>IF(AU12&lt;0,0.01,AU12/Conversions!$B$3)</f>
        <v>2.8246554326589375</v>
      </c>
      <c r="DI12" s="66">
        <f>IF(AV12&lt;0,0.01,AV12/Conversions!$B$3)</f>
        <v>2.8246554326589375</v>
      </c>
      <c r="DJ12" s="66">
        <f>IF(AW12&lt;0,0.01,AW12/Conversions!$B$3)</f>
        <v>2.8246554326589375</v>
      </c>
      <c r="DK12" s="66">
        <f>IF(AX12&lt;0,0.01,AX12/Conversions!$B$3)</f>
        <v>2.8246554326589375</v>
      </c>
      <c r="DL12" s="66">
        <f>IF(AY12&lt;0,0.01,AY12/Conversions!$B$3)</f>
        <v>2.8246554326589375</v>
      </c>
      <c r="DM12" s="66">
        <f>IF(AZ12&lt;0,0.01,AZ12/Conversions!$B$3)</f>
        <v>2.8246554326589375</v>
      </c>
      <c r="DN12" s="66">
        <f>IF(BA12&lt;0,0.01,BA12/Conversions!$B$3)</f>
        <v>2.8246554326589375</v>
      </c>
      <c r="DO12" s="66">
        <f>IF(BB12&lt;0,0.01,BB12/Conversions!$B$3)</f>
        <v>2.8246554326589375</v>
      </c>
      <c r="DP12" s="66">
        <f>IF(BC12&lt;0,0.01,BC12/Conversions!$B$3)</f>
        <v>2.8246554326589375</v>
      </c>
      <c r="DQ12" s="52">
        <v>5</v>
      </c>
    </row>
    <row r="13" spans="1:121" x14ac:dyDescent="0.45">
      <c r="A13" s="26" t="s">
        <v>40</v>
      </c>
      <c r="B13" s="26" t="s">
        <v>41</v>
      </c>
      <c r="C13" s="25">
        <v>810.65449992766457</v>
      </c>
      <c r="D13" s="25">
        <v>830.90023425656182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948.58764374680982</v>
      </c>
      <c r="K13" s="25">
        <v>965.37848166301239</v>
      </c>
      <c r="L13" s="25">
        <v>987.90983132359861</v>
      </c>
      <c r="M13" s="25">
        <v>1012.7292067867014</v>
      </c>
      <c r="N13" s="25">
        <v>1035.2912570202</v>
      </c>
      <c r="O13" s="25">
        <v>1055.2920382308696</v>
      </c>
      <c r="P13" s="25">
        <v>945.22758008329163</v>
      </c>
      <c r="Q13" s="25">
        <v>1088.3239742838878</v>
      </c>
      <c r="R13" s="25">
        <v>1101.6427169314743</v>
      </c>
      <c r="S13" s="25">
        <v>1112.9367945906483</v>
      </c>
      <c r="T13" s="25">
        <v>1122.1473217907378</v>
      </c>
      <c r="U13" s="25">
        <v>1129.5180950928959</v>
      </c>
      <c r="V13" s="25">
        <v>1135.3688734549739</v>
      </c>
      <c r="W13" s="25">
        <v>1139.9266296207225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1147.026123055105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 t="s">
        <v>106</v>
      </c>
      <c r="BG13" s="52" t="str">
        <f>"MINBIOCATW"&amp;BE13</f>
        <v>MINBIOCATW_S1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3.9715467468391434E-2</v>
      </c>
      <c r="BR13" s="66">
        <f>K13/1000*Conversions!$B$2</f>
        <v>4.041846627026701E-2</v>
      </c>
      <c r="BS13" s="66">
        <f>L13/1000*Conversions!$B$2</f>
        <v>4.1361808817856428E-2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4.4182967056650056E-2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4.6596437715921264E-2</v>
      </c>
      <c r="CA13" s="66">
        <f>T13/1000*Conversions!$B$2</f>
        <v>4.6982064068734612E-2</v>
      </c>
      <c r="CB13" s="66">
        <f>U13/1000*Conversions!$B$2</f>
        <v>4.7290663605349371E-2</v>
      </c>
      <c r="CC13" s="66">
        <f>V13/1000*Conversions!$B$2</f>
        <v>4.7535623993812851E-2</v>
      </c>
      <c r="CD13" s="66">
        <f>W13/1000*Conversions!$B$2</f>
        <v>4.772644812896041E-2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4.8023689720071143E-2</v>
      </c>
      <c r="CJ13" s="73">
        <f>CI13</f>
        <v>4.8023689720071143E-2</v>
      </c>
      <c r="CK13" s="52">
        <v>5</v>
      </c>
      <c r="CM13" s="52" t="str">
        <f t="shared" si="0"/>
        <v>MINBIOCATW_S1</v>
      </c>
      <c r="CN13" s="52" t="str">
        <f t="shared" si="1"/>
        <v>Cattle waste - Lo</v>
      </c>
      <c r="CO13" s="15" t="s">
        <v>6</v>
      </c>
      <c r="CP13" s="15" t="s">
        <v>128</v>
      </c>
      <c r="CQ13" s="52" t="str">
        <f t="shared" si="2"/>
        <v>BIOSLU</v>
      </c>
      <c r="CR13" s="52" t="s">
        <v>103</v>
      </c>
      <c r="CS13" s="66">
        <f>IF(AF13&lt;0,0.01,AF13/Conversions!$B$3)</f>
        <v>0</v>
      </c>
      <c r="CT13" s="66">
        <f>IF(AG13&lt;0,0.01,AG13/Conversions!$B$3)</f>
        <v>0</v>
      </c>
      <c r="CU13" s="66">
        <f>IF(AH13&lt;0,0.01,AH13/Conversions!$B$3)</f>
        <v>0</v>
      </c>
      <c r="CV13" s="66">
        <f>IF(AI13&lt;0,0.01,AI13/Conversions!$B$3)</f>
        <v>0</v>
      </c>
      <c r="CW13" s="66">
        <f>IF(AJ13&lt;0,0.01,AJ13/Conversions!$B$3)</f>
        <v>0</v>
      </c>
      <c r="CX13" s="66">
        <f>IF(AK13&lt;0,0.01,AK13/Conversions!$B$3)</f>
        <v>0</v>
      </c>
      <c r="CY13" s="66">
        <f>IF(AL13&lt;0,0.01,AL13/Conversions!$B$3)</f>
        <v>0</v>
      </c>
      <c r="CZ13" s="66">
        <f>IF(AM13&lt;0,0.01,AM13/Conversions!$B$3)</f>
        <v>0</v>
      </c>
      <c r="DA13" s="66">
        <f>IF(AN13&lt;0,0.01,AN13/Conversions!$B$3)</f>
        <v>0</v>
      </c>
      <c r="DB13" s="66">
        <f>IF(AO13&lt;0,0.01,AO13/Conversions!$B$3)</f>
        <v>0</v>
      </c>
      <c r="DC13" s="66">
        <f>IF(AP13&lt;0,0.01,AP13/Conversions!$B$3)</f>
        <v>0</v>
      </c>
      <c r="DD13" s="66">
        <f>IF(AQ13&lt;0,0.01,AQ13/Conversions!$B$3)</f>
        <v>0</v>
      </c>
      <c r="DE13" s="66">
        <f>IF(AR13&lt;0,0.01,AR13/Conversions!$B$3)</f>
        <v>0</v>
      </c>
      <c r="DF13" s="66">
        <f>IF(AS13&lt;0,0.01,AS13/Conversions!$B$3)</f>
        <v>0</v>
      </c>
      <c r="DG13" s="66">
        <f>IF(AT13&lt;0,0.01,AT13/Conversions!$B$3)</f>
        <v>0</v>
      </c>
      <c r="DH13" s="66">
        <f>IF(AU13&lt;0,0.01,AU13/Conversions!$B$3)</f>
        <v>0</v>
      </c>
      <c r="DI13" s="66">
        <f>IF(AV13&lt;0,0.01,AV13/Conversions!$B$3)</f>
        <v>0</v>
      </c>
      <c r="DJ13" s="66">
        <f>IF(AW13&lt;0,0.01,AW13/Conversions!$B$3)</f>
        <v>0</v>
      </c>
      <c r="DK13" s="66">
        <f>IF(AX13&lt;0,0.01,AX13/Conversions!$B$3)</f>
        <v>0</v>
      </c>
      <c r="DL13" s="66">
        <f>IF(AY13&lt;0,0.01,AY13/Conversions!$B$3)</f>
        <v>0</v>
      </c>
      <c r="DM13" s="66">
        <f>IF(AZ13&lt;0,0.01,AZ13/Conversions!$B$3)</f>
        <v>0</v>
      </c>
      <c r="DN13" s="66">
        <f>IF(BA13&lt;0,0.01,BA13/Conversions!$B$3)</f>
        <v>0</v>
      </c>
      <c r="DO13" s="66">
        <f>IF(BB13&lt;0,0.01,BB13/Conversions!$B$3)</f>
        <v>0</v>
      </c>
      <c r="DP13" s="66">
        <f>IF(BC13&lt;0,0.01,BC13/Conversions!$B$3)</f>
        <v>0</v>
      </c>
      <c r="DQ13" s="52">
        <v>5</v>
      </c>
    </row>
    <row r="14" spans="1:121" x14ac:dyDescent="0.4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23904.757848375277</v>
      </c>
      <c r="L14" s="25">
        <v>23998.275923985337</v>
      </c>
      <c r="M14" s="25">
        <v>24060.883969355502</v>
      </c>
      <c r="N14" s="25">
        <v>24099.153811976747</v>
      </c>
      <c r="O14" s="25">
        <v>24117.392819816196</v>
      </c>
      <c r="P14" s="25">
        <v>24121.28788281581</v>
      </c>
      <c r="Q14" s="25">
        <v>24117.716560915462</v>
      </c>
      <c r="R14" s="25">
        <v>24111.082023281786</v>
      </c>
      <c r="S14" s="25">
        <v>24102.731320612191</v>
      </c>
      <c r="T14" s="25">
        <v>24093.283178290476</v>
      </c>
      <c r="U14" s="25">
        <v>24082.667810432536</v>
      </c>
      <c r="V14" s="25">
        <v>24070.80577546038</v>
      </c>
      <c r="W14" s="25">
        <v>24059.123639561669</v>
      </c>
      <c r="X14" s="25">
        <v>24060.316356304364</v>
      </c>
      <c r="Y14" s="25">
        <v>24070.304556025414</v>
      </c>
      <c r="Z14" s="25">
        <v>24075.871321962499</v>
      </c>
      <c r="AA14" s="25">
        <v>24075.150998568348</v>
      </c>
      <c r="AB14" s="25">
        <v>24069.188040536534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 t="s">
        <v>106</v>
      </c>
      <c r="BG14" s="52" t="str">
        <f>"MINBIOPIGW"&amp;BE14</f>
        <v>MINBIOPIGW_S1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1.0089833717998424</v>
      </c>
      <c r="BV14" s="66">
        <f>O14/1000*Conversions!$B$2</f>
        <v>1.0097470025800646</v>
      </c>
      <c r="BW14" s="66">
        <f>P14/1000*Conversions!$B$2</f>
        <v>1.0099100810777324</v>
      </c>
      <c r="BX14" s="66">
        <f>Q14/1000*Conversions!$B$2</f>
        <v>1.0097605569724086</v>
      </c>
      <c r="BY14" s="66">
        <f>R14/1000*Conversions!$B$2</f>
        <v>1.0094827821507619</v>
      </c>
      <c r="BZ14" s="66">
        <f>S14/1000*Conversions!$B$2</f>
        <v>1.0091331549313911</v>
      </c>
      <c r="CA14" s="66">
        <f>T14/1000*Conversions!$B$2</f>
        <v>1.0087375801086658</v>
      </c>
      <c r="CB14" s="66">
        <f>U14/1000*Conversions!$B$2</f>
        <v>1.0082931358871894</v>
      </c>
      <c r="CC14" s="66">
        <f>V14/1000*Conversions!$B$2</f>
        <v>1.0077964962069752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1.007775511151672</v>
      </c>
      <c r="CG14" s="66">
        <f>Z14/1000*Conversions!$B$2</f>
        <v>1.008008580507926</v>
      </c>
      <c r="CH14" s="66">
        <f>AA14/1000*Conversions!$B$2</f>
        <v>1.0079784220080596</v>
      </c>
      <c r="CI14" s="66">
        <f>AB14/1000*Conversions!$B$2</f>
        <v>1.0077287648811837</v>
      </c>
      <c r="CJ14" s="73">
        <f>CI14</f>
        <v>1.0077287648811837</v>
      </c>
      <c r="CK14" s="52">
        <v>5</v>
      </c>
      <c r="CM14" s="52" t="str">
        <f t="shared" si="0"/>
        <v>MINBIOPIGW_S1</v>
      </c>
      <c r="CN14" s="52" t="str">
        <f t="shared" si="1"/>
        <v>Pig waste - Lo</v>
      </c>
      <c r="CO14" s="15" t="s">
        <v>6</v>
      </c>
      <c r="CP14" s="15" t="s">
        <v>128</v>
      </c>
      <c r="CQ14" s="52" t="str">
        <f t="shared" si="2"/>
        <v>BIOSLU</v>
      </c>
      <c r="CR14" s="52" t="s">
        <v>103</v>
      </c>
      <c r="CS14" s="66">
        <f>IF(AF14&lt;0,0.01,AF14/Conversions!$B$3)</f>
        <v>0</v>
      </c>
      <c r="CT14" s="66">
        <f>IF(AG14&lt;0,0.01,AG14/Conversions!$B$3)</f>
        <v>0</v>
      </c>
      <c r="CU14" s="66">
        <f>IF(AH14&lt;0,0.01,AH14/Conversions!$B$3)</f>
        <v>0</v>
      </c>
      <c r="CV14" s="66">
        <f>IF(AI14&lt;0,0.01,AI14/Conversions!$B$3)</f>
        <v>0</v>
      </c>
      <c r="CW14" s="66">
        <f>IF(AJ14&lt;0,0.01,AJ14/Conversions!$B$3)</f>
        <v>0</v>
      </c>
      <c r="CX14" s="66">
        <f>IF(AK14&lt;0,0.01,AK14/Conversions!$B$3)</f>
        <v>0</v>
      </c>
      <c r="CY14" s="66">
        <f>IF(AL14&lt;0,0.01,AL14/Conversions!$B$3)</f>
        <v>0</v>
      </c>
      <c r="CZ14" s="66">
        <f>IF(AM14&lt;0,0.01,AM14/Conversions!$B$3)</f>
        <v>0</v>
      </c>
      <c r="DA14" s="66">
        <f>IF(AN14&lt;0,0.01,AN14/Conversions!$B$3)</f>
        <v>0</v>
      </c>
      <c r="DB14" s="66">
        <f>IF(AO14&lt;0,0.01,AO14/Conversions!$B$3)</f>
        <v>0</v>
      </c>
      <c r="DC14" s="66">
        <f>IF(AP14&lt;0,0.01,AP14/Conversions!$B$3)</f>
        <v>0</v>
      </c>
      <c r="DD14" s="66">
        <f>IF(AQ14&lt;0,0.01,AQ14/Conversions!$B$3)</f>
        <v>0</v>
      </c>
      <c r="DE14" s="66">
        <f>IF(AR14&lt;0,0.01,AR14/Conversions!$B$3)</f>
        <v>0</v>
      </c>
      <c r="DF14" s="66">
        <f>IF(AS14&lt;0,0.01,AS14/Conversions!$B$3)</f>
        <v>0</v>
      </c>
      <c r="DG14" s="66">
        <f>IF(AT14&lt;0,0.01,AT14/Conversions!$B$3)</f>
        <v>0</v>
      </c>
      <c r="DH14" s="66">
        <f>IF(AU14&lt;0,0.01,AU14/Conversions!$B$3)</f>
        <v>0</v>
      </c>
      <c r="DI14" s="66">
        <f>IF(AV14&lt;0,0.01,AV14/Conversions!$B$3)</f>
        <v>0</v>
      </c>
      <c r="DJ14" s="66">
        <f>IF(AW14&lt;0,0.01,AW14/Conversions!$B$3)</f>
        <v>0</v>
      </c>
      <c r="DK14" s="66">
        <f>IF(AX14&lt;0,0.01,AX14/Conversions!$B$3)</f>
        <v>0</v>
      </c>
      <c r="DL14" s="66">
        <f>IF(AY14&lt;0,0.01,AY14/Conversions!$B$3)</f>
        <v>0</v>
      </c>
      <c r="DM14" s="66">
        <f>IF(AZ14&lt;0,0.01,AZ14/Conversions!$B$3)</f>
        <v>0</v>
      </c>
      <c r="DN14" s="66">
        <f>IF(BA14&lt;0,0.01,BA14/Conversions!$B$3)</f>
        <v>0</v>
      </c>
      <c r="DO14" s="66">
        <f>IF(BB14&lt;0,0.01,BB14/Conversions!$B$3)</f>
        <v>0</v>
      </c>
      <c r="DP14" s="66">
        <f>IF(BC14&lt;0,0.01,BC14/Conversions!$B$3)</f>
        <v>0</v>
      </c>
      <c r="DQ14" s="52">
        <v>5</v>
      </c>
    </row>
    <row r="15" spans="1:121" x14ac:dyDescent="0.4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7525.0048380286862</v>
      </c>
      <c r="L15" s="25">
        <v>7737.6699758763889</v>
      </c>
      <c r="M15" s="25">
        <v>7949.1678811417078</v>
      </c>
      <c r="N15" s="25">
        <v>8114.5244385098222</v>
      </c>
      <c r="O15" s="25">
        <v>8241.0581008488189</v>
      </c>
      <c r="P15" s="25">
        <v>8370.1611713886741</v>
      </c>
      <c r="Q15" s="25">
        <v>8487.7061508079514</v>
      </c>
      <c r="R15" s="25">
        <v>8624.6190456504646</v>
      </c>
      <c r="S15" s="25">
        <v>8766.3294362226497</v>
      </c>
      <c r="T15" s="25">
        <v>8910.3278993052354</v>
      </c>
      <c r="U15" s="25">
        <v>9056.650376132704</v>
      </c>
      <c r="V15" s="25">
        <v>9205.3333607298246</v>
      </c>
      <c r="W15" s="25">
        <v>9356.4139084775907</v>
      </c>
      <c r="X15" s="25">
        <v>9509.967193585886</v>
      </c>
      <c r="Y15" s="25">
        <v>9666.0335866093828</v>
      </c>
      <c r="Z15" s="25">
        <v>9824.6541157141182</v>
      </c>
      <c r="AA15" s="25">
        <v>9985.8704773675418</v>
      </c>
      <c r="AB15" s="25">
        <v>10149.725047201973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 t="s">
        <v>106</v>
      </c>
      <c r="BG15" s="52" t="str">
        <f>"MINBIOMSW2"&amp;BE15</f>
        <v>MINBIOMSW2_S1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0.31505690255858504</v>
      </c>
      <c r="BS15" s="66">
        <f>L15/1000*Conversions!$B$2</f>
        <v>0.32396076654999267</v>
      </c>
      <c r="BT15" s="66">
        <f>M15/1000*Conversions!$B$2</f>
        <v>0.33281576084764103</v>
      </c>
      <c r="BU15" s="66">
        <f>N15/1000*Conversions!$B$2</f>
        <v>0.33973890919152921</v>
      </c>
      <c r="BV15" s="66">
        <f>O15/1000*Conversions!$B$2</f>
        <v>0.34503662056633838</v>
      </c>
      <c r="BW15" s="66">
        <f>P15/1000*Conversions!$B$2</f>
        <v>0.350441907923701</v>
      </c>
      <c r="BX15" s="66">
        <f>Q15/1000*Conversions!$B$2</f>
        <v>0.35536328112202736</v>
      </c>
      <c r="BY15" s="66">
        <f>R15/1000*Conversions!$B$2</f>
        <v>0.36109555020329365</v>
      </c>
      <c r="BZ15" s="66">
        <f>S15/1000*Conversions!$B$2</f>
        <v>0.36702868083576995</v>
      </c>
      <c r="CA15" s="66">
        <f>T15/1000*Conversions!$B$2</f>
        <v>0.37305760848811159</v>
      </c>
      <c r="CB15" s="66">
        <f>U15/1000*Conversions!$B$2</f>
        <v>0.3791838379479241</v>
      </c>
      <c r="CC15" s="66">
        <f>V15/1000*Conversions!$B$2</f>
        <v>0.3854088971470363</v>
      </c>
      <c r="CD15" s="66">
        <f>W15/1000*Conversions!$B$2</f>
        <v>0.39173433752013975</v>
      </c>
      <c r="CE15" s="66">
        <f>X15/1000*Conversions!$B$2</f>
        <v>0.39816330646105391</v>
      </c>
      <c r="CF15" s="66">
        <f>Y15/1000*Conversions!$B$2</f>
        <v>0.40469749420416162</v>
      </c>
      <c r="CG15" s="66">
        <f>Z15/1000*Conversions!$B$2</f>
        <v>0.41133861851671871</v>
      </c>
      <c r="CH15" s="66">
        <f>AA15/1000*Conversions!$B$2</f>
        <v>0.41808842514642425</v>
      </c>
      <c r="CI15" s="66">
        <f>AB15/1000*Conversions!$B$2</f>
        <v>0.42494868827625226</v>
      </c>
      <c r="CJ15" s="73">
        <f>TREND(BT15:CI15,$BT$5:$CI$5,$CJ$5)</f>
        <v>0.51411176654896273</v>
      </c>
      <c r="CK15" s="52">
        <v>5</v>
      </c>
      <c r="CM15" s="52" t="str">
        <f t="shared" si="0"/>
        <v>MINBIOMSW2_S1</v>
      </c>
      <c r="CN15" s="52" t="str">
        <f t="shared" si="1"/>
        <v>BMSW - Lo</v>
      </c>
      <c r="CO15" s="15" t="s">
        <v>6</v>
      </c>
      <c r="CP15" s="15" t="s">
        <v>128</v>
      </c>
      <c r="CQ15" s="52" t="str">
        <f t="shared" si="2"/>
        <v>BIOMUN</v>
      </c>
      <c r="CR15" s="52" t="s">
        <v>103</v>
      </c>
      <c r="CS15" s="66">
        <f>IF(AF15&lt;0,0.01,AF15/Conversions!$B$3)</f>
        <v>0.01</v>
      </c>
      <c r="CT15" s="66">
        <f>IF(AG15&lt;0,0.01,AG15/Conversions!$B$3)</f>
        <v>0.01</v>
      </c>
      <c r="CU15" s="66">
        <f>IF(AH15&lt;0,0.01,AH15/Conversions!$B$3)</f>
        <v>0.01</v>
      </c>
      <c r="CV15" s="66">
        <f>IF(AI15&lt;0,0.01,AI15/Conversions!$B$3)</f>
        <v>0.01</v>
      </c>
      <c r="CW15" s="66">
        <f>IF(AJ15&lt;0,0.01,AJ15/Conversions!$B$3)</f>
        <v>0.01</v>
      </c>
      <c r="CX15" s="66">
        <f>IF(AK15&lt;0,0.01,AK15/Conversions!$B$3)</f>
        <v>0.01</v>
      </c>
      <c r="CY15" s="66">
        <f>IF(AL15&lt;0,0.01,AL15/Conversions!$B$3)</f>
        <v>0.01</v>
      </c>
      <c r="CZ15" s="66">
        <f>IF(AM15&lt;0,0.01,AM15/Conversions!$B$3)</f>
        <v>0.01</v>
      </c>
      <c r="DA15" s="66">
        <f>IF(AN15&lt;0,0.01,AN15/Conversions!$B$3)</f>
        <v>0.01</v>
      </c>
      <c r="DB15" s="66">
        <f>IF(AO15&lt;0,0.01,AO15/Conversions!$B$3)</f>
        <v>0.01</v>
      </c>
      <c r="DC15" s="66">
        <f>IF(AP15&lt;0,0.01,AP15/Conversions!$B$3)</f>
        <v>0.01</v>
      </c>
      <c r="DD15" s="66">
        <f>IF(AQ15&lt;0,0.01,AQ15/Conversions!$B$3)</f>
        <v>0.01</v>
      </c>
      <c r="DE15" s="66">
        <f>IF(AR15&lt;0,0.01,AR15/Conversions!$B$3)</f>
        <v>0.01</v>
      </c>
      <c r="DF15" s="66">
        <f>IF(AS15&lt;0,0.01,AS15/Conversions!$B$3)</f>
        <v>0.01</v>
      </c>
      <c r="DG15" s="66">
        <f>IF(AT15&lt;0,0.01,AT15/Conversions!$B$3)</f>
        <v>0.01</v>
      </c>
      <c r="DH15" s="66">
        <f>IF(AU15&lt;0,0.01,AU15/Conversions!$B$3)</f>
        <v>0.01</v>
      </c>
      <c r="DI15" s="66">
        <f>IF(AV15&lt;0,0.01,AV15/Conversions!$B$3)</f>
        <v>0.01</v>
      </c>
      <c r="DJ15" s="66">
        <f>IF(AW15&lt;0,0.01,AW15/Conversions!$B$3)</f>
        <v>0.01</v>
      </c>
      <c r="DK15" s="66">
        <f>IF(AX15&lt;0,0.01,AX15/Conversions!$B$3)</f>
        <v>0.01</v>
      </c>
      <c r="DL15" s="66">
        <f>IF(AY15&lt;0,0.01,AY15/Conversions!$B$3)</f>
        <v>0.01</v>
      </c>
      <c r="DM15" s="66">
        <f>IF(AZ15&lt;0,0.01,AZ15/Conversions!$B$3)</f>
        <v>0.01</v>
      </c>
      <c r="DN15" s="66">
        <f>IF(BA15&lt;0,0.01,BA15/Conversions!$B$3)</f>
        <v>0.01</v>
      </c>
      <c r="DO15" s="66">
        <f>IF(BB15&lt;0,0.01,BB15/Conversions!$B$3)</f>
        <v>0.01</v>
      </c>
      <c r="DP15" s="66">
        <f>IF(BC15&lt;0,0.01,BC15/Conversions!$B$3)</f>
        <v>0.01</v>
      </c>
      <c r="DQ15" s="52">
        <v>5</v>
      </c>
    </row>
    <row r="16" spans="1:121" x14ac:dyDescent="0.4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4322.7858985382618</v>
      </c>
      <c r="O16" s="25">
        <v>4897.1242954046029</v>
      </c>
      <c r="P16" s="25">
        <v>5510.5354925002366</v>
      </c>
      <c r="Q16" s="25">
        <v>6165.3066781312682</v>
      </c>
      <c r="R16" s="25">
        <v>6863.8560774338366</v>
      </c>
      <c r="S16" s="25">
        <v>7608.7403380863634</v>
      </c>
      <c r="T16" s="25">
        <v>8402.6623270009277</v>
      </c>
      <c r="U16" s="25">
        <v>9248.4793606274452</v>
      </c>
      <c r="V16" s="25">
        <v>10149.211892740163</v>
      </c>
      <c r="W16" s="25">
        <v>11108.052684878985</v>
      </c>
      <c r="X16" s="25">
        <v>12128.376485991577</v>
      </c>
      <c r="Y16" s="25">
        <v>13213.75024927031</v>
      </c>
      <c r="Z16" s="25">
        <v>14367.943915704353</v>
      </c>
      <c r="AA16" s="25">
        <v>15594.941795476387</v>
      </c>
      <c r="AB16" s="25">
        <v>15760.845431598485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0.18098639999999996</v>
      </c>
      <c r="BV16" s="66">
        <f>O16/1000*Conversions!$B$2</f>
        <v>0.20503279999999993</v>
      </c>
      <c r="BW16" s="66">
        <f>P16/1000*Conversions!$B$2</f>
        <v>0.23071509999999992</v>
      </c>
      <c r="BX16" s="66">
        <f>Q16/1000*Conversions!$B$2</f>
        <v>0.25812905999999991</v>
      </c>
      <c r="BY16" s="66">
        <f>R16/1000*Conversions!$B$2</f>
        <v>0.28737592624999986</v>
      </c>
      <c r="BZ16" s="66">
        <f>S16/1000*Conversions!$B$2</f>
        <v>0.31856274047499988</v>
      </c>
      <c r="CA16" s="66">
        <f>T16/1000*Conversions!$B$2</f>
        <v>0.35180266630687484</v>
      </c>
      <c r="CB16" s="66">
        <f>U16/1000*Conversions!$B$2</f>
        <v>0.38721533387074991</v>
      </c>
      <c r="CC16" s="66">
        <f>V16/1000*Conversions!$B$2</f>
        <v>0.4249272035252451</v>
      </c>
      <c r="CD16" s="66">
        <f>W16/1000*Conversions!$B$2</f>
        <v>0.46507194981051336</v>
      </c>
      <c r="CE16" s="66">
        <f>X16/1000*Conversions!$B$2</f>
        <v>0.50779086671549534</v>
      </c>
      <c r="CF16" s="66">
        <f>Y16/1000*Conversions!$B$2</f>
        <v>0.55323329543644939</v>
      </c>
      <c r="CG16" s="66">
        <f>Z16/1000*Conversions!$B$2</f>
        <v>0.60155707586270979</v>
      </c>
      <c r="CH16" s="66">
        <f>AA16/1000*Conversions!$B$2</f>
        <v>0.65292902309300538</v>
      </c>
      <c r="CI16" s="66">
        <f>AB16/1000*Conversions!$B$2</f>
        <v>0.65987507653016542</v>
      </c>
      <c r="CJ16" s="73">
        <f>TREND(BL16:CI16,$BL$5:$CI$5,$CJ$5)</f>
        <v>1.0570049652718154</v>
      </c>
      <c r="CK16" s="52">
        <v>5</v>
      </c>
      <c r="CM16" s="52" t="str">
        <f t="shared" si="0"/>
        <v>ABIOCRP41</v>
      </c>
      <c r="CN16" s="52" t="str">
        <f t="shared" si="1"/>
        <v>Willow - Lo</v>
      </c>
      <c r="CO16" s="15" t="s">
        <v>105</v>
      </c>
      <c r="CP16" s="15" t="s">
        <v>128</v>
      </c>
      <c r="CQ16" s="52" t="str">
        <f t="shared" si="2"/>
        <v>BIOWOO</v>
      </c>
      <c r="CR16" s="52" t="s">
        <v>103</v>
      </c>
      <c r="CS16" s="66">
        <f>IF(AF16&lt;0,0.01,AF16/Conversions!$B$3)</f>
        <v>4</v>
      </c>
      <c r="CT16" s="66">
        <f>IF(AG16&lt;0,0.01,AG16/Conversions!$B$3)</f>
        <v>4</v>
      </c>
      <c r="CU16" s="66">
        <f>IF(AH16&lt;0,0.01,AH16/Conversions!$B$3)</f>
        <v>4</v>
      </c>
      <c r="CV16" s="66">
        <f>IF(AI16&lt;0,0.01,AI16/Conversions!$B$3)</f>
        <v>4</v>
      </c>
      <c r="CW16" s="66">
        <f>IF(AJ16&lt;0,0.01,AJ16/Conversions!$B$3)</f>
        <v>4</v>
      </c>
      <c r="CX16" s="66">
        <f>IF(AK16&lt;0,0.01,AK16/Conversions!$B$3)</f>
        <v>4</v>
      </c>
      <c r="CY16" s="66">
        <f>IF(AL16&lt;0,0.01,AL16/Conversions!$B$3)</f>
        <v>4</v>
      </c>
      <c r="CZ16" s="66">
        <f>IF(AM16&lt;0,0.01,AM16/Conversions!$B$3)</f>
        <v>4</v>
      </c>
      <c r="DA16" s="66">
        <f>IF(AN16&lt;0,0.01,AN16/Conversions!$B$3)</f>
        <v>4</v>
      </c>
      <c r="DB16" s="66">
        <f>IF(AO16&lt;0,0.01,AO16/Conversions!$B$3)</f>
        <v>4</v>
      </c>
      <c r="DC16" s="66">
        <f>IF(AP16&lt;0,0.01,AP16/Conversions!$B$3)</f>
        <v>4</v>
      </c>
      <c r="DD16" s="66">
        <f>IF(AQ16&lt;0,0.01,AQ16/Conversions!$B$3)</f>
        <v>4</v>
      </c>
      <c r="DE16" s="66">
        <f>IF(AR16&lt;0,0.01,AR16/Conversions!$B$3)</f>
        <v>4</v>
      </c>
      <c r="DF16" s="66">
        <f>IF(AS16&lt;0,0.01,AS16/Conversions!$B$3)</f>
        <v>4</v>
      </c>
      <c r="DG16" s="66">
        <f>IF(AT16&lt;0,0.01,AT16/Conversions!$B$3)</f>
        <v>4</v>
      </c>
      <c r="DH16" s="66">
        <f>IF(AU16&lt;0,0.01,AU16/Conversions!$B$3)</f>
        <v>4</v>
      </c>
      <c r="DI16" s="66">
        <f>IF(AV16&lt;0,0.01,AV16/Conversions!$B$3)</f>
        <v>4</v>
      </c>
      <c r="DJ16" s="66">
        <f>IF(AW16&lt;0,0.01,AW16/Conversions!$B$3)</f>
        <v>4</v>
      </c>
      <c r="DK16" s="66">
        <f>IF(AX16&lt;0,0.01,AX16/Conversions!$B$3)</f>
        <v>4</v>
      </c>
      <c r="DL16" s="66">
        <f>IF(AY16&lt;0,0.01,AY16/Conversions!$B$3)</f>
        <v>4</v>
      </c>
      <c r="DM16" s="66">
        <f>IF(AZ16&lt;0,0.01,AZ16/Conversions!$B$3)</f>
        <v>4</v>
      </c>
      <c r="DN16" s="66">
        <f>IF(BA16&lt;0,0.01,BA16/Conversions!$B$3)</f>
        <v>4</v>
      </c>
      <c r="DO16" s="66">
        <f>IF(BB16&lt;0,0.01,BB16/Conversions!$B$3)</f>
        <v>4</v>
      </c>
      <c r="DP16" s="66">
        <f>IF(BC16&lt;0,0.01,BC16/Conversions!$B$3)</f>
        <v>4</v>
      </c>
      <c r="DQ16" s="52">
        <v>5</v>
      </c>
    </row>
    <row r="17" spans="1:121" x14ac:dyDescent="0.4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1757.1414923091618</v>
      </c>
      <c r="N17" s="25">
        <v>2269.2175408426478</v>
      </c>
      <c r="O17" s="25">
        <v>2818.2032419349694</v>
      </c>
      <c r="P17" s="25">
        <v>3406.2617432565826</v>
      </c>
      <c r="Q17" s="25">
        <v>4035.6802331135932</v>
      </c>
      <c r="R17" s="25">
        <v>4708.8769366421429</v>
      </c>
      <c r="S17" s="25">
        <v>5428.4085015206492</v>
      </c>
      <c r="T17" s="25">
        <v>6196.977794661193</v>
      </c>
      <c r="U17" s="25">
        <v>7017.4421325136909</v>
      </c>
      <c r="V17" s="25">
        <v>7892.8219688523886</v>
      </c>
      <c r="W17" s="25">
        <v>8826.3100652171888</v>
      </c>
      <c r="X17" s="25">
        <v>9821.2811705557597</v>
      </c>
      <c r="Y17" s="25">
        <v>10881.302238060469</v>
      </c>
      <c r="Z17" s="25">
        <v>12010.14320872049</v>
      </c>
      <c r="AA17" s="25">
        <v>13211.788392718501</v>
      </c>
      <c r="AB17" s="25">
        <v>13352.339333066579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7.3567999999999981E-2</v>
      </c>
      <c r="BU17" s="66">
        <f>N17/1000*Conversions!$B$2</f>
        <v>9.5007599999999984E-2</v>
      </c>
      <c r="BV17" s="66">
        <f>O17/1000*Conversions!$B$2</f>
        <v>0.1179925333333333</v>
      </c>
      <c r="BW17" s="66">
        <f>P17/1000*Conversions!$B$2</f>
        <v>0.1426133666666666</v>
      </c>
      <c r="BX17" s="66">
        <f>Q17/1000*Conversions!$B$2</f>
        <v>0.16896585999999994</v>
      </c>
      <c r="BY17" s="66">
        <f>R17/1000*Conversions!$B$2</f>
        <v>0.19715125958333324</v>
      </c>
      <c r="BZ17" s="66">
        <f>S17/1000*Conversions!$B$2</f>
        <v>0.22727660714166656</v>
      </c>
      <c r="CA17" s="66">
        <f>T17/1000*Conversions!$B$2</f>
        <v>0.25945506630687487</v>
      </c>
      <c r="CB17" s="66">
        <f>U17/1000*Conversions!$B$2</f>
        <v>0.2938062672040832</v>
      </c>
      <c r="CC17" s="66">
        <f>V17/1000*Conversions!$B$2</f>
        <v>0.33045667019191183</v>
      </c>
      <c r="CD17" s="66">
        <f>W17/1000*Conversions!$B$2</f>
        <v>0.3695399498105133</v>
      </c>
      <c r="CE17" s="66">
        <f>X17/1000*Conversions!$B$2</f>
        <v>0.4111974000488286</v>
      </c>
      <c r="CF17" s="66">
        <f>Y17/1000*Conversions!$B$2</f>
        <v>0.45557836210311575</v>
      </c>
      <c r="CG17" s="66">
        <f>Z17/1000*Conversions!$B$2</f>
        <v>0.50284067586270953</v>
      </c>
      <c r="CH17" s="66">
        <f>AA17/1000*Conversions!$B$2</f>
        <v>0.55315115642633828</v>
      </c>
      <c r="CI17" s="66">
        <f>AB17/1000*Conversions!$B$2</f>
        <v>0.55903574319683158</v>
      </c>
      <c r="CJ17" s="73">
        <f>TREND(BL17:CI17,$BL$5:$CI$5,$CJ$5)</f>
        <v>0.86829876430563502</v>
      </c>
      <c r="CK17" s="52">
        <v>5</v>
      </c>
      <c r="CM17" s="52" t="str">
        <f t="shared" si="0"/>
        <v>ABIOCRP31</v>
      </c>
      <c r="CN17" s="52" t="str">
        <f t="shared" si="1"/>
        <v>Miscanthus - Lo</v>
      </c>
      <c r="CO17" s="15" t="s">
        <v>105</v>
      </c>
      <c r="CP17" s="15" t="s">
        <v>128</v>
      </c>
      <c r="CQ17" s="52" t="str">
        <f t="shared" si="2"/>
        <v>BIOWOO</v>
      </c>
      <c r="CR17" s="52" t="s">
        <v>103</v>
      </c>
      <c r="CS17" s="66">
        <f>IF(AF17&lt;0,0.01,AF17/Conversions!$B$3)</f>
        <v>4</v>
      </c>
      <c r="CT17" s="66">
        <f>IF(AG17&lt;0,0.01,AG17/Conversions!$B$3)</f>
        <v>4</v>
      </c>
      <c r="CU17" s="66">
        <f>IF(AH17&lt;0,0.01,AH17/Conversions!$B$3)</f>
        <v>4</v>
      </c>
      <c r="CV17" s="66">
        <f>IF(AI17&lt;0,0.01,AI17/Conversions!$B$3)</f>
        <v>4</v>
      </c>
      <c r="CW17" s="66">
        <f>IF(AJ17&lt;0,0.01,AJ17/Conversions!$B$3)</f>
        <v>4</v>
      </c>
      <c r="CX17" s="66">
        <f>IF(AK17&lt;0,0.01,AK17/Conversions!$B$3)</f>
        <v>4</v>
      </c>
      <c r="CY17" s="66">
        <f>IF(AL17&lt;0,0.01,AL17/Conversions!$B$3)</f>
        <v>4</v>
      </c>
      <c r="CZ17" s="66">
        <f>IF(AM17&lt;0,0.01,AM17/Conversions!$B$3)</f>
        <v>4</v>
      </c>
      <c r="DA17" s="66">
        <f>IF(AN17&lt;0,0.01,AN17/Conversions!$B$3)</f>
        <v>4</v>
      </c>
      <c r="DB17" s="66">
        <f>IF(AO17&lt;0,0.01,AO17/Conversions!$B$3)</f>
        <v>4</v>
      </c>
      <c r="DC17" s="66">
        <f>IF(AP17&lt;0,0.01,AP17/Conversions!$B$3)</f>
        <v>4</v>
      </c>
      <c r="DD17" s="66">
        <f>IF(AQ17&lt;0,0.01,AQ17/Conversions!$B$3)</f>
        <v>4</v>
      </c>
      <c r="DE17" s="66">
        <f>IF(AR17&lt;0,0.01,AR17/Conversions!$B$3)</f>
        <v>4</v>
      </c>
      <c r="DF17" s="66">
        <f>IF(AS17&lt;0,0.01,AS17/Conversions!$B$3)</f>
        <v>4</v>
      </c>
      <c r="DG17" s="66">
        <f>IF(AT17&lt;0,0.01,AT17/Conversions!$B$3)</f>
        <v>4</v>
      </c>
      <c r="DH17" s="66">
        <f>IF(AU17&lt;0,0.01,AU17/Conversions!$B$3)</f>
        <v>4</v>
      </c>
      <c r="DI17" s="66">
        <f>IF(AV17&lt;0,0.01,AV17/Conversions!$B$3)</f>
        <v>4</v>
      </c>
      <c r="DJ17" s="66">
        <f>IF(AW17&lt;0,0.01,AW17/Conversions!$B$3)</f>
        <v>4</v>
      </c>
      <c r="DK17" s="66">
        <f>IF(AX17&lt;0,0.01,AX17/Conversions!$B$3)</f>
        <v>4</v>
      </c>
      <c r="DL17" s="66">
        <f>IF(AY17&lt;0,0.01,AY17/Conversions!$B$3)</f>
        <v>4</v>
      </c>
      <c r="DM17" s="66">
        <f>IF(AZ17&lt;0,0.01,AZ17/Conversions!$B$3)</f>
        <v>4</v>
      </c>
      <c r="DN17" s="66">
        <f>IF(BA17&lt;0,0.01,BA17/Conversions!$B$3)</f>
        <v>4</v>
      </c>
      <c r="DO17" s="66">
        <f>IF(BB17&lt;0,0.01,BB17/Conversions!$B$3)</f>
        <v>4</v>
      </c>
      <c r="DP17" s="66">
        <f>IF(BC17&lt;0,0.01,BC17/Conversions!$B$3)</f>
        <v>4</v>
      </c>
      <c r="DQ17" s="52">
        <v>5</v>
      </c>
    </row>
    <row r="18" spans="1:121" x14ac:dyDescent="0.4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K18" s="52">
        <v>5</v>
      </c>
      <c r="CM18" s="52" t="str">
        <f t="shared" si="0"/>
        <v>ABIOCRP11</v>
      </c>
      <c r="CN18" s="52" t="str">
        <f t="shared" si="1"/>
        <v>Wheat - Lo</v>
      </c>
      <c r="CO18" s="15" t="s">
        <v>105</v>
      </c>
      <c r="CP18" s="15" t="s">
        <v>128</v>
      </c>
      <c r="CQ18" s="52" t="str">
        <f t="shared" si="2"/>
        <v>BIOCRP1</v>
      </c>
      <c r="CR18" s="52" t="s">
        <v>103</v>
      </c>
      <c r="CS18" s="66">
        <f>IF(AF18&lt;0,0.01,AF18/Conversions!$B$3)</f>
        <v>19.01805954934806</v>
      </c>
      <c r="CT18" s="66">
        <f>IF(AG18&lt;0,0.01,AG18/Conversions!$B$3)</f>
        <v>19.01805954934806</v>
      </c>
      <c r="CU18" s="66">
        <f>IF(AH18&lt;0,0.01,AH18/Conversions!$B$3)</f>
        <v>19.01805954934806</v>
      </c>
      <c r="CV18" s="66">
        <f>IF(AI18&lt;0,0.01,AI18/Conversions!$B$3)</f>
        <v>19.01805954934806</v>
      </c>
      <c r="CW18" s="66">
        <f>IF(AJ18&lt;0,0.01,AJ18/Conversions!$B$3)</f>
        <v>19.01805954934806</v>
      </c>
      <c r="CX18" s="66">
        <f>IF(AK18&lt;0,0.01,AK18/Conversions!$B$3)</f>
        <v>19.01805954934806</v>
      </c>
      <c r="CY18" s="66">
        <f>IF(AL18&lt;0,0.01,AL18/Conversions!$B$3)</f>
        <v>19.01805954934806</v>
      </c>
      <c r="CZ18" s="66">
        <f>IF(AM18&lt;0,0.01,AM18/Conversions!$B$3)</f>
        <v>19.01805954934806</v>
      </c>
      <c r="DA18" s="66">
        <f>IF(AN18&lt;0,0.01,AN18/Conversions!$B$3)</f>
        <v>19.01805954934806</v>
      </c>
      <c r="DB18" s="66">
        <f>IF(AO18&lt;0,0.01,AO18/Conversions!$B$3)</f>
        <v>19.01805954934806</v>
      </c>
      <c r="DC18" s="66">
        <f>IF(AP18&lt;0,0.01,AP18/Conversions!$B$3)</f>
        <v>19.01805954934806</v>
      </c>
      <c r="DD18" s="66">
        <f>IF(AQ18&lt;0,0.01,AQ18/Conversions!$B$3)</f>
        <v>19.01805954934806</v>
      </c>
      <c r="DE18" s="66">
        <f>IF(AR18&lt;0,0.01,AR18/Conversions!$B$3)</f>
        <v>19.01805954934806</v>
      </c>
      <c r="DF18" s="66">
        <f>IF(AS18&lt;0,0.01,AS18/Conversions!$B$3)</f>
        <v>19.01805954934806</v>
      </c>
      <c r="DG18" s="66">
        <f>IF(AT18&lt;0,0.01,AT18/Conversions!$B$3)</f>
        <v>19.01805954934806</v>
      </c>
      <c r="DH18" s="66">
        <f>IF(AU18&lt;0,0.01,AU18/Conversions!$B$3)</f>
        <v>19.01805954934806</v>
      </c>
      <c r="DI18" s="66">
        <f>IF(AV18&lt;0,0.01,AV18/Conversions!$B$3)</f>
        <v>19.01805954934806</v>
      </c>
      <c r="DJ18" s="66">
        <f>IF(AW18&lt;0,0.01,AW18/Conversions!$B$3)</f>
        <v>19.01805954934806</v>
      </c>
      <c r="DK18" s="66">
        <f>IF(AX18&lt;0,0.01,AX18/Conversions!$B$3)</f>
        <v>19.01805954934806</v>
      </c>
      <c r="DL18" s="66">
        <f>IF(AY18&lt;0,0.01,AY18/Conversions!$B$3)</f>
        <v>19.01805954934806</v>
      </c>
      <c r="DM18" s="66">
        <f>IF(AZ18&lt;0,0.01,AZ18/Conversions!$B$3)</f>
        <v>19.01805954934806</v>
      </c>
      <c r="DN18" s="66">
        <f>IF(BA18&lt;0,0.01,BA18/Conversions!$B$3)</f>
        <v>19.01805954934806</v>
      </c>
      <c r="DO18" s="66">
        <f>IF(BB18&lt;0,0.01,BB18/Conversions!$B$3)</f>
        <v>19.01805954934806</v>
      </c>
      <c r="DP18" s="66">
        <f>IF(BC18&lt;0,0.01,BC18/Conversions!$B$3)</f>
        <v>19.01805954934806</v>
      </c>
      <c r="DQ18" s="52">
        <v>5</v>
      </c>
    </row>
    <row r="19" spans="1:121" x14ac:dyDescent="0.4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K19" s="52">
        <v>5</v>
      </c>
      <c r="CM19" s="52" t="str">
        <f t="shared" si="0"/>
        <v>ABIOCRP21</v>
      </c>
      <c r="CN19" s="52" t="str">
        <f t="shared" si="1"/>
        <v>OSR - Lo</v>
      </c>
      <c r="CO19" s="15" t="s">
        <v>105</v>
      </c>
      <c r="CP19" s="15" t="s">
        <v>128</v>
      </c>
      <c r="CQ19" s="52" t="str">
        <f t="shared" si="2"/>
        <v>BIORPS</v>
      </c>
      <c r="CR19" s="52" t="s">
        <v>103</v>
      </c>
      <c r="CS19" s="66">
        <f>IF(AF19&lt;0,0.01,AF19/Conversions!$B$3)</f>
        <v>21.5614014897169</v>
      </c>
      <c r="CT19" s="66">
        <f>IF(AG19&lt;0,0.01,AG19/Conversions!$B$3)</f>
        <v>21.5614014897169</v>
      </c>
      <c r="CU19" s="66">
        <f>IF(AH19&lt;0,0.01,AH19/Conversions!$B$3)</f>
        <v>21.5614014897169</v>
      </c>
      <c r="CV19" s="66">
        <f>IF(AI19&lt;0,0.01,AI19/Conversions!$B$3)</f>
        <v>21.5614014897169</v>
      </c>
      <c r="CW19" s="66">
        <f>IF(AJ19&lt;0,0.01,AJ19/Conversions!$B$3)</f>
        <v>21.5614014897169</v>
      </c>
      <c r="CX19" s="66">
        <f>IF(AK19&lt;0,0.01,AK19/Conversions!$B$3)</f>
        <v>21.5614014897169</v>
      </c>
      <c r="CY19" s="66">
        <f>IF(AL19&lt;0,0.01,AL19/Conversions!$B$3)</f>
        <v>21.5614014897169</v>
      </c>
      <c r="CZ19" s="66">
        <f>IF(AM19&lt;0,0.01,AM19/Conversions!$B$3)</f>
        <v>21.5614014897169</v>
      </c>
      <c r="DA19" s="66">
        <f>IF(AN19&lt;0,0.01,AN19/Conversions!$B$3)</f>
        <v>21.5614014897169</v>
      </c>
      <c r="DB19" s="66">
        <f>IF(AO19&lt;0,0.01,AO19/Conversions!$B$3)</f>
        <v>21.5614014897169</v>
      </c>
      <c r="DC19" s="66">
        <f>IF(AP19&lt;0,0.01,AP19/Conversions!$B$3)</f>
        <v>21.5614014897169</v>
      </c>
      <c r="DD19" s="66">
        <f>IF(AQ19&lt;0,0.01,AQ19/Conversions!$B$3)</f>
        <v>21.5614014897169</v>
      </c>
      <c r="DE19" s="66">
        <f>IF(AR19&lt;0,0.01,AR19/Conversions!$B$3)</f>
        <v>21.5614014897169</v>
      </c>
      <c r="DF19" s="66">
        <f>IF(AS19&lt;0,0.01,AS19/Conversions!$B$3)</f>
        <v>21.5614014897169</v>
      </c>
      <c r="DG19" s="66">
        <f>IF(AT19&lt;0,0.01,AT19/Conversions!$B$3)</f>
        <v>21.5614014897169</v>
      </c>
      <c r="DH19" s="66">
        <f>IF(AU19&lt;0,0.01,AU19/Conversions!$B$3)</f>
        <v>21.5614014897169</v>
      </c>
      <c r="DI19" s="66">
        <f>IF(AV19&lt;0,0.01,AV19/Conversions!$B$3)</f>
        <v>21.5614014897169</v>
      </c>
      <c r="DJ19" s="66">
        <f>IF(AW19&lt;0,0.01,AW19/Conversions!$B$3)</f>
        <v>21.5614014897169</v>
      </c>
      <c r="DK19" s="66">
        <f>IF(AX19&lt;0,0.01,AX19/Conversions!$B$3)</f>
        <v>21.5614014897169</v>
      </c>
      <c r="DL19" s="66">
        <f>IF(AY19&lt;0,0.01,AY19/Conversions!$B$3)</f>
        <v>21.5614014897169</v>
      </c>
      <c r="DM19" s="66">
        <f>IF(AZ19&lt;0,0.01,AZ19/Conversions!$B$3)</f>
        <v>21.5614014897169</v>
      </c>
      <c r="DN19" s="66">
        <f>IF(BA19&lt;0,0.01,BA19/Conversions!$B$3)</f>
        <v>21.5614014897169</v>
      </c>
      <c r="DO19" s="66">
        <f>IF(BB19&lt;0,0.01,BB19/Conversions!$B$3)</f>
        <v>21.5614014897169</v>
      </c>
      <c r="DP19" s="66">
        <f>IF(BC19&lt;0,0.01,BC19/Conversions!$B$3)</f>
        <v>21.5614014897169</v>
      </c>
      <c r="DQ19" s="52">
        <v>5</v>
      </c>
    </row>
    <row r="20" spans="1:121" x14ac:dyDescent="0.4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AVERAGE(O20,Q20)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K20" s="52">
        <v>5</v>
      </c>
      <c r="CM20" s="52" t="str">
        <f t="shared" si="0"/>
        <v>ABIOGAS11</v>
      </c>
      <c r="CN20" s="52" t="str">
        <f t="shared" si="1"/>
        <v>Crops Anaerobic - Lo</v>
      </c>
      <c r="CO20" s="15" t="s">
        <v>105</v>
      </c>
      <c r="CP20" s="15" t="s">
        <v>128</v>
      </c>
      <c r="CQ20" s="52" t="str">
        <f t="shared" si="2"/>
        <v>BIOGAS</v>
      </c>
      <c r="CR20" s="52" t="s">
        <v>103</v>
      </c>
      <c r="CS20" s="66">
        <f>IF(AF20&lt;0,0.01,AF20/Conversions!$B$3)</f>
        <v>4.6880473492782269</v>
      </c>
      <c r="CT20" s="66">
        <f>IF(AG20&lt;0,0.01,AG20/Conversions!$B$3)</f>
        <v>4.6880473492782269</v>
      </c>
      <c r="CU20" s="66">
        <f>IF(AH20&lt;0,0.01,AH20/Conversions!$B$3)</f>
        <v>4.6880473492782269</v>
      </c>
      <c r="CV20" s="66">
        <f>IF(AI20&lt;0,0.01,AI20/Conversions!$B$3)</f>
        <v>4.6880473492782269</v>
      </c>
      <c r="CW20" s="66">
        <f>IF(AJ20&lt;0,0.01,AJ20/Conversions!$B$3)</f>
        <v>4.6880473492782269</v>
      </c>
      <c r="CX20" s="66">
        <f>IF(AK20&lt;0,0.01,AK20/Conversions!$B$3)</f>
        <v>4.6880473492782269</v>
      </c>
      <c r="CY20" s="66">
        <f>IF(AL20&lt;0,0.01,AL20/Conversions!$B$3)</f>
        <v>4.6880473492782269</v>
      </c>
      <c r="CZ20" s="66">
        <f>IF(AM20&lt;0,0.01,AM20/Conversions!$B$3)</f>
        <v>4.6880473492782269</v>
      </c>
      <c r="DA20" s="66">
        <f>IF(AN20&lt;0,0.01,AN20/Conversions!$B$3)</f>
        <v>4.6880473492782269</v>
      </c>
      <c r="DB20" s="66">
        <f>IF(AO20&lt;0,0.01,AO20/Conversions!$B$3)</f>
        <v>4.6880473492782269</v>
      </c>
      <c r="DC20" s="66">
        <f>IF(AP20&lt;0,0.01,AP20/Conversions!$B$3)</f>
        <v>4.6880473492782269</v>
      </c>
      <c r="DD20" s="66">
        <f>IF(AQ20&lt;0,0.01,AQ20/Conversions!$B$3)</f>
        <v>4.6880473492782269</v>
      </c>
      <c r="DE20" s="66">
        <f>IF(AR20&lt;0,0.01,AR20/Conversions!$B$3)</f>
        <v>4.6880473492782269</v>
      </c>
      <c r="DF20" s="66">
        <f>IF(AS20&lt;0,0.01,AS20/Conversions!$B$3)</f>
        <v>4.6880473492782269</v>
      </c>
      <c r="DG20" s="66">
        <f>IF(AT20&lt;0,0.01,AT20/Conversions!$B$3)</f>
        <v>4.6880473492782269</v>
      </c>
      <c r="DH20" s="66">
        <f>IF(AU20&lt;0,0.01,AU20/Conversions!$B$3)</f>
        <v>4.6880473492782269</v>
      </c>
      <c r="DI20" s="66">
        <f>IF(AV20&lt;0,0.01,AV20/Conversions!$B$3)</f>
        <v>4.6880473492782269</v>
      </c>
      <c r="DJ20" s="66">
        <f>IF(AW20&lt;0,0.01,AW20/Conversions!$B$3)</f>
        <v>4.6880473492782269</v>
      </c>
      <c r="DK20" s="66">
        <f>IF(AX20&lt;0,0.01,AX20/Conversions!$B$3)</f>
        <v>4.6880473492782269</v>
      </c>
      <c r="DL20" s="66">
        <f>IF(AY20&lt;0,0.01,AY20/Conversions!$B$3)</f>
        <v>4.6880473492782269</v>
      </c>
      <c r="DM20" s="66">
        <f>IF(AZ20&lt;0,0.01,AZ20/Conversions!$B$3)</f>
        <v>4.6880473492782269</v>
      </c>
      <c r="DN20" s="66">
        <f>IF(BA20&lt;0,0.01,BA20/Conversions!$B$3)</f>
        <v>4.6880473492782269</v>
      </c>
      <c r="DO20" s="66">
        <f>IF(BB20&lt;0,0.01,BB20/Conversions!$B$3)</f>
        <v>4.6880473492782269</v>
      </c>
      <c r="DP20" s="66">
        <f>IF(BC20&lt;0,0.01,BC20/Conversions!$B$3)</f>
        <v>4.6880473492782269</v>
      </c>
      <c r="DQ20" s="52">
        <v>5</v>
      </c>
    </row>
    <row r="21" spans="1:121" x14ac:dyDescent="0.4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13729.491887647138</v>
      </c>
      <c r="L21" s="24">
        <v>13775.358653215762</v>
      </c>
      <c r="M21" s="24">
        <v>13824.400662797834</v>
      </c>
      <c r="N21" s="24">
        <v>13868.582739542901</v>
      </c>
      <c r="O21" s="24">
        <v>13908.489458819318</v>
      </c>
      <c r="P21" s="24">
        <v>13943.453424637371</v>
      </c>
      <c r="Q21" s="24">
        <v>13972.353692939454</v>
      </c>
      <c r="R21" s="24">
        <v>13996.312510136557</v>
      </c>
      <c r="S21" s="24">
        <v>14014.003722872709</v>
      </c>
      <c r="T21" s="24">
        <v>14026.092984260438</v>
      </c>
      <c r="U21" s="24">
        <v>14033.499894013748</v>
      </c>
      <c r="V21" s="24">
        <v>14037.147501076877</v>
      </c>
      <c r="W21" s="24">
        <v>14037.754965614196</v>
      </c>
      <c r="X21" s="24">
        <v>14035.925793440092</v>
      </c>
      <c r="Y21" s="24">
        <v>14031.633379059047</v>
      </c>
      <c r="Z21" s="24">
        <v>14025.37724680919</v>
      </c>
      <c r="AA21" s="24">
        <v>14018.009725961383</v>
      </c>
      <c r="AB21" s="24">
        <v>14009.209744814674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 t="s">
        <v>106</v>
      </c>
      <c r="BG21" s="52" t="str">
        <f>"MINBIOINDF"&amp;BE21</f>
        <v>MINBIOINDF_S1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0.57482636635201045</v>
      </c>
      <c r="BS21" s="66">
        <f>L21/1000*Conversions!$B$2</f>
        <v>0.57674671609283756</v>
      </c>
      <c r="BT21" s="66">
        <f>M21/1000*Conversions!$B$2</f>
        <v>0.57880000695001976</v>
      </c>
      <c r="BU21" s="66">
        <f>N21/1000*Conversions!$B$2</f>
        <v>0.58064982213918215</v>
      </c>
      <c r="BV21" s="66">
        <f>O21/1000*Conversions!$B$2</f>
        <v>0.58232063666184719</v>
      </c>
      <c r="BW21" s="66">
        <f>P21/1000*Conversions!$B$2</f>
        <v>0.58378450798271753</v>
      </c>
      <c r="BX21" s="66">
        <f>Q21/1000*Conversions!$B$2</f>
        <v>0.5849945044159891</v>
      </c>
      <c r="BY21" s="66">
        <f>R21/1000*Conversions!$B$2</f>
        <v>0.58599761217439739</v>
      </c>
      <c r="BZ21" s="66">
        <f>S21/1000*Conversions!$B$2</f>
        <v>0.58673830786923453</v>
      </c>
      <c r="CA21" s="66">
        <f>T21/1000*Conversions!$B$2</f>
        <v>0.58724446106501604</v>
      </c>
      <c r="CB21" s="66">
        <f>U21/1000*Conversions!$B$2</f>
        <v>0.58755457356256768</v>
      </c>
      <c r="CC21" s="66">
        <f>V21/1000*Conversions!$B$2</f>
        <v>0.58770729157508672</v>
      </c>
      <c r="CD21" s="66">
        <f>W21/1000*Conversions!$B$2</f>
        <v>0.58773272490033523</v>
      </c>
      <c r="CE21" s="66">
        <f>X21/1000*Conversions!$B$2</f>
        <v>0.58765614111974984</v>
      </c>
      <c r="CF21" s="66">
        <f>Y21/1000*Conversions!$B$2</f>
        <v>0.58747642631444419</v>
      </c>
      <c r="CG21" s="66">
        <f>Z21/1000*Conversions!$B$2</f>
        <v>0.58721449456940722</v>
      </c>
      <c r="CH21" s="66">
        <f>AA21/1000*Conversions!$B$2</f>
        <v>0.58690603120655116</v>
      </c>
      <c r="CI21" s="66">
        <f>AB21/1000*Conversions!$B$2</f>
        <v>0.58653759359590085</v>
      </c>
      <c r="CJ21" s="73">
        <f>CI21</f>
        <v>0.58653759359590085</v>
      </c>
      <c r="CK21" s="52">
        <v>5</v>
      </c>
      <c r="CM21" s="52" t="str">
        <f t="shared" si="0"/>
        <v>MINBIOINDF_S1</v>
      </c>
      <c r="CN21" s="52" t="str">
        <f t="shared" si="1"/>
        <v>Industrial Food - Lo</v>
      </c>
      <c r="CO21" s="15" t="s">
        <v>6</v>
      </c>
      <c r="CP21" s="15" t="s">
        <v>128</v>
      </c>
      <c r="CQ21" s="52" t="str">
        <f t="shared" si="2"/>
        <v>BIOSLU</v>
      </c>
      <c r="CR21" s="52" t="s">
        <v>103</v>
      </c>
      <c r="CS21" s="66">
        <f>IF(AF21&lt;0,0.01,AF21/Conversions!$B$3)</f>
        <v>0</v>
      </c>
      <c r="CT21" s="66">
        <f>IF(AG21&lt;0,0.01,AG21/Conversions!$B$3)</f>
        <v>0</v>
      </c>
      <c r="CU21" s="66">
        <f>IF(AH21&lt;0,0.01,AH21/Conversions!$B$3)</f>
        <v>0</v>
      </c>
      <c r="CV21" s="66">
        <f>IF(AI21&lt;0,0.01,AI21/Conversions!$B$3)</f>
        <v>0</v>
      </c>
      <c r="CW21" s="66">
        <f>IF(AJ21&lt;0,0.01,AJ21/Conversions!$B$3)</f>
        <v>0</v>
      </c>
      <c r="CX21" s="66">
        <f>IF(AK21&lt;0,0.01,AK21/Conversions!$B$3)</f>
        <v>0</v>
      </c>
      <c r="CY21" s="66">
        <f>IF(AL21&lt;0,0.01,AL21/Conversions!$B$3)</f>
        <v>0</v>
      </c>
      <c r="CZ21" s="66">
        <f>IF(AM21&lt;0,0.01,AM21/Conversions!$B$3)</f>
        <v>0</v>
      </c>
      <c r="DA21" s="66">
        <f>IF(AN21&lt;0,0.01,AN21/Conversions!$B$3)</f>
        <v>0</v>
      </c>
      <c r="DB21" s="66">
        <f>IF(AO21&lt;0,0.01,AO21/Conversions!$B$3)</f>
        <v>0</v>
      </c>
      <c r="DC21" s="66">
        <f>IF(AP21&lt;0,0.01,AP21/Conversions!$B$3)</f>
        <v>0</v>
      </c>
      <c r="DD21" s="66">
        <f>IF(AQ21&lt;0,0.01,AQ21/Conversions!$B$3)</f>
        <v>0</v>
      </c>
      <c r="DE21" s="66">
        <f>IF(AR21&lt;0,0.01,AR21/Conversions!$B$3)</f>
        <v>0</v>
      </c>
      <c r="DF21" s="66">
        <f>IF(AS21&lt;0,0.01,AS21/Conversions!$B$3)</f>
        <v>0</v>
      </c>
      <c r="DG21" s="66">
        <f>IF(AT21&lt;0,0.01,AT21/Conversions!$B$3)</f>
        <v>0</v>
      </c>
      <c r="DH21" s="66">
        <f>IF(AU21&lt;0,0.01,AU21/Conversions!$B$3)</f>
        <v>0</v>
      </c>
      <c r="DI21" s="66">
        <f>IF(AV21&lt;0,0.01,AV21/Conversions!$B$3)</f>
        <v>0</v>
      </c>
      <c r="DJ21" s="66">
        <f>IF(AW21&lt;0,0.01,AW21/Conversions!$B$3)</f>
        <v>0</v>
      </c>
      <c r="DK21" s="66">
        <f>IF(AX21&lt;0,0.01,AX21/Conversions!$B$3)</f>
        <v>0</v>
      </c>
      <c r="DL21" s="66">
        <f>IF(AY21&lt;0,0.01,AY21/Conversions!$B$3)</f>
        <v>0</v>
      </c>
      <c r="DM21" s="66">
        <f>IF(AZ21&lt;0,0.01,AZ21/Conversions!$B$3)</f>
        <v>0</v>
      </c>
      <c r="DN21" s="66">
        <f>IF(BA21&lt;0,0.01,BA21/Conversions!$B$3)</f>
        <v>0</v>
      </c>
      <c r="DO21" s="66">
        <f>IF(BB21&lt;0,0.01,BB21/Conversions!$B$3)</f>
        <v>0</v>
      </c>
      <c r="DP21" s="66">
        <f>IF(BC21&lt;0,0.01,BC21/Conversions!$B$3)</f>
        <v>0</v>
      </c>
      <c r="DQ21" s="52">
        <v>5</v>
      </c>
    </row>
    <row r="22" spans="1:121" x14ac:dyDescent="0.45">
      <c r="A22" s="30"/>
      <c r="B22" s="30"/>
      <c r="C22" s="30"/>
      <c r="D22" s="30"/>
      <c r="E22" s="30"/>
      <c r="F22" s="30"/>
      <c r="G22" s="30"/>
      <c r="H22" s="30"/>
      <c r="BD22" s="32"/>
    </row>
    <row r="23" spans="1:121" ht="14.65" thickBot="1" x14ac:dyDescent="0.5">
      <c r="A23" s="23" t="s">
        <v>53</v>
      </c>
      <c r="AD23" s="56" t="s">
        <v>54</v>
      </c>
      <c r="BD23" s="32"/>
    </row>
    <row r="24" spans="1:121" x14ac:dyDescent="0.45">
      <c r="A24" s="50" t="s">
        <v>14</v>
      </c>
      <c r="B24" s="50" t="s">
        <v>55</v>
      </c>
      <c r="C24" s="92" t="s">
        <v>25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4"/>
      <c r="AD24" s="95" t="s">
        <v>26</v>
      </c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7"/>
      <c r="BD24" s="32"/>
      <c r="BG24" s="51"/>
    </row>
    <row r="25" spans="1:121" ht="15.75" x14ac:dyDescent="0.4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CM25" s="71"/>
      <c r="CN25" s="72"/>
    </row>
    <row r="26" spans="1:121" ht="14.65" thickBot="1" x14ac:dyDescent="0.5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90</v>
      </c>
      <c r="CM26" s="31" t="s">
        <v>90</v>
      </c>
    </row>
    <row r="27" spans="1:121" ht="14.65" thickBot="1" x14ac:dyDescent="0.5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K27" s="27">
        <v>0</v>
      </c>
      <c r="CM27" s="29" t="s">
        <v>4</v>
      </c>
      <c r="CN27" s="28" t="s">
        <v>91</v>
      </c>
      <c r="CO27" s="28" t="s">
        <v>3</v>
      </c>
      <c r="CP27" s="28" t="s">
        <v>104</v>
      </c>
      <c r="CQ27" s="28" t="s">
        <v>97</v>
      </c>
      <c r="CR27" s="28" t="s">
        <v>92</v>
      </c>
      <c r="CS27" s="27">
        <v>2012</v>
      </c>
      <c r="CT27" s="27">
        <v>2013</v>
      </c>
      <c r="CU27" s="27">
        <v>2014</v>
      </c>
      <c r="CV27" s="27">
        <v>2015</v>
      </c>
      <c r="CW27" s="27">
        <v>2016</v>
      </c>
      <c r="CX27" s="27">
        <v>2017</v>
      </c>
      <c r="CY27" s="27">
        <v>2018</v>
      </c>
      <c r="CZ27" s="27">
        <v>2019</v>
      </c>
      <c r="DA27" s="27">
        <v>2020</v>
      </c>
      <c r="DB27" s="27">
        <v>2021</v>
      </c>
      <c r="DC27" s="27">
        <v>2022</v>
      </c>
      <c r="DD27" s="27">
        <v>2023</v>
      </c>
      <c r="DE27" s="27">
        <v>2024</v>
      </c>
      <c r="DF27" s="27">
        <v>2025</v>
      </c>
      <c r="DG27" s="27">
        <v>2026</v>
      </c>
      <c r="DH27" s="27">
        <v>2027</v>
      </c>
      <c r="DI27" s="27">
        <v>2028</v>
      </c>
      <c r="DJ27" s="27">
        <v>2029</v>
      </c>
      <c r="DK27" s="27">
        <v>2030</v>
      </c>
      <c r="DL27" s="27">
        <v>2031</v>
      </c>
      <c r="DM27" s="27">
        <v>2032</v>
      </c>
      <c r="DN27" s="27">
        <v>2033</v>
      </c>
      <c r="DO27" s="27">
        <v>2034</v>
      </c>
      <c r="DP27" s="27">
        <v>2035</v>
      </c>
      <c r="DQ27" s="27">
        <v>0</v>
      </c>
    </row>
    <row r="28" spans="1:121" x14ac:dyDescent="0.4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148.32330180567496</v>
      </c>
      <c r="O28" s="25">
        <v>296.64660361134992</v>
      </c>
      <c r="P28" s="25">
        <v>482.05073086844374</v>
      </c>
      <c r="Q28" s="25">
        <v>609.77357408999717</v>
      </c>
      <c r="R28" s="25">
        <v>762.21696761249643</v>
      </c>
      <c r="S28" s="25">
        <v>889.93981083404981</v>
      </c>
      <c r="T28" s="25">
        <v>1038.2631126397248</v>
      </c>
      <c r="U28" s="25">
        <v>1120.664946976211</v>
      </c>
      <c r="V28" s="25">
        <v>1223.6672398968185</v>
      </c>
      <c r="W28" s="25">
        <v>1359.6302665520207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6.2099999999999994E-3</v>
      </c>
      <c r="BV28" s="66">
        <f>O28/1000*Conversions!$B$2</f>
        <v>1.2419999999999999E-2</v>
      </c>
      <c r="BW28" s="66">
        <f>P28/1000*Conversions!$B$2</f>
        <v>2.0182500000000003E-2</v>
      </c>
      <c r="BX28" s="66">
        <f>Q28/1000*Conversions!$B$2</f>
        <v>2.5530000000000004E-2</v>
      </c>
      <c r="BY28" s="66">
        <f>R28/1000*Conversions!$B$2</f>
        <v>3.1912500000000003E-2</v>
      </c>
      <c r="BZ28" s="66">
        <f>S28/1000*Conversions!$B$2</f>
        <v>3.7260000000000001E-2</v>
      </c>
      <c r="CA28" s="66">
        <f>T28/1000*Conversions!$B$2</f>
        <v>4.3470000000000002E-2</v>
      </c>
      <c r="CB28" s="66">
        <f>U28/1000*Conversions!$B$2</f>
        <v>4.692000000000001E-2</v>
      </c>
      <c r="CC28" s="66">
        <f>V28/1000*Conversions!$B$2</f>
        <v>5.12325E-2</v>
      </c>
      <c r="CD28" s="66">
        <f>W28/1000*Conversions!$B$2</f>
        <v>5.6925000000000003E-2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K28" s="52">
        <v>5</v>
      </c>
      <c r="CM28" s="52" t="str">
        <f t="shared" ref="CM28:CM43" si="4">BG28</f>
        <v>ABIOFRSR2</v>
      </c>
      <c r="CN28" s="52" t="str">
        <f t="shared" ref="CN28:CN43" si="5">BH28</f>
        <v>Forest thinnings - Me</v>
      </c>
      <c r="CO28" s="15" t="s">
        <v>105</v>
      </c>
      <c r="CP28" s="15" t="s">
        <v>128</v>
      </c>
      <c r="CQ28" s="52" t="str">
        <f t="shared" ref="CQ28:CQ43" si="6">BJ28</f>
        <v>BIOWOO</v>
      </c>
      <c r="CR28" s="52" t="s">
        <v>103</v>
      </c>
      <c r="CS28" s="66">
        <f>IF(AF28&lt;0,0.01,AF28/Conversions!$B$3)</f>
        <v>5</v>
      </c>
      <c r="CT28" s="66">
        <f>IF(AG28&lt;0,0.01,AG28/Conversions!$B$3)</f>
        <v>5</v>
      </c>
      <c r="CU28" s="66">
        <f>IF(AH28&lt;0,0.01,AH28/Conversions!$B$3)</f>
        <v>5</v>
      </c>
      <c r="CV28" s="66">
        <f>IF(AI28&lt;0,0.01,AI28/Conversions!$B$3)</f>
        <v>5</v>
      </c>
      <c r="CW28" s="66">
        <f>IF(AJ28&lt;0,0.01,AJ28/Conversions!$B$3)</f>
        <v>5</v>
      </c>
      <c r="CX28" s="66">
        <f>IF(AK28&lt;0,0.01,AK28/Conversions!$B$3)</f>
        <v>5</v>
      </c>
      <c r="CY28" s="66">
        <f>IF(AL28&lt;0,0.01,AL28/Conversions!$B$3)</f>
        <v>5</v>
      </c>
      <c r="CZ28" s="66">
        <f>IF(AM28&lt;0,0.01,AM28/Conversions!$B$3)</f>
        <v>5</v>
      </c>
      <c r="DA28" s="66">
        <f>IF(AN28&lt;0,0.01,AN28/Conversions!$B$3)</f>
        <v>5</v>
      </c>
      <c r="DB28" s="66">
        <f>IF(AO28&lt;0,0.01,AO28/Conversions!$B$3)</f>
        <v>5</v>
      </c>
      <c r="DC28" s="66">
        <f>IF(AP28&lt;0,0.01,AP28/Conversions!$B$3)</f>
        <v>5</v>
      </c>
      <c r="DD28" s="66">
        <f>IF(AQ28&lt;0,0.01,AQ28/Conversions!$B$3)</f>
        <v>5</v>
      </c>
      <c r="DE28" s="66">
        <f>IF(AR28&lt;0,0.01,AR28/Conversions!$B$3)</f>
        <v>5</v>
      </c>
      <c r="DF28" s="66">
        <f>IF(AS28&lt;0,0.01,AS28/Conversions!$B$3)</f>
        <v>5</v>
      </c>
      <c r="DG28" s="66">
        <f>IF(AT28&lt;0,0.01,AT28/Conversions!$B$3)</f>
        <v>5</v>
      </c>
      <c r="DH28" s="66">
        <f>IF(AU28&lt;0,0.01,AU28/Conversions!$B$3)</f>
        <v>5</v>
      </c>
      <c r="DI28" s="66">
        <f>IF(AV28&lt;0,0.01,AV28/Conversions!$B$3)</f>
        <v>5</v>
      </c>
      <c r="DJ28" s="66">
        <f>IF(AW28&lt;0,0.01,AW28/Conversions!$B$3)</f>
        <v>5</v>
      </c>
      <c r="DK28" s="66">
        <f>IF(AX28&lt;0,0.01,AX28/Conversions!$B$3)</f>
        <v>5</v>
      </c>
      <c r="DL28" s="66">
        <f>IF(AY28&lt;0,0.01,AY28/Conversions!$B$3)</f>
        <v>5</v>
      </c>
      <c r="DM28" s="66">
        <f>IF(AZ28&lt;0,0.01,AZ28/Conversions!$B$3)</f>
        <v>5</v>
      </c>
      <c r="DN28" s="66">
        <f>IF(BA28&lt;0,0.01,BA28/Conversions!$B$3)</f>
        <v>5</v>
      </c>
      <c r="DO28" s="66">
        <f>IF(BB28&lt;0,0.01,BB28/Conversions!$B$3)</f>
        <v>5</v>
      </c>
      <c r="DP28" s="66">
        <f>IF(BC28&lt;0,0.01,BC28/Conversions!$B$3)</f>
        <v>5</v>
      </c>
      <c r="DQ28" s="52">
        <v>5</v>
      </c>
    </row>
    <row r="29" spans="1:121" x14ac:dyDescent="0.4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 t="s">
        <v>107</v>
      </c>
      <c r="BG29" s="52" t="str">
        <f>"MINBIOWOO1"&amp;BE29</f>
        <v>MINBIOWOO1_S2</v>
      </c>
      <c r="BH29" s="52" t="str">
        <f t="shared" ref="BH29:BH43" si="7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K29" s="52">
        <v>5</v>
      </c>
      <c r="CM29" s="52" t="str">
        <f t="shared" si="4"/>
        <v>MINBIOWOO1_S2</v>
      </c>
      <c r="CN29" s="52" t="str">
        <f t="shared" si="5"/>
        <v>Sawmill residues - Me</v>
      </c>
      <c r="CO29" s="15" t="s">
        <v>6</v>
      </c>
      <c r="CP29" s="15" t="s">
        <v>128</v>
      </c>
      <c r="CQ29" s="52" t="str">
        <f t="shared" si="6"/>
        <v>BIOWOO</v>
      </c>
      <c r="CR29" s="52" t="s">
        <v>103</v>
      </c>
      <c r="CS29" s="66">
        <f>IF(AF29&lt;0,0.01,AF29/Conversions!$B$3)</f>
        <v>7</v>
      </c>
      <c r="CT29" s="66">
        <f>IF(AG29&lt;0,0.01,AG29/Conversions!$B$3)</f>
        <v>7</v>
      </c>
      <c r="CU29" s="66">
        <f>IF(AH29&lt;0,0.01,AH29/Conversions!$B$3)</f>
        <v>7</v>
      </c>
      <c r="CV29" s="66">
        <f>IF(AI29&lt;0,0.01,AI29/Conversions!$B$3)</f>
        <v>7</v>
      </c>
      <c r="CW29" s="66">
        <f>IF(AJ29&lt;0,0.01,AJ29/Conversions!$B$3)</f>
        <v>7</v>
      </c>
      <c r="CX29" s="66">
        <f>IF(AK29&lt;0,0.01,AK29/Conversions!$B$3)</f>
        <v>7</v>
      </c>
      <c r="CY29" s="66">
        <f>IF(AL29&lt;0,0.01,AL29/Conversions!$B$3)</f>
        <v>7</v>
      </c>
      <c r="CZ29" s="66">
        <f>IF(AM29&lt;0,0.01,AM29/Conversions!$B$3)</f>
        <v>7</v>
      </c>
      <c r="DA29" s="66">
        <f>IF(AN29&lt;0,0.01,AN29/Conversions!$B$3)</f>
        <v>7</v>
      </c>
      <c r="DB29" s="66">
        <f>IF(AO29&lt;0,0.01,AO29/Conversions!$B$3)</f>
        <v>7</v>
      </c>
      <c r="DC29" s="66">
        <f>IF(AP29&lt;0,0.01,AP29/Conversions!$B$3)</f>
        <v>7</v>
      </c>
      <c r="DD29" s="66">
        <f>IF(AQ29&lt;0,0.01,AQ29/Conversions!$B$3)</f>
        <v>7</v>
      </c>
      <c r="DE29" s="66">
        <f>IF(AR29&lt;0,0.01,AR29/Conversions!$B$3)</f>
        <v>7</v>
      </c>
      <c r="DF29" s="66">
        <f>IF(AS29&lt;0,0.01,AS29/Conversions!$B$3)</f>
        <v>7</v>
      </c>
      <c r="DG29" s="66">
        <f>IF(AT29&lt;0,0.01,AT29/Conversions!$B$3)</f>
        <v>7</v>
      </c>
      <c r="DH29" s="66">
        <f>IF(AU29&lt;0,0.01,AU29/Conversions!$B$3)</f>
        <v>7</v>
      </c>
      <c r="DI29" s="66">
        <f>IF(AV29&lt;0,0.01,AV29/Conversions!$B$3)</f>
        <v>7</v>
      </c>
      <c r="DJ29" s="66">
        <f>IF(AW29&lt;0,0.01,AW29/Conversions!$B$3)</f>
        <v>7</v>
      </c>
      <c r="DK29" s="66">
        <f>IF(AX29&lt;0,0.01,AX29/Conversions!$B$3)</f>
        <v>7</v>
      </c>
      <c r="DL29" s="66">
        <f>IF(AY29&lt;0,0.01,AY29/Conversions!$B$3)</f>
        <v>7</v>
      </c>
      <c r="DM29" s="66">
        <f>IF(AZ29&lt;0,0.01,AZ29/Conversions!$B$3)</f>
        <v>7</v>
      </c>
      <c r="DN29" s="66">
        <f>IF(BA29&lt;0,0.01,BA29/Conversions!$B$3)</f>
        <v>7</v>
      </c>
      <c r="DO29" s="66">
        <f>IF(BB29&lt;0,0.01,BB29/Conversions!$B$3)</f>
        <v>7</v>
      </c>
      <c r="DP29" s="66">
        <f>IF(BC29&lt;0,0.01,BC29/Conversions!$B$3)</f>
        <v>7</v>
      </c>
      <c r="DQ29" s="52">
        <v>5</v>
      </c>
    </row>
    <row r="30" spans="1:121" x14ac:dyDescent="0.4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 t="s">
        <v>107</v>
      </c>
      <c r="BG30" s="52" t="str">
        <f>"MINBIOWOO2"&amp;BE30</f>
        <v>MINBIOWOO2_S2</v>
      </c>
      <c r="BH30" s="52" t="str">
        <f t="shared" si="7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K30" s="52">
        <v>5</v>
      </c>
      <c r="CM30" s="52" t="str">
        <f t="shared" si="4"/>
        <v>MINBIOWOO2_S2</v>
      </c>
      <c r="CN30" s="52" t="str">
        <f t="shared" si="5"/>
        <v>PCRW - Me</v>
      </c>
      <c r="CO30" s="15" t="s">
        <v>6</v>
      </c>
      <c r="CP30" s="15" t="s">
        <v>128</v>
      </c>
      <c r="CQ30" s="52" t="str">
        <f t="shared" si="6"/>
        <v>BIOWOO</v>
      </c>
      <c r="CR30" s="52" t="s">
        <v>103</v>
      </c>
      <c r="CS30" s="66">
        <f>IF(AF30&lt;0,0.01,AF30/Conversions!$B$3)</f>
        <v>2.7414965986394559</v>
      </c>
      <c r="CT30" s="66">
        <f>IF(AG30&lt;0,0.01,AG30/Conversions!$B$3)</f>
        <v>2.7414965986394559</v>
      </c>
      <c r="CU30" s="66">
        <f>IF(AH30&lt;0,0.01,AH30/Conversions!$B$3)</f>
        <v>2.7414965986394559</v>
      </c>
      <c r="CV30" s="66">
        <f>IF(AI30&lt;0,0.01,AI30/Conversions!$B$3)</f>
        <v>2.7414965986394559</v>
      </c>
      <c r="CW30" s="66">
        <f>IF(AJ30&lt;0,0.01,AJ30/Conversions!$B$3)</f>
        <v>2.7414965986394559</v>
      </c>
      <c r="CX30" s="66">
        <f>IF(AK30&lt;0,0.01,AK30/Conversions!$B$3)</f>
        <v>2.7414965986394559</v>
      </c>
      <c r="CY30" s="66">
        <f>IF(AL30&lt;0,0.01,AL30/Conversions!$B$3)</f>
        <v>2.7414965986394559</v>
      </c>
      <c r="CZ30" s="66">
        <f>IF(AM30&lt;0,0.01,AM30/Conversions!$B$3)</f>
        <v>2.7414965986394559</v>
      </c>
      <c r="DA30" s="66">
        <f>IF(AN30&lt;0,0.01,AN30/Conversions!$B$3)</f>
        <v>2.7414965986394559</v>
      </c>
      <c r="DB30" s="66">
        <f>IF(AO30&lt;0,0.01,AO30/Conversions!$B$3)</f>
        <v>2.7414965986394559</v>
      </c>
      <c r="DC30" s="66">
        <f>IF(AP30&lt;0,0.01,AP30/Conversions!$B$3)</f>
        <v>2.7414965986394559</v>
      </c>
      <c r="DD30" s="66">
        <f>IF(AQ30&lt;0,0.01,AQ30/Conversions!$B$3)</f>
        <v>2.7414965986394559</v>
      </c>
      <c r="DE30" s="66">
        <f>IF(AR30&lt;0,0.01,AR30/Conversions!$B$3)</f>
        <v>2.7414965986394559</v>
      </c>
      <c r="DF30" s="66">
        <f>IF(AS30&lt;0,0.01,AS30/Conversions!$B$3)</f>
        <v>2.7414965986394559</v>
      </c>
      <c r="DG30" s="66">
        <f>IF(AT30&lt;0,0.01,AT30/Conversions!$B$3)</f>
        <v>2.7414965986394559</v>
      </c>
      <c r="DH30" s="66">
        <f>IF(AU30&lt;0,0.01,AU30/Conversions!$B$3)</f>
        <v>2.7414965986394559</v>
      </c>
      <c r="DI30" s="66">
        <f>IF(AV30&lt;0,0.01,AV30/Conversions!$B$3)</f>
        <v>2.7414965986394559</v>
      </c>
      <c r="DJ30" s="66">
        <f>IF(AW30&lt;0,0.01,AW30/Conversions!$B$3)</f>
        <v>2.7414965986394559</v>
      </c>
      <c r="DK30" s="66">
        <f>IF(AX30&lt;0,0.01,AX30/Conversions!$B$3)</f>
        <v>2.7414965986394559</v>
      </c>
      <c r="DL30" s="66">
        <f>IF(AY30&lt;0,0.01,AY30/Conversions!$B$3)</f>
        <v>2.7414965986394559</v>
      </c>
      <c r="DM30" s="66">
        <f>IF(AZ30&lt;0,0.01,AZ30/Conversions!$B$3)</f>
        <v>2.7414965986394559</v>
      </c>
      <c r="DN30" s="66">
        <f>IF(BA30&lt;0,0.01,BA30/Conversions!$B$3)</f>
        <v>2.7414965986394559</v>
      </c>
      <c r="DO30" s="66">
        <f>IF(BB30&lt;0,0.01,BB30/Conversions!$B$3)</f>
        <v>2.7414965986394559</v>
      </c>
      <c r="DP30" s="66">
        <f>IF(BC30&lt;0,0.01,BC30/Conversions!$B$3)</f>
        <v>2.7414965986394559</v>
      </c>
      <c r="DQ30" s="52">
        <v>5</v>
      </c>
    </row>
    <row r="31" spans="1:121" x14ac:dyDescent="0.4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 t="s">
        <v>107</v>
      </c>
      <c r="BG31" s="52" t="str">
        <f>"MINBIOMSW1"&amp;BE31</f>
        <v>MINBIOMSW1_S2</v>
      </c>
      <c r="BH31" s="52" t="str">
        <f t="shared" si="7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K31" s="52">
        <v>5</v>
      </c>
      <c r="CM31" s="52" t="str">
        <f t="shared" si="4"/>
        <v>MINBIOMSW1_S2</v>
      </c>
      <c r="CN31" s="52" t="str">
        <f t="shared" si="5"/>
        <v>Solid BMSW - Me</v>
      </c>
      <c r="CO31" s="15" t="s">
        <v>6</v>
      </c>
      <c r="CP31" s="15" t="s">
        <v>128</v>
      </c>
      <c r="CQ31" s="52" t="str">
        <f t="shared" si="6"/>
        <v>BIOMUN</v>
      </c>
      <c r="CR31" s="52" t="s">
        <v>103</v>
      </c>
      <c r="CS31" s="66">
        <f>IF(AF31&lt;0,0.01,AF31/Conversions!$B$3)</f>
        <v>0.01</v>
      </c>
      <c r="CT31" s="66">
        <f>IF(AG31&lt;0,0.01,AG31/Conversions!$B$3)</f>
        <v>0.01</v>
      </c>
      <c r="CU31" s="66">
        <f>IF(AH31&lt;0,0.01,AH31/Conversions!$B$3)</f>
        <v>0.01</v>
      </c>
      <c r="CV31" s="66">
        <f>IF(AI31&lt;0,0.01,AI31/Conversions!$B$3)</f>
        <v>0.01</v>
      </c>
      <c r="CW31" s="66">
        <f>IF(AJ31&lt;0,0.01,AJ31/Conversions!$B$3)</f>
        <v>0.01</v>
      </c>
      <c r="CX31" s="66">
        <f>IF(AK31&lt;0,0.01,AK31/Conversions!$B$3)</f>
        <v>0.01</v>
      </c>
      <c r="CY31" s="66">
        <f>IF(AL31&lt;0,0.01,AL31/Conversions!$B$3)</f>
        <v>0.01</v>
      </c>
      <c r="CZ31" s="66">
        <f>IF(AM31&lt;0,0.01,AM31/Conversions!$B$3)</f>
        <v>0.01</v>
      </c>
      <c r="DA31" s="66">
        <f>IF(AN31&lt;0,0.01,AN31/Conversions!$B$3)</f>
        <v>0.01</v>
      </c>
      <c r="DB31" s="66">
        <f>IF(AO31&lt;0,0.01,AO31/Conversions!$B$3)</f>
        <v>0.01</v>
      </c>
      <c r="DC31" s="66">
        <f>IF(AP31&lt;0,0.01,AP31/Conversions!$B$3)</f>
        <v>0.01</v>
      </c>
      <c r="DD31" s="66">
        <f>IF(AQ31&lt;0,0.01,AQ31/Conversions!$B$3)</f>
        <v>0.01</v>
      </c>
      <c r="DE31" s="66">
        <f>IF(AR31&lt;0,0.01,AR31/Conversions!$B$3)</f>
        <v>0.01</v>
      </c>
      <c r="DF31" s="66">
        <f>IF(AS31&lt;0,0.01,AS31/Conversions!$B$3)</f>
        <v>0.01</v>
      </c>
      <c r="DG31" s="66">
        <f>IF(AT31&lt;0,0.01,AT31/Conversions!$B$3)</f>
        <v>0.01</v>
      </c>
      <c r="DH31" s="66">
        <f>IF(AU31&lt;0,0.01,AU31/Conversions!$B$3)</f>
        <v>0.01</v>
      </c>
      <c r="DI31" s="66">
        <f>IF(AV31&lt;0,0.01,AV31/Conversions!$B$3)</f>
        <v>0.01</v>
      </c>
      <c r="DJ31" s="66">
        <f>IF(AW31&lt;0,0.01,AW31/Conversions!$B$3)</f>
        <v>0.01</v>
      </c>
      <c r="DK31" s="66">
        <f>IF(AX31&lt;0,0.01,AX31/Conversions!$B$3)</f>
        <v>0.01</v>
      </c>
      <c r="DL31" s="66">
        <f>IF(AY31&lt;0,0.01,AY31/Conversions!$B$3)</f>
        <v>0.01</v>
      </c>
      <c r="DM31" s="66">
        <f>IF(AZ31&lt;0,0.01,AZ31/Conversions!$B$3)</f>
        <v>0.01</v>
      </c>
      <c r="DN31" s="66">
        <f>IF(BA31&lt;0,0.01,BA31/Conversions!$B$3)</f>
        <v>0.01</v>
      </c>
      <c r="DO31" s="66">
        <f>IF(BB31&lt;0,0.01,BB31/Conversions!$B$3)</f>
        <v>0.01</v>
      </c>
      <c r="DP31" s="66">
        <f>IF(BC31&lt;0,0.01,BC31/Conversions!$B$3)</f>
        <v>0.01</v>
      </c>
      <c r="DQ31" s="52">
        <v>5</v>
      </c>
    </row>
    <row r="32" spans="1:121" x14ac:dyDescent="0.4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 t="s">
        <v>107</v>
      </c>
      <c r="BG32" s="52" t="str">
        <f>"MINBIOTLW"&amp;BE32</f>
        <v>MINBIOTLW_S2</v>
      </c>
      <c r="BH32" s="52" t="str">
        <f t="shared" si="7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CI32</f>
        <v>0.57245925757788385</v>
      </c>
      <c r="CK32" s="52">
        <v>5</v>
      </c>
      <c r="CM32" s="52" t="str">
        <f t="shared" si="4"/>
        <v>MINBIOTLW_S2</v>
      </c>
      <c r="CN32" s="52" t="str">
        <f t="shared" si="5"/>
        <v>Tallow - Me</v>
      </c>
      <c r="CO32" s="15" t="s">
        <v>6</v>
      </c>
      <c r="CP32" s="15" t="s">
        <v>128</v>
      </c>
      <c r="CQ32" s="52" t="str">
        <f t="shared" si="6"/>
        <v>BIOWOO</v>
      </c>
      <c r="CR32" s="52" t="s">
        <v>103</v>
      </c>
      <c r="CS32" s="66">
        <f>IF(AF32&lt;0,0.01,AF32/Conversions!$B$3)</f>
        <v>10.174418604651162</v>
      </c>
      <c r="CT32" s="66">
        <f>IF(AG32&lt;0,0.01,AG32/Conversions!$B$3)</f>
        <v>10.174418604651162</v>
      </c>
      <c r="CU32" s="66">
        <f>IF(AH32&lt;0,0.01,AH32/Conversions!$B$3)</f>
        <v>10.174418604651162</v>
      </c>
      <c r="CV32" s="66">
        <f>IF(AI32&lt;0,0.01,AI32/Conversions!$B$3)</f>
        <v>10.174418604651162</v>
      </c>
      <c r="CW32" s="66">
        <f>IF(AJ32&lt;0,0.01,AJ32/Conversions!$B$3)</f>
        <v>10.174418604651162</v>
      </c>
      <c r="CX32" s="66">
        <f>IF(AK32&lt;0,0.01,AK32/Conversions!$B$3)</f>
        <v>10.174418604651162</v>
      </c>
      <c r="CY32" s="66">
        <f>IF(AL32&lt;0,0.01,AL32/Conversions!$B$3)</f>
        <v>10.174418604651162</v>
      </c>
      <c r="CZ32" s="66">
        <f>IF(AM32&lt;0,0.01,AM32/Conversions!$B$3)</f>
        <v>10.174418604651162</v>
      </c>
      <c r="DA32" s="66">
        <f>IF(AN32&lt;0,0.01,AN32/Conversions!$B$3)</f>
        <v>10.174418604651162</v>
      </c>
      <c r="DB32" s="66">
        <f>IF(AO32&lt;0,0.01,AO32/Conversions!$B$3)</f>
        <v>10.174418604651162</v>
      </c>
      <c r="DC32" s="66">
        <f>IF(AP32&lt;0,0.01,AP32/Conversions!$B$3)</f>
        <v>10.174418604651162</v>
      </c>
      <c r="DD32" s="66">
        <f>IF(AQ32&lt;0,0.01,AQ32/Conversions!$B$3)</f>
        <v>10.174418604651162</v>
      </c>
      <c r="DE32" s="66">
        <f>IF(AR32&lt;0,0.01,AR32/Conversions!$B$3)</f>
        <v>10.174418604651162</v>
      </c>
      <c r="DF32" s="66">
        <f>IF(AS32&lt;0,0.01,AS32/Conversions!$B$3)</f>
        <v>10.174418604651162</v>
      </c>
      <c r="DG32" s="66">
        <f>IF(AT32&lt;0,0.01,AT32/Conversions!$B$3)</f>
        <v>10.174418604651162</v>
      </c>
      <c r="DH32" s="66">
        <f>IF(AU32&lt;0,0.01,AU32/Conversions!$B$3)</f>
        <v>10.174418604651162</v>
      </c>
      <c r="DI32" s="66">
        <f>IF(AV32&lt;0,0.01,AV32/Conversions!$B$3)</f>
        <v>10.174418604651162</v>
      </c>
      <c r="DJ32" s="66">
        <f>IF(AW32&lt;0,0.01,AW32/Conversions!$B$3)</f>
        <v>10.174418604651162</v>
      </c>
      <c r="DK32" s="66">
        <f>IF(AX32&lt;0,0.01,AX32/Conversions!$B$3)</f>
        <v>10.174418604651162</v>
      </c>
      <c r="DL32" s="66">
        <f>IF(AY32&lt;0,0.01,AY32/Conversions!$B$3)</f>
        <v>10.174418604651162</v>
      </c>
      <c r="DM32" s="66">
        <f>IF(AZ32&lt;0,0.01,AZ32/Conversions!$B$3)</f>
        <v>10.174418604651162</v>
      </c>
      <c r="DN32" s="66">
        <f>IF(BA32&lt;0,0.01,BA32/Conversions!$B$3)</f>
        <v>10.174418604651162</v>
      </c>
      <c r="DO32" s="66">
        <f>IF(BB32&lt;0,0.01,BB32/Conversions!$B$3)</f>
        <v>10.174418604651162</v>
      </c>
      <c r="DP32" s="66">
        <f>IF(BC32&lt;0,0.01,BC32/Conversions!$B$3)</f>
        <v>10.174418604651162</v>
      </c>
      <c r="DQ32" s="52">
        <v>5</v>
      </c>
    </row>
    <row r="33" spans="1:121" x14ac:dyDescent="0.4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 t="s">
        <v>107</v>
      </c>
      <c r="BG33" s="52" t="str">
        <f>"MINBIORVO"&amp;BE33</f>
        <v>MINBIORVO_S2</v>
      </c>
      <c r="BH33" s="52" t="str">
        <f t="shared" si="7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K33" s="52">
        <v>5</v>
      </c>
      <c r="CM33" s="52" t="str">
        <f t="shared" si="4"/>
        <v>MINBIORVO_S2</v>
      </c>
      <c r="CN33" s="52" t="str">
        <f t="shared" si="5"/>
        <v>RVO - Me</v>
      </c>
      <c r="CO33" s="15" t="s">
        <v>6</v>
      </c>
      <c r="CP33" s="15" t="s">
        <v>128</v>
      </c>
      <c r="CQ33" s="52" t="str">
        <f t="shared" si="6"/>
        <v>BIORPS</v>
      </c>
      <c r="CR33" s="52" t="s">
        <v>103</v>
      </c>
      <c r="CS33" s="66">
        <f>IF(AF33&lt;0,0.01,AF33/Conversions!$B$3)</f>
        <v>22.388888888888889</v>
      </c>
      <c r="CT33" s="66">
        <f>IF(AG33&lt;0,0.01,AG33/Conversions!$B$3)</f>
        <v>22.388888888888889</v>
      </c>
      <c r="CU33" s="66">
        <f>IF(AH33&lt;0,0.01,AH33/Conversions!$B$3)</f>
        <v>22.388888888888889</v>
      </c>
      <c r="CV33" s="66">
        <f>IF(AI33&lt;0,0.01,AI33/Conversions!$B$3)</f>
        <v>22.388888888888889</v>
      </c>
      <c r="CW33" s="66">
        <f>IF(AJ33&lt;0,0.01,AJ33/Conversions!$B$3)</f>
        <v>22.388888888888889</v>
      </c>
      <c r="CX33" s="66">
        <f>IF(AK33&lt;0,0.01,AK33/Conversions!$B$3)</f>
        <v>22.388888888888889</v>
      </c>
      <c r="CY33" s="66">
        <f>IF(AL33&lt;0,0.01,AL33/Conversions!$B$3)</f>
        <v>22.388888888888889</v>
      </c>
      <c r="CZ33" s="66">
        <f>IF(AM33&lt;0,0.01,AM33/Conversions!$B$3)</f>
        <v>22.388888888888889</v>
      </c>
      <c r="DA33" s="66">
        <f>IF(AN33&lt;0,0.01,AN33/Conversions!$B$3)</f>
        <v>22.388888888888889</v>
      </c>
      <c r="DB33" s="66">
        <f>IF(AO33&lt;0,0.01,AO33/Conversions!$B$3)</f>
        <v>22.388888888888889</v>
      </c>
      <c r="DC33" s="66">
        <f>IF(AP33&lt;0,0.01,AP33/Conversions!$B$3)</f>
        <v>22.388888888888889</v>
      </c>
      <c r="DD33" s="66">
        <f>IF(AQ33&lt;0,0.01,AQ33/Conversions!$B$3)</f>
        <v>22.388888888888889</v>
      </c>
      <c r="DE33" s="66">
        <f>IF(AR33&lt;0,0.01,AR33/Conversions!$B$3)</f>
        <v>22.388888888888889</v>
      </c>
      <c r="DF33" s="66">
        <f>IF(AS33&lt;0,0.01,AS33/Conversions!$B$3)</f>
        <v>22.388888888888889</v>
      </c>
      <c r="DG33" s="66">
        <f>IF(AT33&lt;0,0.01,AT33/Conversions!$B$3)</f>
        <v>22.388888888888889</v>
      </c>
      <c r="DH33" s="66">
        <f>IF(AU33&lt;0,0.01,AU33/Conversions!$B$3)</f>
        <v>22.388888888888889</v>
      </c>
      <c r="DI33" s="66">
        <f>IF(AV33&lt;0,0.01,AV33/Conversions!$B$3)</f>
        <v>22.388888888888889</v>
      </c>
      <c r="DJ33" s="66">
        <f>IF(AW33&lt;0,0.01,AW33/Conversions!$B$3)</f>
        <v>22.388888888888889</v>
      </c>
      <c r="DK33" s="66">
        <f>IF(AX33&lt;0,0.01,AX33/Conversions!$B$3)</f>
        <v>22.388888888888889</v>
      </c>
      <c r="DL33" s="66">
        <f>IF(AY33&lt;0,0.01,AY33/Conversions!$B$3)</f>
        <v>22.388888888888889</v>
      </c>
      <c r="DM33" s="66">
        <f>IF(AZ33&lt;0,0.01,AZ33/Conversions!$B$3)</f>
        <v>22.388888888888889</v>
      </c>
      <c r="DN33" s="66">
        <f>IF(BA33&lt;0,0.01,BA33/Conversions!$B$3)</f>
        <v>22.388888888888889</v>
      </c>
      <c r="DO33" s="66">
        <f>IF(BB33&lt;0,0.01,BB33/Conversions!$B$3)</f>
        <v>22.388888888888889</v>
      </c>
      <c r="DP33" s="66">
        <f>IF(BC33&lt;0,0.01,BC33/Conversions!$B$3)</f>
        <v>22.388888888888889</v>
      </c>
      <c r="DQ33" s="52">
        <v>5</v>
      </c>
    </row>
    <row r="34" spans="1:121" x14ac:dyDescent="0.4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 t="s">
        <v>107</v>
      </c>
      <c r="BG34" s="52" t="str">
        <f>"MINBIOWOO3"&amp;BE34</f>
        <v>MINBIOWOO3_S2</v>
      </c>
      <c r="BH34" s="52" t="str">
        <f t="shared" si="7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K34" s="52">
        <v>5</v>
      </c>
      <c r="CM34" s="52" t="str">
        <f t="shared" si="4"/>
        <v>MINBIOWOO3_S2</v>
      </c>
      <c r="CN34" s="52" t="str">
        <f t="shared" si="5"/>
        <v>Straw - Me</v>
      </c>
      <c r="CO34" s="15" t="s">
        <v>6</v>
      </c>
      <c r="CP34" s="15" t="s">
        <v>128</v>
      </c>
      <c r="CQ34" s="52" t="str">
        <f t="shared" si="6"/>
        <v>BIOWOO</v>
      </c>
      <c r="CR34" s="52" t="s">
        <v>103</v>
      </c>
      <c r="CS34" s="66">
        <f>IF(AF34&lt;0,0.01,AF34/Conversions!$B$3)</f>
        <v>4.2369831489884069</v>
      </c>
      <c r="CT34" s="66">
        <f>IF(AG34&lt;0,0.01,AG34/Conversions!$B$3)</f>
        <v>4.2369831489884069</v>
      </c>
      <c r="CU34" s="66">
        <f>IF(AH34&lt;0,0.01,AH34/Conversions!$B$3)</f>
        <v>4.2369831489884078</v>
      </c>
      <c r="CV34" s="66">
        <f>IF(AI34&lt;0,0.01,AI34/Conversions!$B$3)</f>
        <v>4.2369831489884078</v>
      </c>
      <c r="CW34" s="66">
        <f>IF(AJ34&lt;0,0.01,AJ34/Conversions!$B$3)</f>
        <v>4.2369831489884069</v>
      </c>
      <c r="CX34" s="66">
        <f>IF(AK34&lt;0,0.01,AK34/Conversions!$B$3)</f>
        <v>4.2369831489884069</v>
      </c>
      <c r="CY34" s="66">
        <f>IF(AL34&lt;0,0.01,AL34/Conversions!$B$3)</f>
        <v>4.2369831489884069</v>
      </c>
      <c r="CZ34" s="66">
        <f>IF(AM34&lt;0,0.01,AM34/Conversions!$B$3)</f>
        <v>4.2369831489884078</v>
      </c>
      <c r="DA34" s="66">
        <f>IF(AN34&lt;0,0.01,AN34/Conversions!$B$3)</f>
        <v>4.2369831489884078</v>
      </c>
      <c r="DB34" s="66">
        <f>IF(AO34&lt;0,0.01,AO34/Conversions!$B$3)</f>
        <v>4.2369831489884069</v>
      </c>
      <c r="DC34" s="66">
        <f>IF(AP34&lt;0,0.01,AP34/Conversions!$B$3)</f>
        <v>4.2369831489884069</v>
      </c>
      <c r="DD34" s="66">
        <f>IF(AQ34&lt;0,0.01,AQ34/Conversions!$B$3)</f>
        <v>4.2369831489884078</v>
      </c>
      <c r="DE34" s="66">
        <f>IF(AR34&lt;0,0.01,AR34/Conversions!$B$3)</f>
        <v>4.2369831489884069</v>
      </c>
      <c r="DF34" s="66">
        <f>IF(AS34&lt;0,0.01,AS34/Conversions!$B$3)</f>
        <v>4.2369831489884078</v>
      </c>
      <c r="DG34" s="66">
        <f>IF(AT34&lt;0,0.01,AT34/Conversions!$B$3)</f>
        <v>4.2369831489884069</v>
      </c>
      <c r="DH34" s="66">
        <f>IF(AU34&lt;0,0.01,AU34/Conversions!$B$3)</f>
        <v>4.2369831489884069</v>
      </c>
      <c r="DI34" s="66">
        <f>IF(AV34&lt;0,0.01,AV34/Conversions!$B$3)</f>
        <v>4.2369831489884069</v>
      </c>
      <c r="DJ34" s="66">
        <f>IF(AW34&lt;0,0.01,AW34/Conversions!$B$3)</f>
        <v>4.2369831489884069</v>
      </c>
      <c r="DK34" s="66">
        <f>IF(AX34&lt;0,0.01,AX34/Conversions!$B$3)</f>
        <v>4.2369831489884069</v>
      </c>
      <c r="DL34" s="66">
        <f>IF(AY34&lt;0,0.01,AY34/Conversions!$B$3)</f>
        <v>4.2369831489884069</v>
      </c>
      <c r="DM34" s="66">
        <f>IF(AZ34&lt;0,0.01,AZ34/Conversions!$B$3)</f>
        <v>4.2369831489884069</v>
      </c>
      <c r="DN34" s="66">
        <f>IF(BA34&lt;0,0.01,BA34/Conversions!$B$3)</f>
        <v>4.2369831489884069</v>
      </c>
      <c r="DO34" s="66">
        <f>IF(BB34&lt;0,0.01,BB34/Conversions!$B$3)</f>
        <v>4.2369831489884069</v>
      </c>
      <c r="DP34" s="66">
        <f>IF(BC34&lt;0,0.01,BC34/Conversions!$B$3)</f>
        <v>4.2369831489884069</v>
      </c>
      <c r="DQ34" s="52">
        <v>5</v>
      </c>
    </row>
    <row r="35" spans="1:121" x14ac:dyDescent="0.4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 t="s">
        <v>107</v>
      </c>
      <c r="BG35" s="52" t="str">
        <f>"MINBIOCATW"&amp;BE35</f>
        <v>MINBIOCATW_S2</v>
      </c>
      <c r="BH35" s="52" t="str">
        <f t="shared" si="7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0</v>
      </c>
      <c r="BR35" s="66">
        <f>K35/1000*Conversions!$B$2</f>
        <v>0</v>
      </c>
      <c r="BS35" s="66">
        <f>L35/1000*Conversions!$B$2</f>
        <v>0</v>
      </c>
      <c r="BT35" s="66">
        <f>M35/1000*Conversions!$B$2</f>
        <v>0</v>
      </c>
      <c r="BU35" s="66">
        <f>N35/1000*Conversions!$B$2</f>
        <v>0</v>
      </c>
      <c r="BV35" s="66">
        <f>O35/1000*Conversions!$B$2</f>
        <v>0</v>
      </c>
      <c r="BW35" s="66">
        <f>P35/1000*Conversions!$B$2</f>
        <v>0</v>
      </c>
      <c r="BX35" s="66">
        <f>Q35/1000*Conversions!$B$2</f>
        <v>0</v>
      </c>
      <c r="BY35" s="66">
        <f>R35/1000*Conversions!$B$2</f>
        <v>0</v>
      </c>
      <c r="BZ35" s="66">
        <f>S35/1000*Conversions!$B$2</f>
        <v>0</v>
      </c>
      <c r="CA35" s="66">
        <f>T35/1000*Conversions!$B$2</f>
        <v>0</v>
      </c>
      <c r="CB35" s="66">
        <f>U35/1000*Conversions!$B$2</f>
        <v>0</v>
      </c>
      <c r="CC35" s="66">
        <f>V35/1000*Conversions!$B$2</f>
        <v>0</v>
      </c>
      <c r="CD35" s="66">
        <f>W35/1000*Conversions!$B$2</f>
        <v>0</v>
      </c>
      <c r="CE35" s="66">
        <f>X35/1000*Conversions!$B$2</f>
        <v>0</v>
      </c>
      <c r="CF35" s="66">
        <f>Y35/1000*Conversions!$B$2</f>
        <v>0</v>
      </c>
      <c r="CG35" s="66">
        <f>Z35/1000*Conversions!$B$2</f>
        <v>0</v>
      </c>
      <c r="CH35" s="66">
        <f>AA35/1000*Conversions!$B$2</f>
        <v>0</v>
      </c>
      <c r="CI35" s="66">
        <f>AB35/1000*Conversions!$B$2</f>
        <v>0</v>
      </c>
      <c r="CJ35" s="73">
        <f>CI35</f>
        <v>0</v>
      </c>
      <c r="CK35" s="52">
        <v>5</v>
      </c>
      <c r="CM35" s="52" t="str">
        <f t="shared" si="4"/>
        <v>MINBIOCATW_S2</v>
      </c>
      <c r="CN35" s="52" t="str">
        <f t="shared" si="5"/>
        <v>Cattle waste - Me</v>
      </c>
      <c r="CO35" s="15" t="s">
        <v>6</v>
      </c>
      <c r="CP35" s="15" t="s">
        <v>128</v>
      </c>
      <c r="CQ35" s="52" t="str">
        <f t="shared" si="6"/>
        <v>BIOSLU</v>
      </c>
      <c r="CR35" s="52" t="s">
        <v>103</v>
      </c>
      <c r="CS35" s="66">
        <f>IF(AF35&lt;0,0.01,AF35/Conversions!$B$3)</f>
        <v>4.3634210960160331</v>
      </c>
      <c r="CT35" s="66">
        <f>IF(AG35&lt;0,0.01,AG35/Conversions!$B$3)</f>
        <v>4.363421096016034</v>
      </c>
      <c r="CU35" s="66">
        <f>IF(AH35&lt;0,0.01,AH35/Conversions!$B$3)</f>
        <v>4.3634210960160331</v>
      </c>
      <c r="CV35" s="66">
        <f>IF(AI35&lt;0,0.01,AI35/Conversions!$B$3)</f>
        <v>4.3634210960160322</v>
      </c>
      <c r="CW35" s="66">
        <f>IF(AJ35&lt;0,0.01,AJ35/Conversions!$B$3)</f>
        <v>4.3634210960160331</v>
      </c>
      <c r="CX35" s="66">
        <f>IF(AK35&lt;0,0.01,AK35/Conversions!$B$3)</f>
        <v>4.3634210960160331</v>
      </c>
      <c r="CY35" s="66">
        <f>IF(AL35&lt;0,0.01,AL35/Conversions!$B$3)</f>
        <v>4.3634210960160322</v>
      </c>
      <c r="CZ35" s="66">
        <f>IF(AM35&lt;0,0.01,AM35/Conversions!$B$3)</f>
        <v>4.3634210960160322</v>
      </c>
      <c r="DA35" s="66">
        <f>IF(AN35&lt;0,0.01,AN35/Conversions!$B$3)</f>
        <v>4.3634210960160322</v>
      </c>
      <c r="DB35" s="66">
        <f>IF(AO35&lt;0,0.01,AO35/Conversions!$B$3)</f>
        <v>4.3634210960160331</v>
      </c>
      <c r="DC35" s="66">
        <f>IF(AP35&lt;0,0.01,AP35/Conversions!$B$3)</f>
        <v>4.3634210960160331</v>
      </c>
      <c r="DD35" s="66">
        <f>IF(AQ35&lt;0,0.01,AQ35/Conversions!$B$3)</f>
        <v>4.9533246244159637</v>
      </c>
      <c r="DE35" s="66">
        <f>IF(AR35&lt;0,0.01,AR35/Conversions!$B$3)</f>
        <v>4.3634210960160331</v>
      </c>
      <c r="DF35" s="66">
        <f>IF(AS35&lt;0,0.01,AS35/Conversions!$B$3)</f>
        <v>4.3634210960160322</v>
      </c>
      <c r="DG35" s="66">
        <f>IF(AT35&lt;0,0.01,AT35/Conversions!$B$3)</f>
        <v>4.3634210960160322</v>
      </c>
      <c r="DH35" s="66">
        <f>IF(AU35&lt;0,0.01,AU35/Conversions!$B$3)</f>
        <v>4.3634210960160331</v>
      </c>
      <c r="DI35" s="66">
        <f>IF(AV35&lt;0,0.01,AV35/Conversions!$B$3)</f>
        <v>4.3634210960160331</v>
      </c>
      <c r="DJ35" s="66">
        <f>IF(AW35&lt;0,0.01,AW35/Conversions!$B$3)</f>
        <v>4.3634210960160322</v>
      </c>
      <c r="DK35" s="66">
        <f>IF(AX35&lt;0,0.01,AX35/Conversions!$B$3)</f>
        <v>4.3634210960160322</v>
      </c>
      <c r="DL35" s="66">
        <f>IF(AY35&lt;0,0.01,AY35/Conversions!$B$3)</f>
        <v>4.3634210960160331</v>
      </c>
      <c r="DM35" s="66">
        <f>IF(AZ35&lt;0,0.01,AZ35/Conversions!$B$3)</f>
        <v>4.3634210960160322</v>
      </c>
      <c r="DN35" s="66">
        <f>IF(BA35&lt;0,0.01,BA35/Conversions!$B$3)</f>
        <v>4.3634210960160322</v>
      </c>
      <c r="DO35" s="66">
        <f>IF(BB35&lt;0,0.01,BB35/Conversions!$B$3)</f>
        <v>4.3634210960160331</v>
      </c>
      <c r="DP35" s="66">
        <f>IF(BC35&lt;0,0.01,BC35/Conversions!$B$3)</f>
        <v>4.3634210960160313</v>
      </c>
      <c r="DQ35" s="52">
        <v>5</v>
      </c>
    </row>
    <row r="36" spans="1:121" x14ac:dyDescent="0.4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 t="s">
        <v>107</v>
      </c>
      <c r="BG36" s="52" t="str">
        <f>"MINBIOPIGW"&amp;BE36</f>
        <v>MINBIOPIGW_S2</v>
      </c>
      <c r="BH36" s="52" t="str">
        <f t="shared" si="7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</v>
      </c>
      <c r="BR36" s="66">
        <f>K36/1000*Conversions!$B$2</f>
        <v>0</v>
      </c>
      <c r="BS36" s="66">
        <f>L36/1000*Conversions!$B$2</f>
        <v>0</v>
      </c>
      <c r="BT36" s="66">
        <f>M36/1000*Conversions!$B$2</f>
        <v>0</v>
      </c>
      <c r="BU36" s="66">
        <f>N36/1000*Conversions!$B$2</f>
        <v>0</v>
      </c>
      <c r="BV36" s="66">
        <f>O36/1000*Conversions!$B$2</f>
        <v>0</v>
      </c>
      <c r="BW36" s="66">
        <f>P36/1000*Conversions!$B$2</f>
        <v>0</v>
      </c>
      <c r="BX36" s="66">
        <f>Q36/1000*Conversions!$B$2</f>
        <v>0</v>
      </c>
      <c r="BY36" s="66">
        <f>R36/1000*Conversions!$B$2</f>
        <v>0</v>
      </c>
      <c r="BZ36" s="66">
        <f>S36/1000*Conversions!$B$2</f>
        <v>0</v>
      </c>
      <c r="CA36" s="66">
        <f>T36/1000*Conversions!$B$2</f>
        <v>0</v>
      </c>
      <c r="CB36" s="66">
        <f>U36/1000*Conversions!$B$2</f>
        <v>0</v>
      </c>
      <c r="CC36" s="66">
        <f>V36/1000*Conversions!$B$2</f>
        <v>0</v>
      </c>
      <c r="CD36" s="66">
        <f>W36/1000*Conversions!$B$2</f>
        <v>0</v>
      </c>
      <c r="CE36" s="66">
        <f>X36/1000*Conversions!$B$2</f>
        <v>0</v>
      </c>
      <c r="CF36" s="66">
        <f>Y36/1000*Conversions!$B$2</f>
        <v>0</v>
      </c>
      <c r="CG36" s="66">
        <f>Z36/1000*Conversions!$B$2</f>
        <v>0</v>
      </c>
      <c r="CH36" s="66">
        <f>AA36/1000*Conversions!$B$2</f>
        <v>0</v>
      </c>
      <c r="CI36" s="66">
        <f>AB36/1000*Conversions!$B$2</f>
        <v>0</v>
      </c>
      <c r="CJ36" s="73">
        <f>CI36</f>
        <v>0</v>
      </c>
      <c r="CK36" s="52">
        <v>5</v>
      </c>
      <c r="CM36" s="52" t="str">
        <f t="shared" si="4"/>
        <v>MINBIOPIGW_S2</v>
      </c>
      <c r="CN36" s="52" t="str">
        <f t="shared" si="5"/>
        <v>Pig waste - Me</v>
      </c>
      <c r="CO36" s="15" t="s">
        <v>6</v>
      </c>
      <c r="CP36" s="15" t="s">
        <v>128</v>
      </c>
      <c r="CQ36" s="52" t="str">
        <f t="shared" si="6"/>
        <v>BIOSLU</v>
      </c>
      <c r="CR36" s="52" t="s">
        <v>103</v>
      </c>
      <c r="CS36" s="66">
        <f>IF(AF36&lt;0,0.01,AF36/Conversions!$B$3)</f>
        <v>4.137169631778165</v>
      </c>
      <c r="CT36" s="66">
        <f>IF(AG36&lt;0,0.01,AG36/Conversions!$B$3)</f>
        <v>4.1371696317781641</v>
      </c>
      <c r="CU36" s="66">
        <f>IF(AH36&lt;0,0.01,AH36/Conversions!$B$3)</f>
        <v>4.137169631778165</v>
      </c>
      <c r="CV36" s="66">
        <f>IF(AI36&lt;0,0.01,AI36/Conversions!$B$3)</f>
        <v>4.1371696317781632</v>
      </c>
      <c r="CW36" s="66">
        <f>IF(AJ36&lt;0,0.01,AJ36/Conversions!$B$3)</f>
        <v>4.137169631778165</v>
      </c>
      <c r="CX36" s="66">
        <f>IF(AK36&lt;0,0.01,AK36/Conversions!$B$3)</f>
        <v>4.1371696317781641</v>
      </c>
      <c r="CY36" s="66">
        <f>IF(AL36&lt;0,0.01,AL36/Conversions!$B$3)</f>
        <v>4.1371696317781632</v>
      </c>
      <c r="CZ36" s="66">
        <f>IF(AM36&lt;0,0.01,AM36/Conversions!$B$3)</f>
        <v>4.1371696317781641</v>
      </c>
      <c r="DA36" s="66">
        <f>IF(AN36&lt;0,0.01,AN36/Conversions!$B$3)</f>
        <v>4.137169631778165</v>
      </c>
      <c r="DB36" s="66">
        <f>IF(AO36&lt;0,0.01,AO36/Conversions!$B$3)</f>
        <v>4.1371696317781641</v>
      </c>
      <c r="DC36" s="66">
        <f>IF(AP36&lt;0,0.01,AP36/Conversions!$B$3)</f>
        <v>4.137169631778165</v>
      </c>
      <c r="DD36" s="66">
        <f>IF(AQ36&lt;0,0.01,AQ36/Conversions!$B$3)</f>
        <v>4.137169631778165</v>
      </c>
      <c r="DE36" s="66">
        <f>IF(AR36&lt;0,0.01,AR36/Conversions!$B$3)</f>
        <v>4.1371696317781632</v>
      </c>
      <c r="DF36" s="66">
        <f>IF(AS36&lt;0,0.01,AS36/Conversions!$B$3)</f>
        <v>4.1371696317781641</v>
      </c>
      <c r="DG36" s="66">
        <f>IF(AT36&lt;0,0.01,AT36/Conversions!$B$3)</f>
        <v>4.137169631778165</v>
      </c>
      <c r="DH36" s="66">
        <f>IF(AU36&lt;0,0.01,AU36/Conversions!$B$3)</f>
        <v>4.1371696317781632</v>
      </c>
      <c r="DI36" s="66">
        <f>IF(AV36&lt;0,0.01,AV36/Conversions!$B$3)</f>
        <v>4.1371696317781632</v>
      </c>
      <c r="DJ36" s="66">
        <f>IF(AW36&lt;0,0.01,AW36/Conversions!$B$3)</f>
        <v>4.137169631778165</v>
      </c>
      <c r="DK36" s="66">
        <f>IF(AX36&lt;0,0.01,AX36/Conversions!$B$3)</f>
        <v>4.1371696317781641</v>
      </c>
      <c r="DL36" s="66">
        <f>IF(AY36&lt;0,0.01,AY36/Conversions!$B$3)</f>
        <v>4.1371696317781641</v>
      </c>
      <c r="DM36" s="66">
        <f>IF(AZ36&lt;0,0.01,AZ36/Conversions!$B$3)</f>
        <v>4.1371696317781641</v>
      </c>
      <c r="DN36" s="66">
        <f>IF(BA36&lt;0,0.01,BA36/Conversions!$B$3)</f>
        <v>4.137169631778165</v>
      </c>
      <c r="DO36" s="66">
        <f>IF(BB36&lt;0,0.01,BB36/Conversions!$B$3)</f>
        <v>4.1371696317781641</v>
      </c>
      <c r="DP36" s="66">
        <f>IF(BC36&lt;0,0.01,BC36/Conversions!$B$3)</f>
        <v>4.1371696317781641</v>
      </c>
      <c r="DQ36" s="52">
        <v>5</v>
      </c>
    </row>
    <row r="37" spans="1:121" x14ac:dyDescent="0.4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3762.5024190143431</v>
      </c>
      <c r="L37" s="25">
        <v>3868.8349879381944</v>
      </c>
      <c r="M37" s="25">
        <v>3974.5839405708539</v>
      </c>
      <c r="N37" s="25">
        <v>4057.2622192549111</v>
      </c>
      <c r="O37" s="25">
        <v>4120.5290504244094</v>
      </c>
      <c r="P37" s="25">
        <v>4185.0805856943371</v>
      </c>
      <c r="Q37" s="25">
        <v>4243.8530754039757</v>
      </c>
      <c r="R37" s="25">
        <v>4312.3095228252323</v>
      </c>
      <c r="S37" s="25">
        <v>4383.1647181113249</v>
      </c>
      <c r="T37" s="25">
        <v>4455.1639496526177</v>
      </c>
      <c r="U37" s="25">
        <v>4528.325188066352</v>
      </c>
      <c r="V37" s="25">
        <v>4602.6666803649123</v>
      </c>
      <c r="W37" s="25">
        <v>4678.2069542387953</v>
      </c>
      <c r="X37" s="25">
        <v>4754.983596792943</v>
      </c>
      <c r="Y37" s="25">
        <v>4833.0167933046914</v>
      </c>
      <c r="Z37" s="25">
        <v>4912.3270578570591</v>
      </c>
      <c r="AA37" s="25">
        <v>4992.9352386837709</v>
      </c>
      <c r="AB37" s="25">
        <v>5074.8625236009866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 t="s">
        <v>107</v>
      </c>
      <c r="BG37" s="52" t="str">
        <f>"MINBIOMSW2"&amp;BE37</f>
        <v>MINBIOMSW2_S2</v>
      </c>
      <c r="BH37" s="52" t="str">
        <f t="shared" si="7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0.15752845127929252</v>
      </c>
      <c r="BS37" s="66">
        <f>L37/1000*Conversions!$B$2</f>
        <v>0.16198038327499634</v>
      </c>
      <c r="BT37" s="66">
        <f>M37/1000*Conversions!$B$2</f>
        <v>0.16640788042382051</v>
      </c>
      <c r="BU37" s="66">
        <f>N37/1000*Conversions!$B$2</f>
        <v>0.16986945459576461</v>
      </c>
      <c r="BV37" s="66">
        <f>O37/1000*Conversions!$B$2</f>
        <v>0.17251831028316919</v>
      </c>
      <c r="BW37" s="66">
        <f>P37/1000*Conversions!$B$2</f>
        <v>0.1752209539618505</v>
      </c>
      <c r="BX37" s="66">
        <f>Q37/1000*Conversions!$B$2</f>
        <v>0.17768164056101368</v>
      </c>
      <c r="BY37" s="66">
        <f>R37/1000*Conversions!$B$2</f>
        <v>0.18054777510164682</v>
      </c>
      <c r="BZ37" s="66">
        <f>S37/1000*Conversions!$B$2</f>
        <v>0.18351434041788497</v>
      </c>
      <c r="CA37" s="66">
        <f>T37/1000*Conversions!$B$2</f>
        <v>0.1865288042440558</v>
      </c>
      <c r="CB37" s="66">
        <f>U37/1000*Conversions!$B$2</f>
        <v>0.18959191897396205</v>
      </c>
      <c r="CC37" s="66">
        <f>V37/1000*Conversions!$B$2</f>
        <v>0.19270444857351815</v>
      </c>
      <c r="CD37" s="66">
        <f>W37/1000*Conversions!$B$2</f>
        <v>0.19586716876006988</v>
      </c>
      <c r="CE37" s="66">
        <f>X37/1000*Conversions!$B$2</f>
        <v>0.19908165323052696</v>
      </c>
      <c r="CF37" s="66">
        <f>Y37/1000*Conversions!$B$2</f>
        <v>0.20234874710208081</v>
      </c>
      <c r="CG37" s="66">
        <f>Z37/1000*Conversions!$B$2</f>
        <v>0.20566930925835936</v>
      </c>
      <c r="CH37" s="66">
        <f>AA37/1000*Conversions!$B$2</f>
        <v>0.20904421257321212</v>
      </c>
      <c r="CI37" s="66">
        <f>AB37/1000*Conversions!$B$2</f>
        <v>0.21247434413812613</v>
      </c>
      <c r="CJ37" s="73">
        <f>TREND(BT37:CI37,$BT$5:$CI$5,$CJ$5)</f>
        <v>0.25705588327448137</v>
      </c>
      <c r="CK37" s="52">
        <v>5</v>
      </c>
      <c r="CM37" s="52" t="str">
        <f t="shared" si="4"/>
        <v>MINBIOMSW2_S2</v>
      </c>
      <c r="CN37" s="52" t="str">
        <f t="shared" si="5"/>
        <v>BMSW - Me</v>
      </c>
      <c r="CO37" s="15" t="s">
        <v>6</v>
      </c>
      <c r="CP37" s="15" t="s">
        <v>128</v>
      </c>
      <c r="CQ37" s="52" t="str">
        <f t="shared" si="6"/>
        <v>BIOMUN</v>
      </c>
      <c r="CR37" s="52" t="s">
        <v>103</v>
      </c>
      <c r="CS37" s="66">
        <f>IF(AF37&lt;0,0.01,AF37/Conversions!$B$3)</f>
        <v>0.01</v>
      </c>
      <c r="CT37" s="66">
        <f>IF(AG37&lt;0,0.01,AG37/Conversions!$B$3)</f>
        <v>0.01</v>
      </c>
      <c r="CU37" s="66">
        <f>IF(AH37&lt;0,0.01,AH37/Conversions!$B$3)</f>
        <v>0.01</v>
      </c>
      <c r="CV37" s="66">
        <f>IF(AI37&lt;0,0.01,AI37/Conversions!$B$3)</f>
        <v>0.01</v>
      </c>
      <c r="CW37" s="66">
        <f>IF(AJ37&lt;0,0.01,AJ37/Conversions!$B$3)</f>
        <v>0.01</v>
      </c>
      <c r="CX37" s="66">
        <f>IF(AK37&lt;0,0.01,AK37/Conversions!$B$3)</f>
        <v>0.01</v>
      </c>
      <c r="CY37" s="66">
        <f>IF(AL37&lt;0,0.01,AL37/Conversions!$B$3)</f>
        <v>0.01</v>
      </c>
      <c r="CZ37" s="66">
        <f>IF(AM37&lt;0,0.01,AM37/Conversions!$B$3)</f>
        <v>0.01</v>
      </c>
      <c r="DA37" s="66">
        <f>IF(AN37&lt;0,0.01,AN37/Conversions!$B$3)</f>
        <v>0.01</v>
      </c>
      <c r="DB37" s="66">
        <f>IF(AO37&lt;0,0.01,AO37/Conversions!$B$3)</f>
        <v>0.01</v>
      </c>
      <c r="DC37" s="66">
        <f>IF(AP37&lt;0,0.01,AP37/Conversions!$B$3)</f>
        <v>0.01</v>
      </c>
      <c r="DD37" s="66">
        <f>IF(AQ37&lt;0,0.01,AQ37/Conversions!$B$3)</f>
        <v>0.01</v>
      </c>
      <c r="DE37" s="66">
        <f>IF(AR37&lt;0,0.01,AR37/Conversions!$B$3)</f>
        <v>0.01</v>
      </c>
      <c r="DF37" s="66">
        <f>IF(AS37&lt;0,0.01,AS37/Conversions!$B$3)</f>
        <v>0.01</v>
      </c>
      <c r="DG37" s="66">
        <f>IF(AT37&lt;0,0.01,AT37/Conversions!$B$3)</f>
        <v>0.01</v>
      </c>
      <c r="DH37" s="66">
        <f>IF(AU37&lt;0,0.01,AU37/Conversions!$B$3)</f>
        <v>0.01</v>
      </c>
      <c r="DI37" s="66">
        <f>IF(AV37&lt;0,0.01,AV37/Conversions!$B$3)</f>
        <v>0.01</v>
      </c>
      <c r="DJ37" s="66">
        <f>IF(AW37&lt;0,0.01,AW37/Conversions!$B$3)</f>
        <v>0.01</v>
      </c>
      <c r="DK37" s="66">
        <f>IF(AX37&lt;0,0.01,AX37/Conversions!$B$3)</f>
        <v>0.01</v>
      </c>
      <c r="DL37" s="66">
        <f>IF(AY37&lt;0,0.01,AY37/Conversions!$B$3)</f>
        <v>0.01</v>
      </c>
      <c r="DM37" s="66">
        <f>IF(AZ37&lt;0,0.01,AZ37/Conversions!$B$3)</f>
        <v>0.01</v>
      </c>
      <c r="DN37" s="66">
        <f>IF(BA37&lt;0,0.01,BA37/Conversions!$B$3)</f>
        <v>0.01</v>
      </c>
      <c r="DO37" s="66">
        <f>IF(BB37&lt;0,0.01,BB37/Conversions!$B$3)</f>
        <v>0.01</v>
      </c>
      <c r="DP37" s="66">
        <f>IF(BC37&lt;0,0.01,BC37/Conversions!$B$3)</f>
        <v>0.01</v>
      </c>
      <c r="DQ37" s="52">
        <v>5</v>
      </c>
    </row>
    <row r="38" spans="1:121" x14ac:dyDescent="0.4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3920.8942390369725</v>
      </c>
      <c r="O38" s="25">
        <v>6177.2236552976001</v>
      </c>
      <c r="P38" s="25">
        <v>8737.2559791089407</v>
      </c>
      <c r="Q38" s="25">
        <v>11636.642304385206</v>
      </c>
      <c r="R38" s="25">
        <v>14915.062587576824</v>
      </c>
      <c r="S38" s="25">
        <v>18616.670859009257</v>
      </c>
      <c r="T38" s="25">
        <v>22790.588943659226</v>
      </c>
      <c r="U38" s="25">
        <v>27491.453926847451</v>
      </c>
      <c r="V38" s="25">
        <v>32780.025161509679</v>
      </c>
      <c r="W38" s="25">
        <v>38723.857234725489</v>
      </c>
      <c r="X38" s="25">
        <v>45398.045998390975</v>
      </c>
      <c r="Y38" s="25">
        <v>52886.055529340461</v>
      </c>
      <c r="Z38" s="25">
        <v>61280.634725622614</v>
      </c>
      <c r="AA38" s="25">
        <v>70684.833176605665</v>
      </c>
      <c r="AB38" s="25">
        <v>71436.799486995122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7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0.16415999999999997</v>
      </c>
      <c r="BV38" s="66">
        <f>O38/1000*Conversions!$B$2</f>
        <v>0.25862799999999991</v>
      </c>
      <c r="BW38" s="66">
        <f>P38/1000*Conversions!$B$2</f>
        <v>0.36581143333333316</v>
      </c>
      <c r="BX38" s="66">
        <f>Q38/1000*Conversions!$B$2</f>
        <v>0.48720293999999986</v>
      </c>
      <c r="BY38" s="66">
        <f>R38/1000*Conversions!$B$2</f>
        <v>0.62446384041666647</v>
      </c>
      <c r="BZ38" s="66">
        <f>S38/1000*Conversions!$B$2</f>
        <v>0.77944277552499963</v>
      </c>
      <c r="CA38" s="66">
        <f>T38/1000*Conversions!$B$2</f>
        <v>0.95419637789312461</v>
      </c>
      <c r="CB38" s="66">
        <f>U38/1000*Conversions!$B$2</f>
        <v>1.1510121930092492</v>
      </c>
      <c r="CC38" s="66">
        <f>V38/1000*Conversions!$B$2</f>
        <v>1.3724340934620873</v>
      </c>
      <c r="CD38" s="66">
        <f>W38/1000*Conversions!$B$2</f>
        <v>1.6212904547034868</v>
      </c>
      <c r="CE38" s="66">
        <f>X38/1000*Conversions!$B$2</f>
        <v>1.9007253898606336</v>
      </c>
      <c r="CF38" s="66">
        <f>Y38/1000*Conversions!$B$2</f>
        <v>2.2142333729024264</v>
      </c>
      <c r="CG38" s="66">
        <f>Z38/1000*Conversions!$B$2</f>
        <v>2.5656976146923678</v>
      </c>
      <c r="CH38" s="66">
        <f>AA38/1000*Conversions!$B$2</f>
        <v>2.959432595438126</v>
      </c>
      <c r="CI38" s="66">
        <f>AB38/1000*Conversions!$B$2</f>
        <v>2.9909159209215121</v>
      </c>
      <c r="CJ38" s="73">
        <f>TREND(BL38:CI38,$BL$5:$CI$5,$CJ$5)</f>
        <v>4.3423334668420353</v>
      </c>
      <c r="CK38" s="52">
        <v>5</v>
      </c>
      <c r="CM38" s="52" t="str">
        <f t="shared" si="4"/>
        <v>ABIOCRP42</v>
      </c>
      <c r="CN38" s="52" t="str">
        <f t="shared" si="5"/>
        <v>Willow - Me</v>
      </c>
      <c r="CO38" s="15" t="s">
        <v>105</v>
      </c>
      <c r="CP38" s="15" t="s">
        <v>128</v>
      </c>
      <c r="CQ38" s="52" t="str">
        <f t="shared" si="6"/>
        <v>BIOWOO</v>
      </c>
      <c r="CR38" s="52" t="s">
        <v>103</v>
      </c>
      <c r="CS38" s="66">
        <f>IF(AF38&lt;0,0.01,AF38/Conversions!$B$3)</f>
        <v>6</v>
      </c>
      <c r="CT38" s="66">
        <f>IF(AG38&lt;0,0.01,AG38/Conversions!$B$3)</f>
        <v>6</v>
      </c>
      <c r="CU38" s="66">
        <f>IF(AH38&lt;0,0.01,AH38/Conversions!$B$3)</f>
        <v>6</v>
      </c>
      <c r="CV38" s="66">
        <f>IF(AI38&lt;0,0.01,AI38/Conversions!$B$3)</f>
        <v>6</v>
      </c>
      <c r="CW38" s="66">
        <f>IF(AJ38&lt;0,0.01,AJ38/Conversions!$B$3)</f>
        <v>6</v>
      </c>
      <c r="CX38" s="66">
        <f>IF(AK38&lt;0,0.01,AK38/Conversions!$B$3)</f>
        <v>6</v>
      </c>
      <c r="CY38" s="66">
        <f>IF(AL38&lt;0,0.01,AL38/Conversions!$B$3)</f>
        <v>6</v>
      </c>
      <c r="CZ38" s="66">
        <f>IF(AM38&lt;0,0.01,AM38/Conversions!$B$3)</f>
        <v>6</v>
      </c>
      <c r="DA38" s="66">
        <f>IF(AN38&lt;0,0.01,AN38/Conversions!$B$3)</f>
        <v>6</v>
      </c>
      <c r="DB38" s="66">
        <f>IF(AO38&lt;0,0.01,AO38/Conversions!$B$3)</f>
        <v>6</v>
      </c>
      <c r="DC38" s="66">
        <f>IF(AP38&lt;0,0.01,AP38/Conversions!$B$3)</f>
        <v>6</v>
      </c>
      <c r="DD38" s="66">
        <f>IF(AQ38&lt;0,0.01,AQ38/Conversions!$B$3)</f>
        <v>6</v>
      </c>
      <c r="DE38" s="66">
        <f>IF(AR38&lt;0,0.01,AR38/Conversions!$B$3)</f>
        <v>6</v>
      </c>
      <c r="DF38" s="66">
        <f>IF(AS38&lt;0,0.01,AS38/Conversions!$B$3)</f>
        <v>6</v>
      </c>
      <c r="DG38" s="66">
        <f>IF(AT38&lt;0,0.01,AT38/Conversions!$B$3)</f>
        <v>6</v>
      </c>
      <c r="DH38" s="66">
        <f>IF(AU38&lt;0,0.01,AU38/Conversions!$B$3)</f>
        <v>6</v>
      </c>
      <c r="DI38" s="66">
        <f>IF(AV38&lt;0,0.01,AV38/Conversions!$B$3)</f>
        <v>6</v>
      </c>
      <c r="DJ38" s="66">
        <f>IF(AW38&lt;0,0.01,AW38/Conversions!$B$3)</f>
        <v>6</v>
      </c>
      <c r="DK38" s="66">
        <f>IF(AX38&lt;0,0.01,AX38/Conversions!$B$3)</f>
        <v>6</v>
      </c>
      <c r="DL38" s="66">
        <f>IF(AY38&lt;0,0.01,AY38/Conversions!$B$3)</f>
        <v>6</v>
      </c>
      <c r="DM38" s="66">
        <f>IF(AZ38&lt;0,0.01,AZ38/Conversions!$B$3)</f>
        <v>6</v>
      </c>
      <c r="DN38" s="66">
        <f>IF(BA38&lt;0,0.01,BA38/Conversions!$B$3)</f>
        <v>6</v>
      </c>
      <c r="DO38" s="66">
        <f>IF(BB38&lt;0,0.01,BB38/Conversions!$B$3)</f>
        <v>6</v>
      </c>
      <c r="DP38" s="66">
        <f>IF(BC38&lt;0,0.01,BC38/Conversions!$B$3)</f>
        <v>6</v>
      </c>
      <c r="DQ38" s="52">
        <v>5</v>
      </c>
    </row>
    <row r="39" spans="1:121" x14ac:dyDescent="0.4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242.03050858252917</v>
      </c>
      <c r="N39" s="25">
        <v>735.16766981943226</v>
      </c>
      <c r="O39" s="25">
        <v>1314.8307378745897</v>
      </c>
      <c r="P39" s="25">
        <v>1992.5312888124574</v>
      </c>
      <c r="Q39" s="25">
        <v>2781.1574472150555</v>
      </c>
      <c r="R39" s="25">
        <v>3695.1302605808723</v>
      </c>
      <c r="S39" s="25">
        <v>4750.5773524330425</v>
      </c>
      <c r="T39" s="25">
        <v>5965.525732615004</v>
      </c>
      <c r="U39" s="25">
        <v>7360.1158453850994</v>
      </c>
      <c r="V39" s="25">
        <v>8956.8391596530673</v>
      </c>
      <c r="W39" s="25">
        <v>10780.801853326811</v>
      </c>
      <c r="X39" s="25">
        <v>12860.017417796162</v>
      </c>
      <c r="Y39" s="25">
        <v>15225.731311879434</v>
      </c>
      <c r="Z39" s="25">
        <v>17912.781130202588</v>
      </c>
      <c r="AA39" s="25">
        <v>20959.996122403303</v>
      </c>
      <c r="AB39" s="25">
        <v>21182.974804556539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7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1.0133333333333331E-2</v>
      </c>
      <c r="BU39" s="66">
        <f>N39/1000*Conversions!$B$2</f>
        <v>3.0779999999999991E-2</v>
      </c>
      <c r="BV39" s="66">
        <f>O39/1000*Conversions!$B$2</f>
        <v>5.5049333333333318E-2</v>
      </c>
      <c r="BW39" s="66">
        <f>P39/1000*Conversions!$B$2</f>
        <v>8.3423299999999964E-2</v>
      </c>
      <c r="BX39" s="66">
        <f>Q39/1000*Conversions!$B$2</f>
        <v>0.11644149999999995</v>
      </c>
      <c r="BY39" s="66">
        <f>R39/1000*Conversions!$B$2</f>
        <v>0.15470771374999998</v>
      </c>
      <c r="BZ39" s="66">
        <f>S39/1000*Conversions!$B$2</f>
        <v>0.19889717259166664</v>
      </c>
      <c r="CA39" s="66">
        <f>T39/1000*Conversions!$B$2</f>
        <v>0.24976463137312499</v>
      </c>
      <c r="CB39" s="66">
        <f>U39/1000*Conversions!$B$2</f>
        <v>0.30815333021458335</v>
      </c>
      <c r="CC39" s="66">
        <f>V39/1000*Conversions!$B$2</f>
        <v>0.3750049419363547</v>
      </c>
      <c r="CD39" s="66">
        <f>W39/1000*Conversions!$B$2</f>
        <v>0.45137061199508699</v>
      </c>
      <c r="CE39" s="66">
        <f>X39/1000*Conversions!$B$2</f>
        <v>0.53842320924828968</v>
      </c>
      <c r="CF39" s="66">
        <f>Y39/1000*Conversions!$B$2</f>
        <v>0.63747091856576821</v>
      </c>
      <c r="CG39" s="66">
        <f>Z39/1000*Conversions!$B$2</f>
        <v>0.74997232035932204</v>
      </c>
      <c r="CH39" s="66">
        <f>AA39/1000*Conversions!$B$2</f>
        <v>0.87755311765278154</v>
      </c>
      <c r="CI39" s="66">
        <f>AB39/1000*Conversions!$B$2</f>
        <v>0.88688878911717328</v>
      </c>
      <c r="CJ39" s="73">
        <f>TREND(BL39:CI39,$BL$5:$CI$5,$CJ$5)</f>
        <v>1.2478764716703523</v>
      </c>
      <c r="CK39" s="52">
        <v>5</v>
      </c>
      <c r="CM39" s="52" t="str">
        <f t="shared" si="4"/>
        <v>ABIOCRP32</v>
      </c>
      <c r="CN39" s="52" t="str">
        <f t="shared" si="5"/>
        <v>Miscanthus - Me</v>
      </c>
      <c r="CO39" s="15" t="s">
        <v>105</v>
      </c>
      <c r="CP39" s="15" t="s">
        <v>128</v>
      </c>
      <c r="CQ39" s="52" t="str">
        <f t="shared" si="6"/>
        <v>BIOWOO</v>
      </c>
      <c r="CR39" s="52" t="s">
        <v>103</v>
      </c>
      <c r="CS39" s="66">
        <f>IF(AF39&lt;0,0.01,AF39/Conversions!$B$3)</f>
        <v>6</v>
      </c>
      <c r="CT39" s="66">
        <f>IF(AG39&lt;0,0.01,AG39/Conversions!$B$3)</f>
        <v>6</v>
      </c>
      <c r="CU39" s="66">
        <f>IF(AH39&lt;0,0.01,AH39/Conversions!$B$3)</f>
        <v>6</v>
      </c>
      <c r="CV39" s="66">
        <f>IF(AI39&lt;0,0.01,AI39/Conversions!$B$3)</f>
        <v>6</v>
      </c>
      <c r="CW39" s="66">
        <f>IF(AJ39&lt;0,0.01,AJ39/Conversions!$B$3)</f>
        <v>6</v>
      </c>
      <c r="CX39" s="66">
        <f>IF(AK39&lt;0,0.01,AK39/Conversions!$B$3)</f>
        <v>6</v>
      </c>
      <c r="CY39" s="66">
        <f>IF(AL39&lt;0,0.01,AL39/Conversions!$B$3)</f>
        <v>6</v>
      </c>
      <c r="CZ39" s="66">
        <f>IF(AM39&lt;0,0.01,AM39/Conversions!$B$3)</f>
        <v>6</v>
      </c>
      <c r="DA39" s="66">
        <f>IF(AN39&lt;0,0.01,AN39/Conversions!$B$3)</f>
        <v>6</v>
      </c>
      <c r="DB39" s="66">
        <f>IF(AO39&lt;0,0.01,AO39/Conversions!$B$3)</f>
        <v>6</v>
      </c>
      <c r="DC39" s="66">
        <f>IF(AP39&lt;0,0.01,AP39/Conversions!$B$3)</f>
        <v>6</v>
      </c>
      <c r="DD39" s="66">
        <f>IF(AQ39&lt;0,0.01,AQ39/Conversions!$B$3)</f>
        <v>6</v>
      </c>
      <c r="DE39" s="66">
        <f>IF(AR39&lt;0,0.01,AR39/Conversions!$B$3)</f>
        <v>6</v>
      </c>
      <c r="DF39" s="66">
        <f>IF(AS39&lt;0,0.01,AS39/Conversions!$B$3)</f>
        <v>6</v>
      </c>
      <c r="DG39" s="66">
        <f>IF(AT39&lt;0,0.01,AT39/Conversions!$B$3)</f>
        <v>6</v>
      </c>
      <c r="DH39" s="66">
        <f>IF(AU39&lt;0,0.01,AU39/Conversions!$B$3)</f>
        <v>6</v>
      </c>
      <c r="DI39" s="66">
        <f>IF(AV39&lt;0,0.01,AV39/Conversions!$B$3)</f>
        <v>6</v>
      </c>
      <c r="DJ39" s="66">
        <f>IF(AW39&lt;0,0.01,AW39/Conversions!$B$3)</f>
        <v>6</v>
      </c>
      <c r="DK39" s="66">
        <f>IF(AX39&lt;0,0.01,AX39/Conversions!$B$3)</f>
        <v>6</v>
      </c>
      <c r="DL39" s="66">
        <f>IF(AY39&lt;0,0.01,AY39/Conversions!$B$3)</f>
        <v>6</v>
      </c>
      <c r="DM39" s="66">
        <f>IF(AZ39&lt;0,0.01,AZ39/Conversions!$B$3)</f>
        <v>6</v>
      </c>
      <c r="DN39" s="66">
        <f>IF(BA39&lt;0,0.01,BA39/Conversions!$B$3)</f>
        <v>6</v>
      </c>
      <c r="DO39" s="66">
        <f>IF(BB39&lt;0,0.01,BB39/Conversions!$B$3)</f>
        <v>6</v>
      </c>
      <c r="DP39" s="66">
        <f>IF(BC39&lt;0,0.01,BC39/Conversions!$B$3)</f>
        <v>6</v>
      </c>
      <c r="DQ39" s="52">
        <v>5</v>
      </c>
    </row>
    <row r="40" spans="1:121" x14ac:dyDescent="0.4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7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K40" s="52">
        <v>5</v>
      </c>
      <c r="CM40" s="52" t="str">
        <f t="shared" si="4"/>
        <v>ABIOCRP12</v>
      </c>
      <c r="CN40" s="52" t="str">
        <f t="shared" si="5"/>
        <v>Wheat - Me</v>
      </c>
      <c r="CO40" s="15" t="s">
        <v>105</v>
      </c>
      <c r="CP40" s="15" t="s">
        <v>128</v>
      </c>
      <c r="CQ40" s="52" t="str">
        <f t="shared" si="6"/>
        <v>BIOCRP1</v>
      </c>
      <c r="CR40" s="52" t="s">
        <v>103</v>
      </c>
      <c r="CS40" s="66">
        <f>IF(AF40&lt;0,0.01,AF40/Conversions!$B$3)</f>
        <v>22.821671459217672</v>
      </c>
      <c r="CT40" s="66">
        <f>IF(AG40&lt;0,0.01,AG40/Conversions!$B$3)</f>
        <v>22.821671459217672</v>
      </c>
      <c r="CU40" s="66">
        <f>IF(AH40&lt;0,0.01,AH40/Conversions!$B$3)</f>
        <v>22.821671459217672</v>
      </c>
      <c r="CV40" s="66">
        <f>IF(AI40&lt;0,0.01,AI40/Conversions!$B$3)</f>
        <v>22.821671459217672</v>
      </c>
      <c r="CW40" s="66">
        <f>IF(AJ40&lt;0,0.01,AJ40/Conversions!$B$3)</f>
        <v>22.821671459217672</v>
      </c>
      <c r="CX40" s="66">
        <f>IF(AK40&lt;0,0.01,AK40/Conversions!$B$3)</f>
        <v>22.821671459217672</v>
      </c>
      <c r="CY40" s="66">
        <f>IF(AL40&lt;0,0.01,AL40/Conversions!$B$3)</f>
        <v>22.821671459217672</v>
      </c>
      <c r="CZ40" s="66">
        <f>IF(AM40&lt;0,0.01,AM40/Conversions!$B$3)</f>
        <v>22.821671459217672</v>
      </c>
      <c r="DA40" s="66">
        <f>IF(AN40&lt;0,0.01,AN40/Conversions!$B$3)</f>
        <v>22.821671459217672</v>
      </c>
      <c r="DB40" s="66">
        <f>IF(AO40&lt;0,0.01,AO40/Conversions!$B$3)</f>
        <v>22.821671459217672</v>
      </c>
      <c r="DC40" s="66">
        <f>IF(AP40&lt;0,0.01,AP40/Conversions!$B$3)</f>
        <v>22.821671459217672</v>
      </c>
      <c r="DD40" s="66">
        <f>IF(AQ40&lt;0,0.01,AQ40/Conversions!$B$3)</f>
        <v>22.821671459217672</v>
      </c>
      <c r="DE40" s="66">
        <f>IF(AR40&lt;0,0.01,AR40/Conversions!$B$3)</f>
        <v>22.821671459217672</v>
      </c>
      <c r="DF40" s="66">
        <f>IF(AS40&lt;0,0.01,AS40/Conversions!$B$3)</f>
        <v>22.821671459217672</v>
      </c>
      <c r="DG40" s="66">
        <f>IF(AT40&lt;0,0.01,AT40/Conversions!$B$3)</f>
        <v>22.821671459217672</v>
      </c>
      <c r="DH40" s="66">
        <f>IF(AU40&lt;0,0.01,AU40/Conversions!$B$3)</f>
        <v>22.821671459217672</v>
      </c>
      <c r="DI40" s="66">
        <f>IF(AV40&lt;0,0.01,AV40/Conversions!$B$3)</f>
        <v>22.821671459217672</v>
      </c>
      <c r="DJ40" s="66">
        <f>IF(AW40&lt;0,0.01,AW40/Conversions!$B$3)</f>
        <v>22.821671459217672</v>
      </c>
      <c r="DK40" s="66">
        <f>IF(AX40&lt;0,0.01,AX40/Conversions!$B$3)</f>
        <v>22.821671459217672</v>
      </c>
      <c r="DL40" s="66">
        <f>IF(AY40&lt;0,0.01,AY40/Conversions!$B$3)</f>
        <v>22.821671459217672</v>
      </c>
      <c r="DM40" s="66">
        <f>IF(AZ40&lt;0,0.01,AZ40/Conversions!$B$3)</f>
        <v>22.821671459217672</v>
      </c>
      <c r="DN40" s="66">
        <f>IF(BA40&lt;0,0.01,BA40/Conversions!$B$3)</f>
        <v>22.821671459217672</v>
      </c>
      <c r="DO40" s="66">
        <f>IF(BB40&lt;0,0.01,BB40/Conversions!$B$3)</f>
        <v>22.821671459217672</v>
      </c>
      <c r="DP40" s="66">
        <f>IF(BC40&lt;0,0.01,BC40/Conversions!$B$3)</f>
        <v>22.821671459217672</v>
      </c>
      <c r="DQ40" s="52">
        <v>5</v>
      </c>
    </row>
    <row r="41" spans="1:121" x14ac:dyDescent="0.4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7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K41" s="52">
        <v>5</v>
      </c>
      <c r="CM41" s="52" t="str">
        <f t="shared" si="4"/>
        <v>ABIOCRP22</v>
      </c>
      <c r="CN41" s="52" t="str">
        <f t="shared" si="5"/>
        <v>OSR - Me</v>
      </c>
      <c r="CO41" s="15" t="s">
        <v>105</v>
      </c>
      <c r="CP41" s="15" t="s">
        <v>128</v>
      </c>
      <c r="CQ41" s="52" t="str">
        <f t="shared" si="6"/>
        <v>BIORPS</v>
      </c>
      <c r="CR41" s="52" t="s">
        <v>103</v>
      </c>
      <c r="CS41" s="66">
        <f>IF(AF41&lt;0,0.01,AF41/Conversions!$B$3)</f>
        <v>31.910874204781013</v>
      </c>
      <c r="CT41" s="66">
        <f>IF(AG41&lt;0,0.01,AG41/Conversions!$B$3)</f>
        <v>31.910874204781013</v>
      </c>
      <c r="CU41" s="66">
        <f>IF(AH41&lt;0,0.01,AH41/Conversions!$B$3)</f>
        <v>31.910874204781013</v>
      </c>
      <c r="CV41" s="66">
        <f>IF(AI41&lt;0,0.01,AI41/Conversions!$B$3)</f>
        <v>31.910874204781013</v>
      </c>
      <c r="CW41" s="66">
        <f>IF(AJ41&lt;0,0.01,AJ41/Conversions!$B$3)</f>
        <v>31.910874204781013</v>
      </c>
      <c r="CX41" s="66">
        <f>IF(AK41&lt;0,0.01,AK41/Conversions!$B$3)</f>
        <v>31.910874204781013</v>
      </c>
      <c r="CY41" s="66">
        <f>IF(AL41&lt;0,0.01,AL41/Conversions!$B$3)</f>
        <v>31.910874204781013</v>
      </c>
      <c r="CZ41" s="66">
        <f>IF(AM41&lt;0,0.01,AM41/Conversions!$B$3)</f>
        <v>31.910874204781013</v>
      </c>
      <c r="DA41" s="66">
        <f>IF(AN41&lt;0,0.01,AN41/Conversions!$B$3)</f>
        <v>31.910874204781013</v>
      </c>
      <c r="DB41" s="66">
        <f>IF(AO41&lt;0,0.01,AO41/Conversions!$B$3)</f>
        <v>31.910874204781013</v>
      </c>
      <c r="DC41" s="66">
        <f>IF(AP41&lt;0,0.01,AP41/Conversions!$B$3)</f>
        <v>31.910874204781013</v>
      </c>
      <c r="DD41" s="66">
        <f>IF(AQ41&lt;0,0.01,AQ41/Conversions!$B$3)</f>
        <v>31.910874204781013</v>
      </c>
      <c r="DE41" s="66">
        <f>IF(AR41&lt;0,0.01,AR41/Conversions!$B$3)</f>
        <v>31.910874204781013</v>
      </c>
      <c r="DF41" s="66">
        <f>IF(AS41&lt;0,0.01,AS41/Conversions!$B$3)</f>
        <v>31.910874204781013</v>
      </c>
      <c r="DG41" s="66">
        <f>IF(AT41&lt;0,0.01,AT41/Conversions!$B$3)</f>
        <v>31.910874204781013</v>
      </c>
      <c r="DH41" s="66">
        <f>IF(AU41&lt;0,0.01,AU41/Conversions!$B$3)</f>
        <v>31.910874204781013</v>
      </c>
      <c r="DI41" s="66">
        <f>IF(AV41&lt;0,0.01,AV41/Conversions!$B$3)</f>
        <v>31.910874204781013</v>
      </c>
      <c r="DJ41" s="66">
        <f>IF(AW41&lt;0,0.01,AW41/Conversions!$B$3)</f>
        <v>31.910874204781013</v>
      </c>
      <c r="DK41" s="66">
        <f>IF(AX41&lt;0,0.01,AX41/Conversions!$B$3)</f>
        <v>31.910874204781013</v>
      </c>
      <c r="DL41" s="66">
        <f>IF(AY41&lt;0,0.01,AY41/Conversions!$B$3)</f>
        <v>31.910874204781013</v>
      </c>
      <c r="DM41" s="66">
        <f>IF(AZ41&lt;0,0.01,AZ41/Conversions!$B$3)</f>
        <v>31.910874204781013</v>
      </c>
      <c r="DN41" s="66">
        <f>IF(BA41&lt;0,0.01,BA41/Conversions!$B$3)</f>
        <v>31.910874204781013</v>
      </c>
      <c r="DO41" s="66">
        <f>IF(BB41&lt;0,0.01,BB41/Conversions!$B$3)</f>
        <v>31.910874204781013</v>
      </c>
      <c r="DP41" s="66">
        <f>IF(BC41&lt;0,0.01,BC41/Conversions!$B$3)</f>
        <v>31.910874204781013</v>
      </c>
      <c r="DQ41" s="52">
        <v>5</v>
      </c>
    </row>
    <row r="42" spans="1:121" x14ac:dyDescent="0.4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39468.076387909605</v>
      </c>
      <c r="K42" s="25">
        <v>52109.122986634626</v>
      </c>
      <c r="L42" s="25">
        <v>65356.593294264792</v>
      </c>
      <c r="M42" s="25">
        <v>79210.487310800105</v>
      </c>
      <c r="N42" s="25">
        <v>87426.084700491192</v>
      </c>
      <c r="O42" s="25">
        <v>95944.893944634823</v>
      </c>
      <c r="P42" s="25">
        <v>104766.91504323107</v>
      </c>
      <c r="Q42" s="25">
        <v>111658.96862380375</v>
      </c>
      <c r="R42" s="25">
        <v>123320.59280378123</v>
      </c>
      <c r="S42" s="25">
        <v>135386.4994563621</v>
      </c>
      <c r="T42" s="25">
        <v>143087.11798214162</v>
      </c>
      <c r="U42" s="25">
        <v>153425.19835300068</v>
      </c>
      <c r="V42" s="25">
        <v>156608.92282475272</v>
      </c>
      <c r="W42" s="25">
        <v>159792.6472965047</v>
      </c>
      <c r="X42" s="25">
        <v>162976.37176825671</v>
      </c>
      <c r="Y42" s="25">
        <v>166160.09624000869</v>
      </c>
      <c r="Z42" s="25">
        <v>169343.82071176072</v>
      </c>
      <c r="AA42" s="25">
        <v>172527.54518351273</v>
      </c>
      <c r="AB42" s="25">
        <v>175711.26965526471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7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1.6524494222089994</v>
      </c>
      <c r="BR42" s="66">
        <f>K42/1000*Conversions!$B$2</f>
        <v>2.1817047612044185</v>
      </c>
      <c r="BS42" s="66">
        <f>L42/1000*Conversions!$B$2</f>
        <v>2.7363498480442785</v>
      </c>
      <c r="BT42" s="66">
        <f>M42/1000*Conversions!$B$2</f>
        <v>3.3163846827285788</v>
      </c>
      <c r="BU42" s="66">
        <f>N42/1000*Conversions!$B$2</f>
        <v>3.6603553142401655</v>
      </c>
      <c r="BV42" s="66">
        <f>O42/1000*Conversions!$B$2</f>
        <v>4.017020819673971</v>
      </c>
      <c r="BW42" s="66">
        <f>P42/1000*Conversions!$B$2</f>
        <v>4.3863811990299988</v>
      </c>
      <c r="BX42" s="66">
        <f>Q42/1000*Conversions!$B$2</f>
        <v>4.6749376983414157</v>
      </c>
      <c r="BY42" s="66">
        <f>R42/1000*Conversions!$B$2</f>
        <v>5.1631865795087126</v>
      </c>
      <c r="BZ42" s="66">
        <f>S42/1000*Conversions!$B$2</f>
        <v>5.6683619592389682</v>
      </c>
      <c r="CA42" s="66">
        <f>T42/1000*Conversions!$B$2</f>
        <v>5.9907714556763061</v>
      </c>
      <c r="CB42" s="66">
        <f>U42/1000*Conversions!$B$2</f>
        <v>6.4236062046434332</v>
      </c>
      <c r="CC42" s="66">
        <f>V42/1000*Conversions!$B$2</f>
        <v>6.556902380826747</v>
      </c>
      <c r="CD42" s="66">
        <f>W42/1000*Conversions!$B$2</f>
        <v>6.6901985570100591</v>
      </c>
      <c r="CE42" s="66">
        <f>X42/1000*Conversions!$B$2</f>
        <v>6.8234947331933729</v>
      </c>
      <c r="CF42" s="66">
        <f>Y42/1000*Conversions!$B$2</f>
        <v>6.9567909093766849</v>
      </c>
      <c r="CG42" s="66">
        <f>Z42/1000*Conversions!$B$2</f>
        <v>7.0900870855599978</v>
      </c>
      <c r="CH42" s="66">
        <f>AA42/1000*Conversions!$B$2</f>
        <v>7.2233832617433116</v>
      </c>
      <c r="CI42" s="66">
        <f>AB42/1000*Conversions!$B$2</f>
        <v>7.3566794379266236</v>
      </c>
      <c r="CJ42" s="73">
        <f>TREND(BT42:CI42,$BT$5:$CI$5,$CJ$5)</f>
        <v>12.024583690130271</v>
      </c>
      <c r="CK42" s="52">
        <v>5</v>
      </c>
      <c r="CM42" s="52" t="str">
        <f t="shared" si="4"/>
        <v>ABIOGAS12</v>
      </c>
      <c r="CN42" s="52" t="str">
        <f t="shared" si="5"/>
        <v>Crops Anaerobic - Me</v>
      </c>
      <c r="CO42" s="15" t="s">
        <v>105</v>
      </c>
      <c r="CP42" s="15" t="s">
        <v>128</v>
      </c>
      <c r="CQ42" s="52" t="str">
        <f t="shared" si="6"/>
        <v>BIOGAS</v>
      </c>
      <c r="CR42" s="52" t="s">
        <v>103</v>
      </c>
      <c r="CS42" s="66">
        <f>IF(AF42&lt;0,0.01,AF42/Conversions!$B$3)</f>
        <v>6.0944615540616951</v>
      </c>
      <c r="CT42" s="66">
        <f>IF(AG42&lt;0,0.01,AG42/Conversions!$B$3)</f>
        <v>6.0944615540616951</v>
      </c>
      <c r="CU42" s="66">
        <f>IF(AH42&lt;0,0.01,AH42/Conversions!$B$3)</f>
        <v>6.0944615540616951</v>
      </c>
      <c r="CV42" s="66">
        <f>IF(AI42&lt;0,0.01,AI42/Conversions!$B$3)</f>
        <v>6.0944615540616951</v>
      </c>
      <c r="CW42" s="66">
        <f>IF(AJ42&lt;0,0.01,AJ42/Conversions!$B$3)</f>
        <v>6.0944615540616951</v>
      </c>
      <c r="CX42" s="66">
        <f>IF(AK42&lt;0,0.01,AK42/Conversions!$B$3)</f>
        <v>6.0944615540616951</v>
      </c>
      <c r="CY42" s="66">
        <f>IF(AL42&lt;0,0.01,AL42/Conversions!$B$3)</f>
        <v>6.0944615540616951</v>
      </c>
      <c r="CZ42" s="66">
        <f>IF(AM42&lt;0,0.01,AM42/Conversions!$B$3)</f>
        <v>6.0944615540616951</v>
      </c>
      <c r="DA42" s="66">
        <f>IF(AN42&lt;0,0.01,AN42/Conversions!$B$3)</f>
        <v>6.0944615540616951</v>
      </c>
      <c r="DB42" s="66">
        <f>IF(AO42&lt;0,0.01,AO42/Conversions!$B$3)</f>
        <v>6.0944615540616951</v>
      </c>
      <c r="DC42" s="66">
        <f>IF(AP42&lt;0,0.01,AP42/Conversions!$B$3)</f>
        <v>6.0944615540616951</v>
      </c>
      <c r="DD42" s="66">
        <f>IF(AQ42&lt;0,0.01,AQ42/Conversions!$B$3)</f>
        <v>6.0944615540616951</v>
      </c>
      <c r="DE42" s="66">
        <f>IF(AR42&lt;0,0.01,AR42/Conversions!$B$3)</f>
        <v>6.0944615540616951</v>
      </c>
      <c r="DF42" s="66">
        <f>IF(AS42&lt;0,0.01,AS42/Conversions!$B$3)</f>
        <v>6.0944615540616951</v>
      </c>
      <c r="DG42" s="66">
        <f>IF(AT42&lt;0,0.01,AT42/Conversions!$B$3)</f>
        <v>6.0944615540616951</v>
      </c>
      <c r="DH42" s="66">
        <f>IF(AU42&lt;0,0.01,AU42/Conversions!$B$3)</f>
        <v>6.0944615540616951</v>
      </c>
      <c r="DI42" s="66">
        <f>IF(AV42&lt;0,0.01,AV42/Conversions!$B$3)</f>
        <v>6.0944615540616951</v>
      </c>
      <c r="DJ42" s="66">
        <f>IF(AW42&lt;0,0.01,AW42/Conversions!$B$3)</f>
        <v>6.0944615540616951</v>
      </c>
      <c r="DK42" s="66">
        <f>IF(AX42&lt;0,0.01,AX42/Conversions!$B$3)</f>
        <v>6.0944615540616951</v>
      </c>
      <c r="DL42" s="66">
        <f>IF(AY42&lt;0,0.01,AY42/Conversions!$B$3)</f>
        <v>6.0944615540616951</v>
      </c>
      <c r="DM42" s="66">
        <f>IF(AZ42&lt;0,0.01,AZ42/Conversions!$B$3)</f>
        <v>6.0944615540616951</v>
      </c>
      <c r="DN42" s="66">
        <f>IF(BA42&lt;0,0.01,BA42/Conversions!$B$3)</f>
        <v>6.0944615540616951</v>
      </c>
      <c r="DO42" s="66">
        <f>IF(BB42&lt;0,0.01,BB42/Conversions!$B$3)</f>
        <v>6.0944615540616951</v>
      </c>
      <c r="DP42" s="66">
        <f>IF(BC42&lt;0,0.01,BC42/Conversions!$B$3)</f>
        <v>6.0944615540616951</v>
      </c>
      <c r="DQ42" s="52">
        <v>5</v>
      </c>
    </row>
    <row r="43" spans="1:121" x14ac:dyDescent="0.4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 t="s">
        <v>107</v>
      </c>
      <c r="BG43" s="52" t="str">
        <f>"MINBIOINDF"&amp;BE43</f>
        <v>MINBIOINDF_S2</v>
      </c>
      <c r="BH43" s="52" t="str">
        <f t="shared" si="7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K43" s="52">
        <v>5</v>
      </c>
      <c r="CM43" s="52" t="str">
        <f t="shared" si="4"/>
        <v>MINBIOINDF_S2</v>
      </c>
      <c r="CN43" s="52" t="str">
        <f t="shared" si="5"/>
        <v>Industrial Food - Me</v>
      </c>
      <c r="CO43" s="15" t="s">
        <v>6</v>
      </c>
      <c r="CP43" s="15" t="s">
        <v>128</v>
      </c>
      <c r="CQ43" s="52" t="str">
        <f t="shared" si="6"/>
        <v>BIOSLU</v>
      </c>
      <c r="CR43" s="52" t="s">
        <v>103</v>
      </c>
      <c r="CS43" s="66">
        <f>IF(AF43&lt;0,0.01,AF43/Conversions!$B$3)</f>
        <v>0</v>
      </c>
      <c r="CT43" s="66">
        <f>IF(AG43&lt;0,0.01,AG43/Conversions!$B$3)</f>
        <v>0</v>
      </c>
      <c r="CU43" s="66">
        <f>IF(AH43&lt;0,0.01,AH43/Conversions!$B$3)</f>
        <v>0</v>
      </c>
      <c r="CV43" s="66">
        <f>IF(AI43&lt;0,0.01,AI43/Conversions!$B$3)</f>
        <v>0</v>
      </c>
      <c r="CW43" s="66">
        <f>IF(AJ43&lt;0,0.01,AJ43/Conversions!$B$3)</f>
        <v>0</v>
      </c>
      <c r="CX43" s="66">
        <f>IF(AK43&lt;0,0.01,AK43/Conversions!$B$3)</f>
        <v>0</v>
      </c>
      <c r="CY43" s="66">
        <f>IF(AL43&lt;0,0.01,AL43/Conversions!$B$3)</f>
        <v>0</v>
      </c>
      <c r="CZ43" s="66">
        <f>IF(AM43&lt;0,0.01,AM43/Conversions!$B$3)</f>
        <v>0</v>
      </c>
      <c r="DA43" s="66">
        <f>IF(AN43&lt;0,0.01,AN43/Conversions!$B$3)</f>
        <v>0</v>
      </c>
      <c r="DB43" s="66">
        <f>IF(AO43&lt;0,0.01,AO43/Conversions!$B$3)</f>
        <v>0</v>
      </c>
      <c r="DC43" s="66">
        <f>IF(AP43&lt;0,0.01,AP43/Conversions!$B$3)</f>
        <v>0</v>
      </c>
      <c r="DD43" s="66">
        <f>IF(AQ43&lt;0,0.01,AQ43/Conversions!$B$3)</f>
        <v>0</v>
      </c>
      <c r="DE43" s="66">
        <f>IF(AR43&lt;0,0.01,AR43/Conversions!$B$3)</f>
        <v>0</v>
      </c>
      <c r="DF43" s="66">
        <f>IF(AS43&lt;0,0.01,AS43/Conversions!$B$3)</f>
        <v>0</v>
      </c>
      <c r="DG43" s="66">
        <f>IF(AT43&lt;0,0.01,AT43/Conversions!$B$3)</f>
        <v>0</v>
      </c>
      <c r="DH43" s="66">
        <f>IF(AU43&lt;0,0.01,AU43/Conversions!$B$3)</f>
        <v>0</v>
      </c>
      <c r="DI43" s="66">
        <f>IF(AV43&lt;0,0.01,AV43/Conversions!$B$3)</f>
        <v>0</v>
      </c>
      <c r="DJ43" s="66">
        <f>IF(AW43&lt;0,0.01,AW43/Conversions!$B$3)</f>
        <v>0</v>
      </c>
      <c r="DK43" s="66">
        <f>IF(AX43&lt;0,0.01,AX43/Conversions!$B$3)</f>
        <v>0</v>
      </c>
      <c r="DL43" s="66">
        <f>IF(AY43&lt;0,0.01,AY43/Conversions!$B$3)</f>
        <v>0</v>
      </c>
      <c r="DM43" s="66">
        <f>IF(AZ43&lt;0,0.01,AZ43/Conversions!$B$3)</f>
        <v>0</v>
      </c>
      <c r="DN43" s="66">
        <f>IF(BA43&lt;0,0.01,BA43/Conversions!$B$3)</f>
        <v>0</v>
      </c>
      <c r="DO43" s="66">
        <f>IF(BB43&lt;0,0.01,BB43/Conversions!$B$3)</f>
        <v>0</v>
      </c>
      <c r="DP43" s="66">
        <f>IF(BC43&lt;0,0.01,BC43/Conversions!$B$3)</f>
        <v>0</v>
      </c>
      <c r="DQ43" s="52">
        <v>5</v>
      </c>
    </row>
    <row r="44" spans="1:121" x14ac:dyDescent="0.45">
      <c r="BD44" s="32"/>
    </row>
    <row r="45" spans="1:121" ht="14.65" thickBot="1" x14ac:dyDescent="0.5">
      <c r="A45" s="56" t="s">
        <v>72</v>
      </c>
      <c r="AD45" s="56" t="s">
        <v>73</v>
      </c>
      <c r="BD45" s="32"/>
    </row>
    <row r="46" spans="1:121" x14ac:dyDescent="0.45">
      <c r="A46" s="50" t="s">
        <v>14</v>
      </c>
      <c r="B46" s="50" t="s">
        <v>55</v>
      </c>
      <c r="C46" s="92" t="s">
        <v>25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4"/>
      <c r="AD46" s="95" t="s">
        <v>26</v>
      </c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7"/>
      <c r="BD46" s="32"/>
      <c r="BG46" s="51"/>
    </row>
    <row r="47" spans="1:121" ht="15.75" x14ac:dyDescent="0.4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CM47" s="71"/>
      <c r="CN47" s="72"/>
    </row>
    <row r="48" spans="1:121" ht="14.65" thickBot="1" x14ac:dyDescent="0.5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90</v>
      </c>
      <c r="CM48" s="31" t="s">
        <v>90</v>
      </c>
    </row>
    <row r="49" spans="1:121" ht="14.65" thickBot="1" x14ac:dyDescent="0.5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K49" s="27">
        <v>0</v>
      </c>
      <c r="CM49" s="29" t="s">
        <v>4</v>
      </c>
      <c r="CN49" s="28" t="s">
        <v>91</v>
      </c>
      <c r="CO49" s="28" t="s">
        <v>3</v>
      </c>
      <c r="CP49" s="28" t="s">
        <v>104</v>
      </c>
      <c r="CQ49" s="28" t="s">
        <v>97</v>
      </c>
      <c r="CR49" s="28" t="s">
        <v>92</v>
      </c>
      <c r="CS49" s="27">
        <v>2012</v>
      </c>
      <c r="CT49" s="27">
        <v>2013</v>
      </c>
      <c r="CU49" s="27">
        <v>2014</v>
      </c>
      <c r="CV49" s="27">
        <v>2015</v>
      </c>
      <c r="CW49" s="27">
        <v>2016</v>
      </c>
      <c r="CX49" s="27">
        <v>2017</v>
      </c>
      <c r="CY49" s="27">
        <v>2018</v>
      </c>
      <c r="CZ49" s="27">
        <v>2019</v>
      </c>
      <c r="DA49" s="27">
        <v>2020</v>
      </c>
      <c r="DB49" s="27">
        <v>2021</v>
      </c>
      <c r="DC49" s="27">
        <v>2022</v>
      </c>
      <c r="DD49" s="27">
        <v>2023</v>
      </c>
      <c r="DE49" s="27">
        <v>2024</v>
      </c>
      <c r="DF49" s="27">
        <v>2025</v>
      </c>
      <c r="DG49" s="27">
        <v>2026</v>
      </c>
      <c r="DH49" s="27">
        <v>2027</v>
      </c>
      <c r="DI49" s="27">
        <v>2028</v>
      </c>
      <c r="DJ49" s="27">
        <v>2029</v>
      </c>
      <c r="DK49" s="27">
        <v>2030</v>
      </c>
      <c r="DL49" s="27">
        <v>2031</v>
      </c>
      <c r="DM49" s="27">
        <v>2032</v>
      </c>
      <c r="DN49" s="27">
        <v>2033</v>
      </c>
      <c r="DO49" s="27">
        <v>2034</v>
      </c>
      <c r="DP49" s="27">
        <v>2035</v>
      </c>
      <c r="DQ49" s="27">
        <v>0</v>
      </c>
    </row>
    <row r="50" spans="1:121" x14ac:dyDescent="0.4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2307.2513614216109</v>
      </c>
      <c r="L50" s="25">
        <v>2884.0642017770133</v>
      </c>
      <c r="M50" s="25">
        <v>2801.6623674405278</v>
      </c>
      <c r="N50" s="25">
        <v>2818.1427343078244</v>
      </c>
      <c r="O50" s="25">
        <v>2669.8194325021491</v>
      </c>
      <c r="P50" s="25">
        <v>2731.6208082545136</v>
      </c>
      <c r="Q50" s="25">
        <v>2439.0942963599882</v>
      </c>
      <c r="R50" s="25">
        <v>2286.6509028374885</v>
      </c>
      <c r="S50" s="25">
        <v>2076.5262252794487</v>
      </c>
      <c r="T50" s="25">
        <v>1928.2029234737736</v>
      </c>
      <c r="U50" s="25">
        <v>1680.9974204643156</v>
      </c>
      <c r="V50" s="25">
        <v>1495.5932932072217</v>
      </c>
      <c r="W50" s="25">
        <v>1359.6302665520207</v>
      </c>
      <c r="X50" s="25">
        <v>2472.0550300945829</v>
      </c>
      <c r="Y50" s="25">
        <v>2307.2513614216109</v>
      </c>
      <c r="Z50" s="25">
        <v>2224.8495270851245</v>
      </c>
      <c r="AA50" s="25">
        <v>2142.4476927486385</v>
      </c>
      <c r="AB50" s="25">
        <v>2142.4476927486385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9.6600000000000005E-2</v>
      </c>
      <c r="BS50" s="66">
        <f>L50/1000*Conversions!$B$2</f>
        <v>0.12075</v>
      </c>
      <c r="BT50" s="66">
        <f>M50/1000*Conversions!$B$2</f>
        <v>0.11730000000000002</v>
      </c>
      <c r="BU50" s="66">
        <f>N50/1000*Conversions!$B$2</f>
        <v>0.11799</v>
      </c>
      <c r="BV50" s="66">
        <f>O50/1000*Conversions!$B$2</f>
        <v>0.11177999999999999</v>
      </c>
      <c r="BW50" s="66">
        <f>P50/1000*Conversions!$B$2</f>
        <v>0.11436749999999998</v>
      </c>
      <c r="BX50" s="66">
        <f>Q50/1000*Conversions!$B$2</f>
        <v>0.10212</v>
      </c>
      <c r="BY50" s="66">
        <f>R50/1000*Conversions!$B$2</f>
        <v>9.5737499999999975E-2</v>
      </c>
      <c r="BZ50" s="66">
        <f>S50/1000*Conversions!$B$2</f>
        <v>8.6939999999999962E-2</v>
      </c>
      <c r="CA50" s="66">
        <f>T50/1000*Conversions!$B$2</f>
        <v>8.0729999999999955E-2</v>
      </c>
      <c r="CB50" s="66">
        <f>U50/1000*Conversions!$B$2</f>
        <v>7.037999999999997E-2</v>
      </c>
      <c r="CC50" s="66">
        <f>V50/1000*Conversions!$B$2</f>
        <v>6.2617499999999965E-2</v>
      </c>
      <c r="CD50" s="66">
        <f>W50/1000*Conversions!$B$2</f>
        <v>5.6925000000000003E-2</v>
      </c>
      <c r="CE50" s="66">
        <f>X50/1000*Conversions!$B$2</f>
        <v>0.10350000000000001</v>
      </c>
      <c r="CF50" s="66">
        <f>Y50/1000*Conversions!$B$2</f>
        <v>9.6600000000000005E-2</v>
      </c>
      <c r="CG50" s="66">
        <f>Z50/1000*Conversions!$B$2</f>
        <v>9.3149999999999983E-2</v>
      </c>
      <c r="CH50" s="66">
        <f>AA50/1000*Conversions!$B$2</f>
        <v>8.9700000000000002E-2</v>
      </c>
      <c r="CI50" s="66">
        <f>AB50/1000*Conversions!$B$2</f>
        <v>8.9700000000000002E-2</v>
      </c>
      <c r="CJ50" s="73">
        <f>TREND(BT50:CI50,$BT$5:$CI$5,$CJ$5)</f>
        <v>4.6298492647058431E-2</v>
      </c>
      <c r="CK50" s="52">
        <v>5</v>
      </c>
      <c r="CM50" s="52" t="str">
        <f t="shared" ref="CM50:CM65" si="8">BG50</f>
        <v>ABIOFRSR3</v>
      </c>
      <c r="CN50" s="52" t="str">
        <f t="shared" ref="CN50:CN65" si="9">BH50</f>
        <v>Forest thinnings - Hi</v>
      </c>
      <c r="CO50" s="15" t="s">
        <v>105</v>
      </c>
      <c r="CP50" s="15" t="s">
        <v>128</v>
      </c>
      <c r="CQ50" s="52" t="str">
        <f t="shared" ref="CQ50:CQ65" si="10">BJ50</f>
        <v>BIOWOO</v>
      </c>
      <c r="CR50" s="52" t="s">
        <v>103</v>
      </c>
      <c r="CS50" s="66">
        <f>IF(AF50&lt;0,0.01,AF50/Conversions!$B$3)</f>
        <v>8</v>
      </c>
      <c r="CT50" s="66">
        <f>IF(AG50&lt;0,0.01,AG50/Conversions!$B$3)</f>
        <v>8</v>
      </c>
      <c r="CU50" s="66">
        <f>IF(AH50&lt;0,0.01,AH50/Conversions!$B$3)</f>
        <v>8</v>
      </c>
      <c r="CV50" s="66">
        <f>IF(AI50&lt;0,0.01,AI50/Conversions!$B$3)</f>
        <v>8</v>
      </c>
      <c r="CW50" s="66">
        <f>IF(AJ50&lt;0,0.01,AJ50/Conversions!$B$3)</f>
        <v>8</v>
      </c>
      <c r="CX50" s="66">
        <f>IF(AK50&lt;0,0.01,AK50/Conversions!$B$3)</f>
        <v>8</v>
      </c>
      <c r="CY50" s="66">
        <f>IF(AL50&lt;0,0.01,AL50/Conversions!$B$3)</f>
        <v>8</v>
      </c>
      <c r="CZ50" s="66">
        <f>IF(AM50&lt;0,0.01,AM50/Conversions!$B$3)</f>
        <v>8</v>
      </c>
      <c r="DA50" s="66">
        <f>IF(AN50&lt;0,0.01,AN50/Conversions!$B$3)</f>
        <v>8</v>
      </c>
      <c r="DB50" s="66">
        <f>IF(AO50&lt;0,0.01,AO50/Conversions!$B$3)</f>
        <v>8</v>
      </c>
      <c r="DC50" s="66">
        <f>IF(AP50&lt;0,0.01,AP50/Conversions!$B$3)</f>
        <v>8</v>
      </c>
      <c r="DD50" s="66">
        <f>IF(AQ50&lt;0,0.01,AQ50/Conversions!$B$3)</f>
        <v>8</v>
      </c>
      <c r="DE50" s="66">
        <f>IF(AR50&lt;0,0.01,AR50/Conversions!$B$3)</f>
        <v>8</v>
      </c>
      <c r="DF50" s="66">
        <f>IF(AS50&lt;0,0.01,AS50/Conversions!$B$3)</f>
        <v>8</v>
      </c>
      <c r="DG50" s="66">
        <f>IF(AT50&lt;0,0.01,AT50/Conversions!$B$3)</f>
        <v>8</v>
      </c>
      <c r="DH50" s="66">
        <f>IF(AU50&lt;0,0.01,AU50/Conversions!$B$3)</f>
        <v>8</v>
      </c>
      <c r="DI50" s="66">
        <f>IF(AV50&lt;0,0.01,AV50/Conversions!$B$3)</f>
        <v>8</v>
      </c>
      <c r="DJ50" s="66">
        <f>IF(AW50&lt;0,0.01,AW50/Conversions!$B$3)</f>
        <v>8</v>
      </c>
      <c r="DK50" s="66">
        <f>IF(AX50&lt;0,0.01,AX50/Conversions!$B$3)</f>
        <v>8</v>
      </c>
      <c r="DL50" s="66">
        <f>IF(AY50&lt;0,0.01,AY50/Conversions!$B$3)</f>
        <v>8</v>
      </c>
      <c r="DM50" s="66">
        <f>IF(AZ50&lt;0,0.01,AZ50/Conversions!$B$3)</f>
        <v>8</v>
      </c>
      <c r="DN50" s="66">
        <f>IF(BA50&lt;0,0.01,BA50/Conversions!$B$3)</f>
        <v>8</v>
      </c>
      <c r="DO50" s="66">
        <f>IF(BB50&lt;0,0.01,BB50/Conversions!$B$3)</f>
        <v>8</v>
      </c>
      <c r="DP50" s="66">
        <f>IF(BC50&lt;0,0.01,BC50/Conversions!$B$3)</f>
        <v>8</v>
      </c>
      <c r="DQ50" s="52">
        <v>5</v>
      </c>
    </row>
    <row r="51" spans="1:121" x14ac:dyDescent="0.4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 t="s">
        <v>108</v>
      </c>
      <c r="BG51" s="52" t="str">
        <f>"MINBIOWOO1"&amp;BE51</f>
        <v>MINBIOWOO1_S3</v>
      </c>
      <c r="BH51" s="52" t="str">
        <f t="shared" ref="BH51:BH65" si="11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K51" s="52">
        <v>5</v>
      </c>
      <c r="CM51" s="52" t="str">
        <f t="shared" si="8"/>
        <v>MINBIOWOO1_S3</v>
      </c>
      <c r="CN51" s="52" t="str">
        <f t="shared" si="9"/>
        <v>Sawmill residues - Hi</v>
      </c>
      <c r="CO51" s="15" t="s">
        <v>6</v>
      </c>
      <c r="CP51" s="15" t="s">
        <v>128</v>
      </c>
      <c r="CQ51" s="52" t="str">
        <f t="shared" si="10"/>
        <v>BIOWOO</v>
      </c>
      <c r="CR51" s="52" t="s">
        <v>103</v>
      </c>
      <c r="CS51" s="66">
        <f>IF(AF51&lt;0,0.01,AF51/Conversions!$B$3)</f>
        <v>9</v>
      </c>
      <c r="CT51" s="66">
        <f>IF(AG51&lt;0,0.01,AG51/Conversions!$B$3)</f>
        <v>9</v>
      </c>
      <c r="CU51" s="66">
        <f>IF(AH51&lt;0,0.01,AH51/Conversions!$B$3)</f>
        <v>9</v>
      </c>
      <c r="CV51" s="66">
        <f>IF(AI51&lt;0,0.01,AI51/Conversions!$B$3)</f>
        <v>9</v>
      </c>
      <c r="CW51" s="66">
        <f>IF(AJ51&lt;0,0.01,AJ51/Conversions!$B$3)</f>
        <v>9</v>
      </c>
      <c r="CX51" s="66">
        <f>IF(AK51&lt;0,0.01,AK51/Conversions!$B$3)</f>
        <v>9</v>
      </c>
      <c r="CY51" s="66">
        <f>IF(AL51&lt;0,0.01,AL51/Conversions!$B$3)</f>
        <v>9</v>
      </c>
      <c r="CZ51" s="66">
        <f>IF(AM51&lt;0,0.01,AM51/Conversions!$B$3)</f>
        <v>9</v>
      </c>
      <c r="DA51" s="66">
        <f>IF(AN51&lt;0,0.01,AN51/Conversions!$B$3)</f>
        <v>9</v>
      </c>
      <c r="DB51" s="66">
        <f>IF(AO51&lt;0,0.01,AO51/Conversions!$B$3)</f>
        <v>9</v>
      </c>
      <c r="DC51" s="66">
        <f>IF(AP51&lt;0,0.01,AP51/Conversions!$B$3)</f>
        <v>9</v>
      </c>
      <c r="DD51" s="66">
        <f>IF(AQ51&lt;0,0.01,AQ51/Conversions!$B$3)</f>
        <v>9</v>
      </c>
      <c r="DE51" s="66">
        <f>IF(AR51&lt;0,0.01,AR51/Conversions!$B$3)</f>
        <v>9</v>
      </c>
      <c r="DF51" s="66">
        <f>IF(AS51&lt;0,0.01,AS51/Conversions!$B$3)</f>
        <v>9</v>
      </c>
      <c r="DG51" s="66">
        <f>IF(AT51&lt;0,0.01,AT51/Conversions!$B$3)</f>
        <v>9</v>
      </c>
      <c r="DH51" s="66">
        <f>IF(AU51&lt;0,0.01,AU51/Conversions!$B$3)</f>
        <v>9</v>
      </c>
      <c r="DI51" s="66">
        <f>IF(AV51&lt;0,0.01,AV51/Conversions!$B$3)</f>
        <v>9</v>
      </c>
      <c r="DJ51" s="66">
        <f>IF(AW51&lt;0,0.01,AW51/Conversions!$B$3)</f>
        <v>9</v>
      </c>
      <c r="DK51" s="66">
        <f>IF(AX51&lt;0,0.01,AX51/Conversions!$B$3)</f>
        <v>9</v>
      </c>
      <c r="DL51" s="66">
        <f>IF(AY51&lt;0,0.01,AY51/Conversions!$B$3)</f>
        <v>9</v>
      </c>
      <c r="DM51" s="66">
        <f>IF(AZ51&lt;0,0.01,AZ51/Conversions!$B$3)</f>
        <v>9</v>
      </c>
      <c r="DN51" s="66">
        <f>IF(BA51&lt;0,0.01,BA51/Conversions!$B$3)</f>
        <v>9</v>
      </c>
      <c r="DO51" s="66">
        <f>IF(BB51&lt;0,0.01,BB51/Conversions!$B$3)</f>
        <v>9</v>
      </c>
      <c r="DP51" s="66">
        <f>IF(BC51&lt;0,0.01,BC51/Conversions!$B$3)</f>
        <v>9</v>
      </c>
      <c r="DQ51" s="52">
        <v>5</v>
      </c>
    </row>
    <row r="52" spans="1:121" x14ac:dyDescent="0.4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 t="s">
        <v>108</v>
      </c>
      <c r="BG52" s="52" t="str">
        <f>"MINBIOWOO2"&amp;BE52</f>
        <v>MINBIOWOO2_S3</v>
      </c>
      <c r="BH52" s="52" t="str">
        <f t="shared" si="11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K52" s="52">
        <v>5</v>
      </c>
      <c r="CM52" s="52" t="str">
        <f t="shared" si="8"/>
        <v>MINBIOWOO2_S3</v>
      </c>
      <c r="CN52" s="52" t="str">
        <f t="shared" si="9"/>
        <v>PCRW - Hi</v>
      </c>
      <c r="CO52" s="15" t="s">
        <v>6</v>
      </c>
      <c r="CP52" s="15" t="s">
        <v>128</v>
      </c>
      <c r="CQ52" s="52" t="str">
        <f t="shared" si="10"/>
        <v>BIOWOO</v>
      </c>
      <c r="CR52" s="52" t="s">
        <v>103</v>
      </c>
      <c r="CS52" s="66">
        <f>IF(AF52&lt;0,0.01,AF52/Conversions!$B$3)</f>
        <v>5.2721088435374153</v>
      </c>
      <c r="CT52" s="66">
        <f>IF(AG52&lt;0,0.01,AG52/Conversions!$B$3)</f>
        <v>5.2721088435374153</v>
      </c>
      <c r="CU52" s="66">
        <f>IF(AH52&lt;0,0.01,AH52/Conversions!$B$3)</f>
        <v>5.2721088435374153</v>
      </c>
      <c r="CV52" s="66">
        <f>IF(AI52&lt;0,0.01,AI52/Conversions!$B$3)</f>
        <v>5.2721088435374153</v>
      </c>
      <c r="CW52" s="66">
        <f>IF(AJ52&lt;0,0.01,AJ52/Conversions!$B$3)</f>
        <v>5.2721088435374153</v>
      </c>
      <c r="CX52" s="66">
        <f>IF(AK52&lt;0,0.01,AK52/Conversions!$B$3)</f>
        <v>5.2721088435374153</v>
      </c>
      <c r="CY52" s="66">
        <f>IF(AL52&lt;0,0.01,AL52/Conversions!$B$3)</f>
        <v>5.2721088435374153</v>
      </c>
      <c r="CZ52" s="66">
        <f>IF(AM52&lt;0,0.01,AM52/Conversions!$B$3)</f>
        <v>5.2721088435374153</v>
      </c>
      <c r="DA52" s="66">
        <f>IF(AN52&lt;0,0.01,AN52/Conversions!$B$3)</f>
        <v>5.2721088435374153</v>
      </c>
      <c r="DB52" s="66">
        <f>IF(AO52&lt;0,0.01,AO52/Conversions!$B$3)</f>
        <v>5.2721088435374153</v>
      </c>
      <c r="DC52" s="66">
        <f>IF(AP52&lt;0,0.01,AP52/Conversions!$B$3)</f>
        <v>5.2721088435374153</v>
      </c>
      <c r="DD52" s="66">
        <f>IF(AQ52&lt;0,0.01,AQ52/Conversions!$B$3)</f>
        <v>5.2721088435374153</v>
      </c>
      <c r="DE52" s="66">
        <f>IF(AR52&lt;0,0.01,AR52/Conversions!$B$3)</f>
        <v>5.2721088435374153</v>
      </c>
      <c r="DF52" s="66">
        <f>IF(AS52&lt;0,0.01,AS52/Conversions!$B$3)</f>
        <v>5.2721088435374153</v>
      </c>
      <c r="DG52" s="66">
        <f>IF(AT52&lt;0,0.01,AT52/Conversions!$B$3)</f>
        <v>5.2721088435374153</v>
      </c>
      <c r="DH52" s="66">
        <f>IF(AU52&lt;0,0.01,AU52/Conversions!$B$3)</f>
        <v>5.2721088435374153</v>
      </c>
      <c r="DI52" s="66">
        <f>IF(AV52&lt;0,0.01,AV52/Conversions!$B$3)</f>
        <v>5.2721088435374153</v>
      </c>
      <c r="DJ52" s="66">
        <f>IF(AW52&lt;0,0.01,AW52/Conversions!$B$3)</f>
        <v>5.2721088435374153</v>
      </c>
      <c r="DK52" s="66">
        <f>IF(AX52&lt;0,0.01,AX52/Conversions!$B$3)</f>
        <v>5.2721088435374153</v>
      </c>
      <c r="DL52" s="66">
        <f>IF(AY52&lt;0,0.01,AY52/Conversions!$B$3)</f>
        <v>5.2721088435374153</v>
      </c>
      <c r="DM52" s="66">
        <f>IF(AZ52&lt;0,0.01,AZ52/Conversions!$B$3)</f>
        <v>5.2721088435374153</v>
      </c>
      <c r="DN52" s="66">
        <f>IF(BA52&lt;0,0.01,BA52/Conversions!$B$3)</f>
        <v>5.2721088435374153</v>
      </c>
      <c r="DO52" s="66">
        <f>IF(BB52&lt;0,0.01,BB52/Conversions!$B$3)</f>
        <v>5.2721088435374153</v>
      </c>
      <c r="DP52" s="66">
        <f>IF(BC52&lt;0,0.01,BC52/Conversions!$B$3)</f>
        <v>5.2721088435374153</v>
      </c>
      <c r="DQ52" s="52">
        <v>5</v>
      </c>
    </row>
    <row r="53" spans="1:121" x14ac:dyDescent="0.4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 t="s">
        <v>108</v>
      </c>
      <c r="BG53" s="52" t="str">
        <f>"MINBIOMSW1"&amp;BE53</f>
        <v>MINBIOMSW1_S3</v>
      </c>
      <c r="BH53" s="52" t="str">
        <f t="shared" si="11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K53" s="52">
        <v>5</v>
      </c>
      <c r="CM53" s="52" t="str">
        <f t="shared" si="8"/>
        <v>MINBIOMSW1_S3</v>
      </c>
      <c r="CN53" s="52" t="str">
        <f t="shared" si="9"/>
        <v>Solid BMSW - Hi</v>
      </c>
      <c r="CO53" s="15" t="s">
        <v>6</v>
      </c>
      <c r="CP53" s="15" t="s">
        <v>128</v>
      </c>
      <c r="CQ53" s="52" t="str">
        <f t="shared" si="10"/>
        <v>BIOMUN</v>
      </c>
      <c r="CR53" s="52" t="s">
        <v>103</v>
      </c>
      <c r="CS53" s="66">
        <f>IF(AF53&lt;0,0.01,AF53/Conversions!$B$3)</f>
        <v>0.01</v>
      </c>
      <c r="CT53" s="66">
        <f>IF(AG53&lt;0,0.01,AG53/Conversions!$B$3)</f>
        <v>0.01</v>
      </c>
      <c r="CU53" s="66">
        <f>IF(AH53&lt;0,0.01,AH53/Conversions!$B$3)</f>
        <v>0.01</v>
      </c>
      <c r="CV53" s="66">
        <f>IF(AI53&lt;0,0.01,AI53/Conversions!$B$3)</f>
        <v>0.01</v>
      </c>
      <c r="CW53" s="66">
        <f>IF(AJ53&lt;0,0.01,AJ53/Conversions!$B$3)</f>
        <v>0.01</v>
      </c>
      <c r="CX53" s="66">
        <f>IF(AK53&lt;0,0.01,AK53/Conversions!$B$3)</f>
        <v>0.01</v>
      </c>
      <c r="CY53" s="66">
        <f>IF(AL53&lt;0,0.01,AL53/Conversions!$B$3)</f>
        <v>0.01</v>
      </c>
      <c r="CZ53" s="66">
        <f>IF(AM53&lt;0,0.01,AM53/Conversions!$B$3)</f>
        <v>0.01</v>
      </c>
      <c r="DA53" s="66">
        <f>IF(AN53&lt;0,0.01,AN53/Conversions!$B$3)</f>
        <v>0.01</v>
      </c>
      <c r="DB53" s="66">
        <f>IF(AO53&lt;0,0.01,AO53/Conversions!$B$3)</f>
        <v>0.01</v>
      </c>
      <c r="DC53" s="66">
        <f>IF(AP53&lt;0,0.01,AP53/Conversions!$B$3)</f>
        <v>0.01</v>
      </c>
      <c r="DD53" s="66">
        <f>IF(AQ53&lt;0,0.01,AQ53/Conversions!$B$3)</f>
        <v>0.01</v>
      </c>
      <c r="DE53" s="66">
        <f>IF(AR53&lt;0,0.01,AR53/Conversions!$B$3)</f>
        <v>0.01</v>
      </c>
      <c r="DF53" s="66">
        <f>IF(AS53&lt;0,0.01,AS53/Conversions!$B$3)</f>
        <v>0.01</v>
      </c>
      <c r="DG53" s="66">
        <f>IF(AT53&lt;0,0.01,AT53/Conversions!$B$3)</f>
        <v>0.01</v>
      </c>
      <c r="DH53" s="66">
        <f>IF(AU53&lt;0,0.01,AU53/Conversions!$B$3)</f>
        <v>0.01</v>
      </c>
      <c r="DI53" s="66">
        <f>IF(AV53&lt;0,0.01,AV53/Conversions!$B$3)</f>
        <v>0.01</v>
      </c>
      <c r="DJ53" s="66">
        <f>IF(AW53&lt;0,0.01,AW53/Conversions!$B$3)</f>
        <v>0.01</v>
      </c>
      <c r="DK53" s="66">
        <f>IF(AX53&lt;0,0.01,AX53/Conversions!$B$3)</f>
        <v>0.01</v>
      </c>
      <c r="DL53" s="66">
        <f>IF(AY53&lt;0,0.01,AY53/Conversions!$B$3)</f>
        <v>0.01</v>
      </c>
      <c r="DM53" s="66">
        <f>IF(AZ53&lt;0,0.01,AZ53/Conversions!$B$3)</f>
        <v>0.01</v>
      </c>
      <c r="DN53" s="66">
        <f>IF(BA53&lt;0,0.01,BA53/Conversions!$B$3)</f>
        <v>0.01</v>
      </c>
      <c r="DO53" s="66">
        <f>IF(BB53&lt;0,0.01,BB53/Conversions!$B$3)</f>
        <v>0.01</v>
      </c>
      <c r="DP53" s="66">
        <f>IF(BC53&lt;0,0.01,BC53/Conversions!$B$3)</f>
        <v>0.01</v>
      </c>
      <c r="DQ53" s="52">
        <v>5</v>
      </c>
    </row>
    <row r="54" spans="1:121" x14ac:dyDescent="0.4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 t="s">
        <v>108</v>
      </c>
      <c r="BG54" s="52" t="str">
        <f>"MINBIOTLW"&amp;BE54</f>
        <v>MINBIOTLW_S3</v>
      </c>
      <c r="BH54" s="52" t="str">
        <f t="shared" si="11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K54" s="52">
        <v>5</v>
      </c>
      <c r="CM54" s="52" t="str">
        <f t="shared" si="8"/>
        <v>MINBIOTLW_S3</v>
      </c>
      <c r="CN54" s="52" t="str">
        <f t="shared" si="9"/>
        <v>Tallow - Hi</v>
      </c>
      <c r="CO54" s="15" t="s">
        <v>6</v>
      </c>
      <c r="CP54" s="15" t="s">
        <v>128</v>
      </c>
      <c r="CQ54" s="52" t="str">
        <f t="shared" si="10"/>
        <v>BIOWOO</v>
      </c>
      <c r="CR54" s="52" t="s">
        <v>103</v>
      </c>
      <c r="CS54" s="66">
        <f>IF(AF54&lt;0,0.01,AF54/Conversions!$B$3)</f>
        <v>11.046511627906977</v>
      </c>
      <c r="CT54" s="66">
        <f>IF(AG54&lt;0,0.01,AG54/Conversions!$B$3)</f>
        <v>11.046511627906977</v>
      </c>
      <c r="CU54" s="66">
        <f>IF(AH54&lt;0,0.01,AH54/Conversions!$B$3)</f>
        <v>11.046511627906977</v>
      </c>
      <c r="CV54" s="66">
        <f>IF(AI54&lt;0,0.01,AI54/Conversions!$B$3)</f>
        <v>11.046511627906977</v>
      </c>
      <c r="CW54" s="66">
        <f>IF(AJ54&lt;0,0.01,AJ54/Conversions!$B$3)</f>
        <v>11.046511627906977</v>
      </c>
      <c r="CX54" s="66">
        <f>IF(AK54&lt;0,0.01,AK54/Conversions!$B$3)</f>
        <v>11.046511627906977</v>
      </c>
      <c r="CY54" s="66">
        <f>IF(AL54&lt;0,0.01,AL54/Conversions!$B$3)</f>
        <v>11.046511627906977</v>
      </c>
      <c r="CZ54" s="66">
        <f>IF(AM54&lt;0,0.01,AM54/Conversions!$B$3)</f>
        <v>11.046511627906977</v>
      </c>
      <c r="DA54" s="66">
        <f>IF(AN54&lt;0,0.01,AN54/Conversions!$B$3)</f>
        <v>11.046511627906977</v>
      </c>
      <c r="DB54" s="66">
        <f>IF(AO54&lt;0,0.01,AO54/Conversions!$B$3)</f>
        <v>11.046511627906977</v>
      </c>
      <c r="DC54" s="66">
        <f>IF(AP54&lt;0,0.01,AP54/Conversions!$B$3)</f>
        <v>11.046511627906977</v>
      </c>
      <c r="DD54" s="66">
        <f>IF(AQ54&lt;0,0.01,AQ54/Conversions!$B$3)</f>
        <v>11.046511627906977</v>
      </c>
      <c r="DE54" s="66">
        <f>IF(AR54&lt;0,0.01,AR54/Conversions!$B$3)</f>
        <v>11.046511627906977</v>
      </c>
      <c r="DF54" s="66">
        <f>IF(AS54&lt;0,0.01,AS54/Conversions!$B$3)</f>
        <v>11.046511627906977</v>
      </c>
      <c r="DG54" s="66">
        <f>IF(AT54&lt;0,0.01,AT54/Conversions!$B$3)</f>
        <v>11.046511627906977</v>
      </c>
      <c r="DH54" s="66">
        <f>IF(AU54&lt;0,0.01,AU54/Conversions!$B$3)</f>
        <v>11.046511627906977</v>
      </c>
      <c r="DI54" s="66">
        <f>IF(AV54&lt;0,0.01,AV54/Conversions!$B$3)</f>
        <v>11.046511627906977</v>
      </c>
      <c r="DJ54" s="66">
        <f>IF(AW54&lt;0,0.01,AW54/Conversions!$B$3)</f>
        <v>11.046511627906977</v>
      </c>
      <c r="DK54" s="66">
        <f>IF(AX54&lt;0,0.01,AX54/Conversions!$B$3)</f>
        <v>11.046511627906977</v>
      </c>
      <c r="DL54" s="66">
        <f>IF(AY54&lt;0,0.01,AY54/Conversions!$B$3)</f>
        <v>11.046511627906977</v>
      </c>
      <c r="DM54" s="66">
        <f>IF(AZ54&lt;0,0.01,AZ54/Conversions!$B$3)</f>
        <v>11.046511627906977</v>
      </c>
      <c r="DN54" s="66">
        <f>IF(BA54&lt;0,0.01,BA54/Conversions!$B$3)</f>
        <v>11.046511627906977</v>
      </c>
      <c r="DO54" s="66">
        <f>IF(BB54&lt;0,0.01,BB54/Conversions!$B$3)</f>
        <v>11.046511627906977</v>
      </c>
      <c r="DP54" s="66">
        <f>IF(BC54&lt;0,0.01,BC54/Conversions!$B$3)</f>
        <v>11.046511627906977</v>
      </c>
      <c r="DQ54" s="52">
        <v>5</v>
      </c>
    </row>
    <row r="55" spans="1:121" x14ac:dyDescent="0.4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 t="s">
        <v>108</v>
      </c>
      <c r="BG55" s="52" t="str">
        <f>"MINBIORVO"&amp;BE55</f>
        <v>MINBIORVO_S3</v>
      </c>
      <c r="BH55" s="52" t="str">
        <f t="shared" si="11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0</v>
      </c>
      <c r="BS55" s="66">
        <f>L55/1000*Conversions!$B$2</f>
        <v>0</v>
      </c>
      <c r="BT55" s="66">
        <f>M55/1000*Conversions!$B$2</f>
        <v>0</v>
      </c>
      <c r="BU55" s="66">
        <f>N55/1000*Conversions!$B$2</f>
        <v>0</v>
      </c>
      <c r="BV55" s="66">
        <f>O55/1000*Conversions!$B$2</f>
        <v>0</v>
      </c>
      <c r="BW55" s="66">
        <f>P55/1000*Conversions!$B$2</f>
        <v>0</v>
      </c>
      <c r="BX55" s="66">
        <f>Q55/1000*Conversions!$B$2</f>
        <v>0</v>
      </c>
      <c r="BY55" s="66">
        <f>R55/1000*Conversions!$B$2</f>
        <v>0</v>
      </c>
      <c r="BZ55" s="66">
        <f>S55/1000*Conversions!$B$2</f>
        <v>0</v>
      </c>
      <c r="CA55" s="66">
        <f>T55/1000*Conversions!$B$2</f>
        <v>0</v>
      </c>
      <c r="CB55" s="66">
        <f>U55/1000*Conversions!$B$2</f>
        <v>0</v>
      </c>
      <c r="CC55" s="66">
        <f>V55/1000*Conversions!$B$2</f>
        <v>0</v>
      </c>
      <c r="CD55" s="66">
        <f>W55/1000*Conversions!$B$2</f>
        <v>0</v>
      </c>
      <c r="CE55" s="66">
        <f>X55/1000*Conversions!$B$2</f>
        <v>0</v>
      </c>
      <c r="CF55" s="66">
        <f>Y55/1000*Conversions!$B$2</f>
        <v>0</v>
      </c>
      <c r="CG55" s="66">
        <f>Z55/1000*Conversions!$B$2</f>
        <v>0</v>
      </c>
      <c r="CH55" s="66">
        <f>AA55/1000*Conversions!$B$2</f>
        <v>0</v>
      </c>
      <c r="CI55" s="66">
        <f>AB55/1000*Conversions!$B$2</f>
        <v>0</v>
      </c>
      <c r="CJ55" s="73">
        <f>CI55</f>
        <v>0</v>
      </c>
      <c r="CK55" s="52">
        <v>5</v>
      </c>
      <c r="CM55" s="52" t="str">
        <f t="shared" si="8"/>
        <v>MINBIORVO_S3</v>
      </c>
      <c r="CN55" s="52" t="str">
        <f t="shared" si="9"/>
        <v>RVO - Hi</v>
      </c>
      <c r="CO55" s="15" t="s">
        <v>6</v>
      </c>
      <c r="CP55" s="15" t="s">
        <v>128</v>
      </c>
      <c r="CQ55" s="52" t="str">
        <f t="shared" si="10"/>
        <v>BIORPS</v>
      </c>
      <c r="CR55" s="52" t="s">
        <v>103</v>
      </c>
      <c r="CS55" s="66">
        <f>IF(AF55&lt;0,0.01,AF55/Conversions!$B$3)</f>
        <v>27.777777777777775</v>
      </c>
      <c r="CT55" s="66">
        <f>IF(AG55&lt;0,0.01,AG55/Conversions!$B$3)</f>
        <v>27.777777777777775</v>
      </c>
      <c r="CU55" s="66">
        <f>IF(AH55&lt;0,0.01,AH55/Conversions!$B$3)</f>
        <v>27.777777777777775</v>
      </c>
      <c r="CV55" s="66">
        <f>IF(AI55&lt;0,0.01,AI55/Conversions!$B$3)</f>
        <v>27.777777777777775</v>
      </c>
      <c r="CW55" s="66">
        <f>IF(AJ55&lt;0,0.01,AJ55/Conversions!$B$3)</f>
        <v>27.777777777777775</v>
      </c>
      <c r="CX55" s="66">
        <f>IF(AK55&lt;0,0.01,AK55/Conversions!$B$3)</f>
        <v>27.777777777777775</v>
      </c>
      <c r="CY55" s="66">
        <f>IF(AL55&lt;0,0.01,AL55/Conversions!$B$3)</f>
        <v>27.777777777777775</v>
      </c>
      <c r="CZ55" s="66">
        <f>IF(AM55&lt;0,0.01,AM55/Conversions!$B$3)</f>
        <v>27.777777777777775</v>
      </c>
      <c r="DA55" s="66">
        <f>IF(AN55&lt;0,0.01,AN55/Conversions!$B$3)</f>
        <v>27.777777777777775</v>
      </c>
      <c r="DB55" s="66">
        <f>IF(AO55&lt;0,0.01,AO55/Conversions!$B$3)</f>
        <v>27.777777777777775</v>
      </c>
      <c r="DC55" s="66">
        <f>IF(AP55&lt;0,0.01,AP55/Conversions!$B$3)</f>
        <v>27.777777777777775</v>
      </c>
      <c r="DD55" s="66">
        <f>IF(AQ55&lt;0,0.01,AQ55/Conversions!$B$3)</f>
        <v>27.777777777777775</v>
      </c>
      <c r="DE55" s="66">
        <f>IF(AR55&lt;0,0.01,AR55/Conversions!$B$3)</f>
        <v>27.777777777777775</v>
      </c>
      <c r="DF55" s="66">
        <f>IF(AS55&lt;0,0.01,AS55/Conversions!$B$3)</f>
        <v>27.777777777777775</v>
      </c>
      <c r="DG55" s="66">
        <f>IF(AT55&lt;0,0.01,AT55/Conversions!$B$3)</f>
        <v>27.777777777777775</v>
      </c>
      <c r="DH55" s="66">
        <f>IF(AU55&lt;0,0.01,AU55/Conversions!$B$3)</f>
        <v>27.777777777777775</v>
      </c>
      <c r="DI55" s="66">
        <f>IF(AV55&lt;0,0.01,AV55/Conversions!$B$3)</f>
        <v>27.777777777777775</v>
      </c>
      <c r="DJ55" s="66">
        <f>IF(AW55&lt;0,0.01,AW55/Conversions!$B$3)</f>
        <v>27.777777777777775</v>
      </c>
      <c r="DK55" s="66">
        <f>IF(AX55&lt;0,0.01,AX55/Conversions!$B$3)</f>
        <v>27.777777777777775</v>
      </c>
      <c r="DL55" s="66">
        <f>IF(AY55&lt;0,0.01,AY55/Conversions!$B$3)</f>
        <v>27.777777777777775</v>
      </c>
      <c r="DM55" s="66">
        <f>IF(AZ55&lt;0,0.01,AZ55/Conversions!$B$3)</f>
        <v>27.777777777777775</v>
      </c>
      <c r="DN55" s="66">
        <f>IF(BA55&lt;0,0.01,BA55/Conversions!$B$3)</f>
        <v>27.777777777777775</v>
      </c>
      <c r="DO55" s="66">
        <f>IF(BB55&lt;0,0.01,BB55/Conversions!$B$3)</f>
        <v>27.777777777777775</v>
      </c>
      <c r="DP55" s="66">
        <f>IF(BC55&lt;0,0.01,BC55/Conversions!$B$3)</f>
        <v>27.777777777777775</v>
      </c>
      <c r="DQ55" s="52">
        <v>5</v>
      </c>
    </row>
    <row r="56" spans="1:121" x14ac:dyDescent="0.4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 t="s">
        <v>108</v>
      </c>
      <c r="BG56" s="52" t="str">
        <f>"MINBIOWOO3"&amp;BE56</f>
        <v>MINBIOWOO3_S3</v>
      </c>
      <c r="BH56" s="52" t="str">
        <f t="shared" si="11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K56" s="52">
        <v>5</v>
      </c>
      <c r="CM56" s="52" t="str">
        <f t="shared" si="8"/>
        <v>MINBIOWOO3_S3</v>
      </c>
      <c r="CN56" s="52" t="str">
        <f t="shared" si="9"/>
        <v>Straw - Hi</v>
      </c>
      <c r="CO56" s="15" t="s">
        <v>6</v>
      </c>
      <c r="CP56" s="15" t="s">
        <v>128</v>
      </c>
      <c r="CQ56" s="52" t="str">
        <f t="shared" si="10"/>
        <v>BIOWOO</v>
      </c>
      <c r="CR56" s="52" t="s">
        <v>103</v>
      </c>
      <c r="CS56" s="66">
        <f>IF(AF56&lt;0,0.01,AF56/Conversions!$B$3)</f>
        <v>7.0616385816473448</v>
      </c>
      <c r="CT56" s="66">
        <f>IF(AG56&lt;0,0.01,AG56/Conversions!$B$3)</f>
        <v>7.0616385816473448</v>
      </c>
      <c r="CU56" s="66">
        <f>IF(AH56&lt;0,0.01,AH56/Conversions!$B$3)</f>
        <v>7.0616385816473448</v>
      </c>
      <c r="CV56" s="66">
        <f>IF(AI56&lt;0,0.01,AI56/Conversions!$B$3)</f>
        <v>7.0616385816473448</v>
      </c>
      <c r="CW56" s="66">
        <f>IF(AJ56&lt;0,0.01,AJ56/Conversions!$B$3)</f>
        <v>7.0616385816473448</v>
      </c>
      <c r="CX56" s="66">
        <f>IF(AK56&lt;0,0.01,AK56/Conversions!$B$3)</f>
        <v>7.0616385816473448</v>
      </c>
      <c r="CY56" s="66">
        <f>IF(AL56&lt;0,0.01,AL56/Conversions!$B$3)</f>
        <v>7.0616385816473448</v>
      </c>
      <c r="CZ56" s="66">
        <f>IF(AM56&lt;0,0.01,AM56/Conversions!$B$3)</f>
        <v>7.0616385816473448</v>
      </c>
      <c r="DA56" s="66">
        <f>IF(AN56&lt;0,0.01,AN56/Conversions!$B$3)</f>
        <v>7.0616385816473448</v>
      </c>
      <c r="DB56" s="66">
        <f>IF(AO56&lt;0,0.01,AO56/Conversions!$B$3)</f>
        <v>7.0616385816473448</v>
      </c>
      <c r="DC56" s="66">
        <f>IF(AP56&lt;0,0.01,AP56/Conversions!$B$3)</f>
        <v>7.0616385816473448</v>
      </c>
      <c r="DD56" s="66">
        <f>IF(AQ56&lt;0,0.01,AQ56/Conversions!$B$3)</f>
        <v>7.0616385816473448</v>
      </c>
      <c r="DE56" s="66">
        <f>IF(AR56&lt;0,0.01,AR56/Conversions!$B$3)</f>
        <v>7.0616385816473448</v>
      </c>
      <c r="DF56" s="66">
        <f>IF(AS56&lt;0,0.01,AS56/Conversions!$B$3)</f>
        <v>7.0616385816473448</v>
      </c>
      <c r="DG56" s="66">
        <f>IF(AT56&lt;0,0.01,AT56/Conversions!$B$3)</f>
        <v>7.0616385816473448</v>
      </c>
      <c r="DH56" s="66">
        <f>IF(AU56&lt;0,0.01,AU56/Conversions!$B$3)</f>
        <v>7.0616385816473448</v>
      </c>
      <c r="DI56" s="66">
        <f>IF(AV56&lt;0,0.01,AV56/Conversions!$B$3)</f>
        <v>7.0616385816473448</v>
      </c>
      <c r="DJ56" s="66">
        <f>IF(AW56&lt;0,0.01,AW56/Conversions!$B$3)</f>
        <v>7.0616385816473448</v>
      </c>
      <c r="DK56" s="66">
        <f>IF(AX56&lt;0,0.01,AX56/Conversions!$B$3)</f>
        <v>7.0616385816473448</v>
      </c>
      <c r="DL56" s="66">
        <f>IF(AY56&lt;0,0.01,AY56/Conversions!$B$3)</f>
        <v>7.0616385816473448</v>
      </c>
      <c r="DM56" s="66">
        <f>IF(AZ56&lt;0,0.01,AZ56/Conversions!$B$3)</f>
        <v>7.0616385816473448</v>
      </c>
      <c r="DN56" s="66">
        <f>IF(BA56&lt;0,0.01,BA56/Conversions!$B$3)</f>
        <v>7.0616385816473448</v>
      </c>
      <c r="DO56" s="66">
        <f>IF(BB56&lt;0,0.01,BB56/Conversions!$B$3)</f>
        <v>7.0616385816473448</v>
      </c>
      <c r="DP56" s="66">
        <f>IF(BC56&lt;0,0.01,BC56/Conversions!$B$3)</f>
        <v>7.0616385816473448</v>
      </c>
      <c r="DQ56" s="52">
        <v>5</v>
      </c>
    </row>
    <row r="57" spans="1:121" x14ac:dyDescent="0.4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 t="s">
        <v>108</v>
      </c>
      <c r="BG57" s="52" t="str">
        <f>"MINBIOCATW"&amp;BE57</f>
        <v>MINBIOCATW_S3</v>
      </c>
      <c r="BH57" s="52" t="str">
        <f t="shared" si="11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K57" s="52">
        <v>5</v>
      </c>
      <c r="CM57" s="52" t="str">
        <f t="shared" si="8"/>
        <v>MINBIOCATW_S3</v>
      </c>
      <c r="CN57" s="52" t="str">
        <f t="shared" si="9"/>
        <v>Cattle waste - Hi</v>
      </c>
      <c r="CO57" s="15" t="s">
        <v>6</v>
      </c>
      <c r="CP57" s="15" t="s">
        <v>128</v>
      </c>
      <c r="CQ57" s="52" t="str">
        <f t="shared" si="10"/>
        <v>BIOSLU</v>
      </c>
      <c r="CR57" s="52" t="s">
        <v>103</v>
      </c>
      <c r="CS57" s="66">
        <f>IF(AF57&lt;0,0.01,AF57/Conversions!$B$3)</f>
        <v>9.4344239913860175</v>
      </c>
      <c r="CT57" s="66">
        <f>IF(AG57&lt;0,0.01,AG57/Conversions!$B$3)</f>
        <v>9.4344239913860193</v>
      </c>
      <c r="CU57" s="66">
        <f>IF(AH57&lt;0,0.01,AH57/Conversions!$B$3)</f>
        <v>9.4344239913860175</v>
      </c>
      <c r="CV57" s="66">
        <f>IF(AI57&lt;0,0.01,AI57/Conversions!$B$3)</f>
        <v>9.4344239913860157</v>
      </c>
      <c r="CW57" s="66">
        <f>IF(AJ57&lt;0,0.01,AJ57/Conversions!$B$3)</f>
        <v>9.4344239913860157</v>
      </c>
      <c r="CX57" s="66">
        <f>IF(AK57&lt;0,0.01,AK57/Conversions!$B$3)</f>
        <v>9.4344239913860157</v>
      </c>
      <c r="CY57" s="66">
        <f>IF(AL57&lt;0,0.01,AL57/Conversions!$B$3)</f>
        <v>9.434423991386014</v>
      </c>
      <c r="CZ57" s="66">
        <f>IF(AM57&lt;0,0.01,AM57/Conversions!$B$3)</f>
        <v>9.434423991386014</v>
      </c>
      <c r="DA57" s="66">
        <f>IF(AN57&lt;0,0.01,AN57/Conversions!$B$3)</f>
        <v>9.4344239913860157</v>
      </c>
      <c r="DB57" s="66">
        <f>IF(AO57&lt;0,0.01,AO57/Conversions!$B$3)</f>
        <v>9.4344239913860175</v>
      </c>
      <c r="DC57" s="66">
        <f>IF(AP57&lt;0,0.01,AP57/Conversions!$B$3)</f>
        <v>9.4344239913860175</v>
      </c>
      <c r="DD57" s="66">
        <f>IF(AQ57&lt;0,0.01,AQ57/Conversions!$B$3)</f>
        <v>10.709891079818298</v>
      </c>
      <c r="DE57" s="66">
        <f>IF(AR57&lt;0,0.01,AR57/Conversions!$B$3)</f>
        <v>9.4344239913860157</v>
      </c>
      <c r="DF57" s="66">
        <f>IF(AS57&lt;0,0.01,AS57/Conversions!$B$3)</f>
        <v>9.4344239913860157</v>
      </c>
      <c r="DG57" s="66">
        <f>IF(AT57&lt;0,0.01,AT57/Conversions!$B$3)</f>
        <v>9.434423991386014</v>
      </c>
      <c r="DH57" s="66">
        <f>IF(AU57&lt;0,0.01,AU57/Conversions!$B$3)</f>
        <v>9.4344239913860175</v>
      </c>
      <c r="DI57" s="66">
        <f>IF(AV57&lt;0,0.01,AV57/Conversions!$B$3)</f>
        <v>9.4344239913860175</v>
      </c>
      <c r="DJ57" s="66">
        <f>IF(AW57&lt;0,0.01,AW57/Conversions!$B$3)</f>
        <v>9.4344239913860157</v>
      </c>
      <c r="DK57" s="66">
        <f>IF(AX57&lt;0,0.01,AX57/Conversions!$B$3)</f>
        <v>9.4344239913860157</v>
      </c>
      <c r="DL57" s="66">
        <f>IF(AY57&lt;0,0.01,AY57/Conversions!$B$3)</f>
        <v>9.4344239913860175</v>
      </c>
      <c r="DM57" s="66">
        <f>IF(AZ57&lt;0,0.01,AZ57/Conversions!$B$3)</f>
        <v>9.434423991386014</v>
      </c>
      <c r="DN57" s="66">
        <f>IF(BA57&lt;0,0.01,BA57/Conversions!$B$3)</f>
        <v>9.434423991386014</v>
      </c>
      <c r="DO57" s="66">
        <f>IF(BB57&lt;0,0.01,BB57/Conversions!$B$3)</f>
        <v>9.4344239913860157</v>
      </c>
      <c r="DP57" s="66">
        <f>IF(BC57&lt;0,0.01,BC57/Conversions!$B$3)</f>
        <v>9.434423991386014</v>
      </c>
      <c r="DQ57" s="52">
        <v>5</v>
      </c>
    </row>
    <row r="58" spans="1:121" x14ac:dyDescent="0.4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 t="s">
        <v>108</v>
      </c>
      <c r="BG58" s="52" t="str">
        <f>"MINBIOPIGW"&amp;BE58</f>
        <v>MINBIOPIGW_S3</v>
      </c>
      <c r="BH58" s="52" t="str">
        <f t="shared" si="11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K58" s="52">
        <v>5</v>
      </c>
      <c r="CM58" s="52" t="str">
        <f t="shared" si="8"/>
        <v>MINBIOPIGW_S3</v>
      </c>
      <c r="CN58" s="52" t="str">
        <f t="shared" si="9"/>
        <v>Pig waste - Hi</v>
      </c>
      <c r="CO58" s="15" t="s">
        <v>6</v>
      </c>
      <c r="CP58" s="15" t="s">
        <v>128</v>
      </c>
      <c r="CQ58" s="52" t="str">
        <f t="shared" si="10"/>
        <v>BIOSLU</v>
      </c>
      <c r="CR58" s="52" t="s">
        <v>103</v>
      </c>
      <c r="CS58" s="66">
        <f>IF(AF58&lt;0,0.01,AF58/Conversions!$B$3)</f>
        <v>8.9452316362771125</v>
      </c>
      <c r="CT58" s="66">
        <f>IF(AG58&lt;0,0.01,AG58/Conversions!$B$3)</f>
        <v>8.9452316362771107</v>
      </c>
      <c r="CU58" s="66">
        <f>IF(AH58&lt;0,0.01,AH58/Conversions!$B$3)</f>
        <v>8.9452316362771125</v>
      </c>
      <c r="CV58" s="66">
        <f>IF(AI58&lt;0,0.01,AI58/Conversions!$B$3)</f>
        <v>8.9452316362771089</v>
      </c>
      <c r="CW58" s="66">
        <f>IF(AJ58&lt;0,0.01,AJ58/Conversions!$B$3)</f>
        <v>8.9452316362771125</v>
      </c>
      <c r="CX58" s="66">
        <f>IF(AK58&lt;0,0.01,AK58/Conversions!$B$3)</f>
        <v>8.9452316362771107</v>
      </c>
      <c r="CY58" s="66">
        <f>IF(AL58&lt;0,0.01,AL58/Conversions!$B$3)</f>
        <v>8.9452316362771089</v>
      </c>
      <c r="CZ58" s="66">
        <f>IF(AM58&lt;0,0.01,AM58/Conversions!$B$3)</f>
        <v>8.9452316362771125</v>
      </c>
      <c r="DA58" s="66">
        <f>IF(AN58&lt;0,0.01,AN58/Conversions!$B$3)</f>
        <v>8.9452316362771125</v>
      </c>
      <c r="DB58" s="66">
        <f>IF(AO58&lt;0,0.01,AO58/Conversions!$B$3)</f>
        <v>8.9452316362771107</v>
      </c>
      <c r="DC58" s="66">
        <f>IF(AP58&lt;0,0.01,AP58/Conversions!$B$3)</f>
        <v>8.9452316362771143</v>
      </c>
      <c r="DD58" s="66">
        <f>IF(AQ58&lt;0,0.01,AQ58/Conversions!$B$3)</f>
        <v>8.9452316362771125</v>
      </c>
      <c r="DE58" s="66">
        <f>IF(AR58&lt;0,0.01,AR58/Conversions!$B$3)</f>
        <v>8.9452316362771089</v>
      </c>
      <c r="DF58" s="66">
        <f>IF(AS58&lt;0,0.01,AS58/Conversions!$B$3)</f>
        <v>8.9452316362771107</v>
      </c>
      <c r="DG58" s="66">
        <f>IF(AT58&lt;0,0.01,AT58/Conversions!$B$3)</f>
        <v>8.9452316362771125</v>
      </c>
      <c r="DH58" s="66">
        <f>IF(AU58&lt;0,0.01,AU58/Conversions!$B$3)</f>
        <v>8.9452316362771089</v>
      </c>
      <c r="DI58" s="66">
        <f>IF(AV58&lt;0,0.01,AV58/Conversions!$B$3)</f>
        <v>8.9452316362771089</v>
      </c>
      <c r="DJ58" s="66">
        <f>IF(AW58&lt;0,0.01,AW58/Conversions!$B$3)</f>
        <v>8.9452316362771143</v>
      </c>
      <c r="DK58" s="66">
        <f>IF(AX58&lt;0,0.01,AX58/Conversions!$B$3)</f>
        <v>8.9452316362771107</v>
      </c>
      <c r="DL58" s="66">
        <f>IF(AY58&lt;0,0.01,AY58/Conversions!$B$3)</f>
        <v>8.9452316362771089</v>
      </c>
      <c r="DM58" s="66">
        <f>IF(AZ58&lt;0,0.01,AZ58/Conversions!$B$3)</f>
        <v>8.9452316362771107</v>
      </c>
      <c r="DN58" s="66">
        <f>IF(BA58&lt;0,0.01,BA58/Conversions!$B$3)</f>
        <v>8.9452316362771125</v>
      </c>
      <c r="DO58" s="66">
        <f>IF(BB58&lt;0,0.01,BB58/Conversions!$B$3)</f>
        <v>8.9452316362771107</v>
      </c>
      <c r="DP58" s="66">
        <f>IF(BC58&lt;0,0.01,BC58/Conversions!$B$3)</f>
        <v>8.9452316362771107</v>
      </c>
      <c r="DQ58" s="52">
        <v>5</v>
      </c>
    </row>
    <row r="59" spans="1:121" x14ac:dyDescent="0.4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3762.5024190143431</v>
      </c>
      <c r="L59" s="25">
        <v>3868.8349879381944</v>
      </c>
      <c r="M59" s="25">
        <v>3974.5839405708539</v>
      </c>
      <c r="N59" s="25">
        <v>4057.2622192549111</v>
      </c>
      <c r="O59" s="25">
        <v>4120.5290504244094</v>
      </c>
      <c r="P59" s="25">
        <v>4185.0805856943371</v>
      </c>
      <c r="Q59" s="25">
        <v>4243.8530754039757</v>
      </c>
      <c r="R59" s="25">
        <v>4312.3095228252323</v>
      </c>
      <c r="S59" s="25">
        <v>4383.1647181113249</v>
      </c>
      <c r="T59" s="25">
        <v>4455.1639496526177</v>
      </c>
      <c r="U59" s="25">
        <v>4528.325188066352</v>
      </c>
      <c r="V59" s="25">
        <v>4602.6666803649123</v>
      </c>
      <c r="W59" s="25">
        <v>4678.2069542387953</v>
      </c>
      <c r="X59" s="25">
        <v>4754.983596792943</v>
      </c>
      <c r="Y59" s="25">
        <v>4833.0167933046914</v>
      </c>
      <c r="Z59" s="25">
        <v>4912.3270578570591</v>
      </c>
      <c r="AA59" s="25">
        <v>4992.9352386837709</v>
      </c>
      <c r="AB59" s="25">
        <v>5074.8625236009866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 t="s">
        <v>108</v>
      </c>
      <c r="BG59" s="52" t="str">
        <f>"MINBIOMSW2"&amp;BE59</f>
        <v>MINBIOMSW2_S3</v>
      </c>
      <c r="BH59" s="52" t="str">
        <f t="shared" si="11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0.15752845127929252</v>
      </c>
      <c r="BS59" s="66">
        <f>L59/1000*Conversions!$B$2</f>
        <v>0.16198038327499634</v>
      </c>
      <c r="BT59" s="66">
        <f>M59/1000*Conversions!$B$2</f>
        <v>0.16640788042382051</v>
      </c>
      <c r="BU59" s="66">
        <f>N59/1000*Conversions!$B$2</f>
        <v>0.16986945459576461</v>
      </c>
      <c r="BV59" s="66">
        <f>O59/1000*Conversions!$B$2</f>
        <v>0.17251831028316919</v>
      </c>
      <c r="BW59" s="66">
        <f>P59/1000*Conversions!$B$2</f>
        <v>0.1752209539618505</v>
      </c>
      <c r="BX59" s="66">
        <f>Q59/1000*Conversions!$B$2</f>
        <v>0.17768164056101368</v>
      </c>
      <c r="BY59" s="66">
        <f>R59/1000*Conversions!$B$2</f>
        <v>0.18054777510164682</v>
      </c>
      <c r="BZ59" s="66">
        <f>S59/1000*Conversions!$B$2</f>
        <v>0.18351434041788497</v>
      </c>
      <c r="CA59" s="66">
        <f>T59/1000*Conversions!$B$2</f>
        <v>0.1865288042440558</v>
      </c>
      <c r="CB59" s="66">
        <f>U59/1000*Conversions!$B$2</f>
        <v>0.18959191897396205</v>
      </c>
      <c r="CC59" s="66">
        <f>V59/1000*Conversions!$B$2</f>
        <v>0.19270444857351815</v>
      </c>
      <c r="CD59" s="66">
        <f>W59/1000*Conversions!$B$2</f>
        <v>0.19586716876006988</v>
      </c>
      <c r="CE59" s="66">
        <f>X59/1000*Conversions!$B$2</f>
        <v>0.19908165323052696</v>
      </c>
      <c r="CF59" s="66">
        <f>Y59/1000*Conversions!$B$2</f>
        <v>0.20234874710208081</v>
      </c>
      <c r="CG59" s="66">
        <f>Z59/1000*Conversions!$B$2</f>
        <v>0.20566930925835936</v>
      </c>
      <c r="CH59" s="66">
        <f>AA59/1000*Conversions!$B$2</f>
        <v>0.20904421257321212</v>
      </c>
      <c r="CI59" s="66">
        <f>AB59/1000*Conversions!$B$2</f>
        <v>0.21247434413812613</v>
      </c>
      <c r="CJ59" s="73">
        <f>TREND(BT59:CI59,$BT$5:$CI$5,$CJ$5)</f>
        <v>0.25705588327448137</v>
      </c>
      <c r="CK59" s="52">
        <v>5</v>
      </c>
      <c r="CM59" s="52" t="str">
        <f t="shared" si="8"/>
        <v>MINBIOMSW2_S3</v>
      </c>
      <c r="CN59" s="52" t="str">
        <f t="shared" si="9"/>
        <v>BMSW - Hi</v>
      </c>
      <c r="CO59" s="15" t="s">
        <v>6</v>
      </c>
      <c r="CP59" s="15" t="s">
        <v>128</v>
      </c>
      <c r="CQ59" s="52" t="str">
        <f t="shared" si="10"/>
        <v>BIOMUN</v>
      </c>
      <c r="CR59" s="52" t="s">
        <v>103</v>
      </c>
      <c r="CS59" s="66">
        <f>IF(AF59&lt;0,0.01,AF59/Conversions!$B$3)</f>
        <v>0</v>
      </c>
      <c r="CT59" s="66">
        <f>IF(AG59&lt;0,0.01,AG59/Conversions!$B$3)</f>
        <v>0</v>
      </c>
      <c r="CU59" s="66">
        <f>IF(AH59&lt;0,0.01,AH59/Conversions!$B$3)</f>
        <v>0</v>
      </c>
      <c r="CV59" s="66">
        <f>IF(AI59&lt;0,0.01,AI59/Conversions!$B$3)</f>
        <v>0</v>
      </c>
      <c r="CW59" s="66">
        <f>IF(AJ59&lt;0,0.01,AJ59/Conversions!$B$3)</f>
        <v>0</v>
      </c>
      <c r="CX59" s="66">
        <f>IF(AK59&lt;0,0.01,AK59/Conversions!$B$3)</f>
        <v>0</v>
      </c>
      <c r="CY59" s="66">
        <f>IF(AL59&lt;0,0.01,AL59/Conversions!$B$3)</f>
        <v>0</v>
      </c>
      <c r="CZ59" s="66">
        <f>IF(AM59&lt;0,0.01,AM59/Conversions!$B$3)</f>
        <v>0</v>
      </c>
      <c r="DA59" s="66">
        <f>IF(AN59&lt;0,0.01,AN59/Conversions!$B$3)</f>
        <v>0</v>
      </c>
      <c r="DB59" s="66">
        <f>IF(AO59&lt;0,0.01,AO59/Conversions!$B$3)</f>
        <v>0</v>
      </c>
      <c r="DC59" s="66">
        <f>IF(AP59&lt;0,0.01,AP59/Conversions!$B$3)</f>
        <v>0</v>
      </c>
      <c r="DD59" s="66">
        <f>IF(AQ59&lt;0,0.01,AQ59/Conversions!$B$3)</f>
        <v>0</v>
      </c>
      <c r="DE59" s="66">
        <f>IF(AR59&lt;0,0.01,AR59/Conversions!$B$3)</f>
        <v>0</v>
      </c>
      <c r="DF59" s="66">
        <f>IF(AS59&lt;0,0.01,AS59/Conversions!$B$3)</f>
        <v>0</v>
      </c>
      <c r="DG59" s="66">
        <f>IF(AT59&lt;0,0.01,AT59/Conversions!$B$3)</f>
        <v>0</v>
      </c>
      <c r="DH59" s="66">
        <f>IF(AU59&lt;0,0.01,AU59/Conversions!$B$3)</f>
        <v>0</v>
      </c>
      <c r="DI59" s="66">
        <f>IF(AV59&lt;0,0.01,AV59/Conversions!$B$3)</f>
        <v>0</v>
      </c>
      <c r="DJ59" s="66">
        <f>IF(AW59&lt;0,0.01,AW59/Conversions!$B$3)</f>
        <v>0</v>
      </c>
      <c r="DK59" s="66">
        <f>IF(AX59&lt;0,0.01,AX59/Conversions!$B$3)</f>
        <v>0</v>
      </c>
      <c r="DL59" s="66">
        <f>IF(AY59&lt;0,0.01,AY59/Conversions!$B$3)</f>
        <v>0</v>
      </c>
      <c r="DM59" s="66">
        <f>IF(AZ59&lt;0,0.01,AZ59/Conversions!$B$3)</f>
        <v>0</v>
      </c>
      <c r="DN59" s="66">
        <f>IF(BA59&lt;0,0.01,BA59/Conversions!$B$3)</f>
        <v>0</v>
      </c>
      <c r="DO59" s="66">
        <f>IF(BB59&lt;0,0.01,BB59/Conversions!$B$3)</f>
        <v>0</v>
      </c>
      <c r="DP59" s="66">
        <f>IF(BC59&lt;0,0.01,BC59/Conversions!$B$3)</f>
        <v>0</v>
      </c>
      <c r="DQ59" s="52">
        <v>5</v>
      </c>
    </row>
    <row r="60" spans="1:121" x14ac:dyDescent="0.4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7604.0842648323278</v>
      </c>
      <c r="O60" s="25">
        <v>14644.237444667362</v>
      </c>
      <c r="P60" s="25">
        <v>24515.54249864653</v>
      </c>
      <c r="Q60" s="25">
        <v>38178.255469571021</v>
      </c>
      <c r="R60" s="25">
        <v>56197.381452819951</v>
      </c>
      <c r="S60" s="25">
        <v>78564.979427406724</v>
      </c>
      <c r="T60" s="25">
        <v>106253.04860513991</v>
      </c>
      <c r="U60" s="25">
        <v>140444.72825578792</v>
      </c>
      <c r="V60" s="25">
        <v>182579.45296301061</v>
      </c>
      <c r="W60" s="25">
        <v>234407.67742805951</v>
      </c>
      <c r="X60" s="25">
        <v>298057.18724764901</v>
      </c>
      <c r="Y60" s="25">
        <v>376113.4353140773</v>
      </c>
      <c r="Z60" s="25">
        <v>471716.85527740302</v>
      </c>
      <c r="AA60" s="25">
        <v>558269.15016110928</v>
      </c>
      <c r="AB60" s="25">
        <v>564208.18367346178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1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0.31836779999999992</v>
      </c>
      <c r="BV60" s="66">
        <f>O60/1000*Conversions!$B$2</f>
        <v>0.61312493333333318</v>
      </c>
      <c r="BW60" s="66">
        <f>P60/1000*Conversions!$B$2</f>
        <v>1.0264167333333329</v>
      </c>
      <c r="BX60" s="66">
        <f>Q60/1000*Conversions!$B$2</f>
        <v>1.5984471999999996</v>
      </c>
      <c r="BY60" s="66">
        <f>R60/1000*Conversions!$B$2</f>
        <v>2.3528719666666658</v>
      </c>
      <c r="BZ60" s="66">
        <f>S60/1000*Conversions!$B$2</f>
        <v>3.2893585586666649</v>
      </c>
      <c r="CA60" s="66">
        <f>T60/1000*Conversions!$B$2</f>
        <v>4.448602638999998</v>
      </c>
      <c r="CB60" s="66">
        <f>U60/1000*Conversions!$B$2</f>
        <v>5.8801398826133298</v>
      </c>
      <c r="CC60" s="66">
        <f>V60/1000*Conversions!$B$2</f>
        <v>7.6442365366553293</v>
      </c>
      <c r="CD60" s="66">
        <f>W60/1000*Conversions!$B$2</f>
        <v>9.8141806385579962</v>
      </c>
      <c r="CE60" s="66">
        <f>X60/1000*Conversions!$B$2</f>
        <v>12.479058315684568</v>
      </c>
      <c r="CF60" s="66">
        <f>Y60/1000*Conversions!$B$2</f>
        <v>15.74711730972979</v>
      </c>
      <c r="CG60" s="66">
        <f>Z60/1000*Conversions!$B$2</f>
        <v>19.749841296754308</v>
      </c>
      <c r="CH60" s="66">
        <f>AA60/1000*Conversions!$B$2</f>
        <v>23.373612778945326</v>
      </c>
      <c r="CI60" s="66">
        <f>AB60/1000*Conversions!$B$2</f>
        <v>23.622268234040501</v>
      </c>
      <c r="CJ60" s="73">
        <f>TREND(BL60:CI60,$BL$5:$CI$5,$CJ$5)</f>
        <v>30.618994906411899</v>
      </c>
      <c r="CK60" s="52">
        <v>5</v>
      </c>
      <c r="CM60" s="52" t="str">
        <f t="shared" si="8"/>
        <v>ABIOCRP43</v>
      </c>
      <c r="CN60" s="52" t="str">
        <f t="shared" si="9"/>
        <v>Willow - Hi</v>
      </c>
      <c r="CO60" s="15" t="s">
        <v>105</v>
      </c>
      <c r="CP60" s="15" t="s">
        <v>128</v>
      </c>
      <c r="CQ60" s="52" t="str">
        <f t="shared" si="10"/>
        <v>BIOWOO</v>
      </c>
      <c r="CR60" s="52" t="s">
        <v>103</v>
      </c>
      <c r="CS60" s="66">
        <f>IF(AF60&lt;0,0.01,AF60/Conversions!$B$3)</f>
        <v>10</v>
      </c>
      <c r="CT60" s="66">
        <f>IF(AG60&lt;0,0.01,AG60/Conversions!$B$3)</f>
        <v>10</v>
      </c>
      <c r="CU60" s="66">
        <f>IF(AH60&lt;0,0.01,AH60/Conversions!$B$3)</f>
        <v>10</v>
      </c>
      <c r="CV60" s="66">
        <f>IF(AI60&lt;0,0.01,AI60/Conversions!$B$3)</f>
        <v>10</v>
      </c>
      <c r="CW60" s="66">
        <f>IF(AJ60&lt;0,0.01,AJ60/Conversions!$B$3)</f>
        <v>10</v>
      </c>
      <c r="CX60" s="66">
        <f>IF(AK60&lt;0,0.01,AK60/Conversions!$B$3)</f>
        <v>10</v>
      </c>
      <c r="CY60" s="66">
        <f>IF(AL60&lt;0,0.01,AL60/Conversions!$B$3)</f>
        <v>10</v>
      </c>
      <c r="CZ60" s="66">
        <f>IF(AM60&lt;0,0.01,AM60/Conversions!$B$3)</f>
        <v>10</v>
      </c>
      <c r="DA60" s="66">
        <f>IF(AN60&lt;0,0.01,AN60/Conversions!$B$3)</f>
        <v>10</v>
      </c>
      <c r="DB60" s="66">
        <f>IF(AO60&lt;0,0.01,AO60/Conversions!$B$3)</f>
        <v>10</v>
      </c>
      <c r="DC60" s="66">
        <f>IF(AP60&lt;0,0.01,AP60/Conversions!$B$3)</f>
        <v>10</v>
      </c>
      <c r="DD60" s="66">
        <f>IF(AQ60&lt;0,0.01,AQ60/Conversions!$B$3)</f>
        <v>10</v>
      </c>
      <c r="DE60" s="66">
        <f>IF(AR60&lt;0,0.01,AR60/Conversions!$B$3)</f>
        <v>10</v>
      </c>
      <c r="DF60" s="66">
        <f>IF(AS60&lt;0,0.01,AS60/Conversions!$B$3)</f>
        <v>10</v>
      </c>
      <c r="DG60" s="66">
        <f>IF(AT60&lt;0,0.01,AT60/Conversions!$B$3)</f>
        <v>10</v>
      </c>
      <c r="DH60" s="66">
        <f>IF(AU60&lt;0,0.01,AU60/Conversions!$B$3)</f>
        <v>10</v>
      </c>
      <c r="DI60" s="66">
        <f>IF(AV60&lt;0,0.01,AV60/Conversions!$B$3)</f>
        <v>10</v>
      </c>
      <c r="DJ60" s="66">
        <f>IF(AW60&lt;0,0.01,AW60/Conversions!$B$3)</f>
        <v>10</v>
      </c>
      <c r="DK60" s="66">
        <f>IF(AX60&lt;0,0.01,AX60/Conversions!$B$3)</f>
        <v>10</v>
      </c>
      <c r="DL60" s="66">
        <f>IF(AY60&lt;0,0.01,AY60/Conversions!$B$3)</f>
        <v>10</v>
      </c>
      <c r="DM60" s="66">
        <f>IF(AZ60&lt;0,0.01,AZ60/Conversions!$B$3)</f>
        <v>10</v>
      </c>
      <c r="DN60" s="66">
        <f>IF(BA60&lt;0,0.01,BA60/Conversions!$B$3)</f>
        <v>10</v>
      </c>
      <c r="DO60" s="66">
        <f>IF(BB60&lt;0,0.01,BB60/Conversions!$B$3)</f>
        <v>10</v>
      </c>
      <c r="DP60" s="66">
        <f>IF(BC60&lt;0,0.01,BC60/Conversions!$B$3)</f>
        <v>10</v>
      </c>
      <c r="DQ60" s="52">
        <v>5</v>
      </c>
    </row>
    <row r="61" spans="1:121" x14ac:dyDescent="0.4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1331.1677972039104</v>
      </c>
      <c r="N61" s="25">
        <v>4043.4221840068781</v>
      </c>
      <c r="O61" s="25">
        <v>7839.3681729881191</v>
      </c>
      <c r="P61" s="25">
        <v>13085.167669819428</v>
      </c>
      <c r="Q61" s="25">
        <v>20264.74252412343</v>
      </c>
      <c r="R61" s="25">
        <v>30016.982182096101</v>
      </c>
      <c r="S61" s="25">
        <v>43184.622836852301</v>
      </c>
      <c r="T61" s="25">
        <v>60878.446284035519</v>
      </c>
      <c r="U61" s="25">
        <v>84561.584526480015</v>
      </c>
      <c r="V61" s="25">
        <v>116160.20830035822</v>
      </c>
      <c r="W61" s="25">
        <v>158208.8342788622</v>
      </c>
      <c r="X61" s="25">
        <v>214041.05112105026</v>
      </c>
      <c r="Y61" s="25">
        <v>288039.82796798029</v>
      </c>
      <c r="Z61" s="25">
        <v>385965.97836203559</v>
      </c>
      <c r="AA61" s="25">
        <v>475885.83154464478</v>
      </c>
      <c r="AB61" s="25">
        <v>480948.44677384337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1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5.5733333333333322E-2</v>
      </c>
      <c r="BU61" s="66">
        <f>N61/1000*Conversions!$B$2</f>
        <v>0.16928999999999997</v>
      </c>
      <c r="BV61" s="66">
        <f>O61/1000*Conversions!$B$2</f>
        <v>0.3282186666666666</v>
      </c>
      <c r="BW61" s="66">
        <f>P61/1000*Conversions!$B$2</f>
        <v>0.54784979999999983</v>
      </c>
      <c r="BX61" s="66">
        <f>Q61/1000*Conversions!$B$2</f>
        <v>0.84844423999999985</v>
      </c>
      <c r="BY61" s="66">
        <f>R61/1000*Conversions!$B$2</f>
        <v>1.2567510099999997</v>
      </c>
      <c r="BZ61" s="66">
        <f>S61/1000*Conversions!$B$2</f>
        <v>1.8080537889333321</v>
      </c>
      <c r="CA61" s="66">
        <f>T61/1000*Conversions!$B$2</f>
        <v>2.5488587890199992</v>
      </c>
      <c r="CB61" s="66">
        <f>U61/1000*Conversions!$B$2</f>
        <v>3.5404244209546656</v>
      </c>
      <c r="CC61" s="66">
        <f>V61/1000*Conversions!$B$2</f>
        <v>4.8633956011193984</v>
      </c>
      <c r="CD61" s="66">
        <f>W61/1000*Conversions!$B$2</f>
        <v>6.623887473587402</v>
      </c>
      <c r="CE61" s="66">
        <f>X61/1000*Conversions!$B$2</f>
        <v>8.961470728336133</v>
      </c>
      <c r="CF61" s="66">
        <f>Y61/1000*Conversions!$B$2</f>
        <v>12.059651517363399</v>
      </c>
      <c r="CG61" s="66">
        <f>Z61/1000*Conversions!$B$2</f>
        <v>16.159623582061705</v>
      </c>
      <c r="CH61" s="66">
        <f>AA61/1000*Conversions!$B$2</f>
        <v>19.924387995111189</v>
      </c>
      <c r="CI61" s="66">
        <f>AB61/1000*Conversions!$B$2</f>
        <v>20.136349569527276</v>
      </c>
      <c r="CJ61" s="73">
        <f>TREND(BL61:CI61,$BL$5:$CI$5,$CJ$5)</f>
        <v>24.071791809190245</v>
      </c>
      <c r="CK61" s="52">
        <v>5</v>
      </c>
      <c r="CM61" s="52" t="str">
        <f t="shared" si="8"/>
        <v>ABIOCRP33</v>
      </c>
      <c r="CN61" s="52" t="str">
        <f t="shared" si="9"/>
        <v>Miscanthus - Hi</v>
      </c>
      <c r="CO61" s="15" t="s">
        <v>105</v>
      </c>
      <c r="CP61" s="15" t="s">
        <v>128</v>
      </c>
      <c r="CQ61" s="52" t="str">
        <f t="shared" si="10"/>
        <v>BIOWOO</v>
      </c>
      <c r="CR61" s="52" t="s">
        <v>103</v>
      </c>
      <c r="CS61" s="66">
        <f>IF(AF61&lt;0,0.01,AF61/Conversions!$B$3)</f>
        <v>10</v>
      </c>
      <c r="CT61" s="66">
        <f>IF(AG61&lt;0,0.01,AG61/Conversions!$B$3)</f>
        <v>10</v>
      </c>
      <c r="CU61" s="66">
        <f>IF(AH61&lt;0,0.01,AH61/Conversions!$B$3)</f>
        <v>10</v>
      </c>
      <c r="CV61" s="66">
        <f>IF(AI61&lt;0,0.01,AI61/Conversions!$B$3)</f>
        <v>10</v>
      </c>
      <c r="CW61" s="66">
        <f>IF(AJ61&lt;0,0.01,AJ61/Conversions!$B$3)</f>
        <v>10</v>
      </c>
      <c r="CX61" s="66">
        <f>IF(AK61&lt;0,0.01,AK61/Conversions!$B$3)</f>
        <v>10</v>
      </c>
      <c r="CY61" s="66">
        <f>IF(AL61&lt;0,0.01,AL61/Conversions!$B$3)</f>
        <v>10</v>
      </c>
      <c r="CZ61" s="66">
        <f>IF(AM61&lt;0,0.01,AM61/Conversions!$B$3)</f>
        <v>10</v>
      </c>
      <c r="DA61" s="66">
        <f>IF(AN61&lt;0,0.01,AN61/Conversions!$B$3)</f>
        <v>10</v>
      </c>
      <c r="DB61" s="66">
        <f>IF(AO61&lt;0,0.01,AO61/Conversions!$B$3)</f>
        <v>10</v>
      </c>
      <c r="DC61" s="66">
        <f>IF(AP61&lt;0,0.01,AP61/Conversions!$B$3)</f>
        <v>10</v>
      </c>
      <c r="DD61" s="66">
        <f>IF(AQ61&lt;0,0.01,AQ61/Conversions!$B$3)</f>
        <v>10</v>
      </c>
      <c r="DE61" s="66">
        <f>IF(AR61&lt;0,0.01,AR61/Conversions!$B$3)</f>
        <v>10</v>
      </c>
      <c r="DF61" s="66">
        <f>IF(AS61&lt;0,0.01,AS61/Conversions!$B$3)</f>
        <v>10</v>
      </c>
      <c r="DG61" s="66">
        <f>IF(AT61&lt;0,0.01,AT61/Conversions!$B$3)</f>
        <v>10</v>
      </c>
      <c r="DH61" s="66">
        <f>IF(AU61&lt;0,0.01,AU61/Conversions!$B$3)</f>
        <v>10</v>
      </c>
      <c r="DI61" s="66">
        <f>IF(AV61&lt;0,0.01,AV61/Conversions!$B$3)</f>
        <v>10</v>
      </c>
      <c r="DJ61" s="66">
        <f>IF(AW61&lt;0,0.01,AW61/Conversions!$B$3)</f>
        <v>10</v>
      </c>
      <c r="DK61" s="66">
        <f>IF(AX61&lt;0,0.01,AX61/Conversions!$B$3)</f>
        <v>10</v>
      </c>
      <c r="DL61" s="66">
        <f>IF(AY61&lt;0,0.01,AY61/Conversions!$B$3)</f>
        <v>10</v>
      </c>
      <c r="DM61" s="66">
        <f>IF(AZ61&lt;0,0.01,AZ61/Conversions!$B$3)</f>
        <v>10</v>
      </c>
      <c r="DN61" s="66">
        <f>IF(BA61&lt;0,0.01,BA61/Conversions!$B$3)</f>
        <v>10</v>
      </c>
      <c r="DO61" s="66">
        <f>IF(BB61&lt;0,0.01,BB61/Conversions!$B$3)</f>
        <v>10</v>
      </c>
      <c r="DP61" s="66">
        <f>IF(BC61&lt;0,0.01,BC61/Conversions!$B$3)</f>
        <v>10</v>
      </c>
      <c r="DQ61" s="52">
        <v>5</v>
      </c>
    </row>
    <row r="62" spans="1:121" x14ac:dyDescent="0.4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1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K62" s="52">
        <v>5</v>
      </c>
      <c r="CM62" s="52" t="str">
        <f t="shared" si="8"/>
        <v>ABIOCRP13</v>
      </c>
      <c r="CN62" s="52" t="str">
        <f t="shared" si="9"/>
        <v>Wheat - Hi</v>
      </c>
      <c r="CO62" s="15" t="s">
        <v>105</v>
      </c>
      <c r="CP62" s="15" t="s">
        <v>128</v>
      </c>
      <c r="CQ62" s="52" t="str">
        <f t="shared" si="10"/>
        <v>BIOCRP1</v>
      </c>
      <c r="CR62" s="52" t="s">
        <v>103</v>
      </c>
      <c r="CS62" s="66">
        <f>IF(AF62&lt;0,0.01,AF62/Conversions!$B$3)</f>
        <v>28.527089324022089</v>
      </c>
      <c r="CT62" s="66">
        <f>IF(AG62&lt;0,0.01,AG62/Conversions!$B$3)</f>
        <v>28.527089324022089</v>
      </c>
      <c r="CU62" s="66">
        <f>IF(AH62&lt;0,0.01,AH62/Conversions!$B$3)</f>
        <v>28.527089324022089</v>
      </c>
      <c r="CV62" s="66">
        <f>IF(AI62&lt;0,0.01,AI62/Conversions!$B$3)</f>
        <v>28.527089324022089</v>
      </c>
      <c r="CW62" s="66">
        <f>IF(AJ62&lt;0,0.01,AJ62/Conversions!$B$3)</f>
        <v>28.527089324022089</v>
      </c>
      <c r="CX62" s="66">
        <f>IF(AK62&lt;0,0.01,AK62/Conversions!$B$3)</f>
        <v>28.527089324022089</v>
      </c>
      <c r="CY62" s="66">
        <f>IF(AL62&lt;0,0.01,AL62/Conversions!$B$3)</f>
        <v>28.527089324022089</v>
      </c>
      <c r="CZ62" s="66">
        <f>IF(AM62&lt;0,0.01,AM62/Conversions!$B$3)</f>
        <v>28.527089324022089</v>
      </c>
      <c r="DA62" s="66">
        <f>IF(AN62&lt;0,0.01,AN62/Conversions!$B$3)</f>
        <v>28.527089324022089</v>
      </c>
      <c r="DB62" s="66">
        <f>IF(AO62&lt;0,0.01,AO62/Conversions!$B$3)</f>
        <v>28.527089324022089</v>
      </c>
      <c r="DC62" s="66">
        <f>IF(AP62&lt;0,0.01,AP62/Conversions!$B$3)</f>
        <v>28.527089324022089</v>
      </c>
      <c r="DD62" s="66">
        <f>IF(AQ62&lt;0,0.01,AQ62/Conversions!$B$3)</f>
        <v>28.527089324022089</v>
      </c>
      <c r="DE62" s="66">
        <f>IF(AR62&lt;0,0.01,AR62/Conversions!$B$3)</f>
        <v>28.527089324022089</v>
      </c>
      <c r="DF62" s="66">
        <f>IF(AS62&lt;0,0.01,AS62/Conversions!$B$3)</f>
        <v>28.527089324022089</v>
      </c>
      <c r="DG62" s="66">
        <f>IF(AT62&lt;0,0.01,AT62/Conversions!$B$3)</f>
        <v>28.527089324022089</v>
      </c>
      <c r="DH62" s="66">
        <f>IF(AU62&lt;0,0.01,AU62/Conversions!$B$3)</f>
        <v>28.527089324022089</v>
      </c>
      <c r="DI62" s="66">
        <f>IF(AV62&lt;0,0.01,AV62/Conversions!$B$3)</f>
        <v>28.527089324022089</v>
      </c>
      <c r="DJ62" s="66">
        <f>IF(AW62&lt;0,0.01,AW62/Conversions!$B$3)</f>
        <v>28.527089324022089</v>
      </c>
      <c r="DK62" s="66">
        <f>IF(AX62&lt;0,0.01,AX62/Conversions!$B$3)</f>
        <v>28.527089324022089</v>
      </c>
      <c r="DL62" s="66">
        <f>IF(AY62&lt;0,0.01,AY62/Conversions!$B$3)</f>
        <v>28.527089324022089</v>
      </c>
      <c r="DM62" s="66">
        <f>IF(AZ62&lt;0,0.01,AZ62/Conversions!$B$3)</f>
        <v>28.527089324022089</v>
      </c>
      <c r="DN62" s="66">
        <f>IF(BA62&lt;0,0.01,BA62/Conversions!$B$3)</f>
        <v>28.527089324022089</v>
      </c>
      <c r="DO62" s="66">
        <f>IF(BB62&lt;0,0.01,BB62/Conversions!$B$3)</f>
        <v>28.527089324022089</v>
      </c>
      <c r="DP62" s="66">
        <f>IF(BC62&lt;0,0.01,BC62/Conversions!$B$3)</f>
        <v>28.527089324022089</v>
      </c>
      <c r="DQ62" s="52">
        <v>5</v>
      </c>
    </row>
    <row r="63" spans="1:121" x14ac:dyDescent="0.4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1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K63" s="52">
        <v>5</v>
      </c>
      <c r="CM63" s="52" t="str">
        <f t="shared" si="8"/>
        <v>ABIOCRP23</v>
      </c>
      <c r="CN63" s="52" t="str">
        <f t="shared" si="9"/>
        <v>OSR - Hi</v>
      </c>
      <c r="CO63" s="15" t="s">
        <v>105</v>
      </c>
      <c r="CP63" s="15" t="s">
        <v>128</v>
      </c>
      <c r="CQ63" s="52" t="str">
        <f t="shared" si="10"/>
        <v>BIORPS</v>
      </c>
      <c r="CR63" s="52" t="s">
        <v>103</v>
      </c>
      <c r="CS63" s="66">
        <f>IF(AF63&lt;0,0.01,AF63/Conversions!$B$3)</f>
        <v>39.888592755976262</v>
      </c>
      <c r="CT63" s="66">
        <f>IF(AG63&lt;0,0.01,AG63/Conversions!$B$3)</f>
        <v>39.888592755976262</v>
      </c>
      <c r="CU63" s="66">
        <f>IF(AH63&lt;0,0.01,AH63/Conversions!$B$3)</f>
        <v>39.888592755976262</v>
      </c>
      <c r="CV63" s="66">
        <f>IF(AI63&lt;0,0.01,AI63/Conversions!$B$3)</f>
        <v>39.888592755976262</v>
      </c>
      <c r="CW63" s="66">
        <f>IF(AJ63&lt;0,0.01,AJ63/Conversions!$B$3)</f>
        <v>39.888592755976262</v>
      </c>
      <c r="CX63" s="66">
        <f>IF(AK63&lt;0,0.01,AK63/Conversions!$B$3)</f>
        <v>39.888592755976262</v>
      </c>
      <c r="CY63" s="66">
        <f>IF(AL63&lt;0,0.01,AL63/Conversions!$B$3)</f>
        <v>39.888592755976262</v>
      </c>
      <c r="CZ63" s="66">
        <f>IF(AM63&lt;0,0.01,AM63/Conversions!$B$3)</f>
        <v>39.888592755976262</v>
      </c>
      <c r="DA63" s="66">
        <f>IF(AN63&lt;0,0.01,AN63/Conversions!$B$3)</f>
        <v>39.888592755976262</v>
      </c>
      <c r="DB63" s="66">
        <f>IF(AO63&lt;0,0.01,AO63/Conversions!$B$3)</f>
        <v>39.888592755976262</v>
      </c>
      <c r="DC63" s="66">
        <f>IF(AP63&lt;0,0.01,AP63/Conversions!$B$3)</f>
        <v>39.888592755976262</v>
      </c>
      <c r="DD63" s="66">
        <f>IF(AQ63&lt;0,0.01,AQ63/Conversions!$B$3)</f>
        <v>39.888592755976262</v>
      </c>
      <c r="DE63" s="66">
        <f>IF(AR63&lt;0,0.01,AR63/Conversions!$B$3)</f>
        <v>39.888592755976262</v>
      </c>
      <c r="DF63" s="66">
        <f>IF(AS63&lt;0,0.01,AS63/Conversions!$B$3)</f>
        <v>39.888592755976262</v>
      </c>
      <c r="DG63" s="66">
        <f>IF(AT63&lt;0,0.01,AT63/Conversions!$B$3)</f>
        <v>39.888592755976262</v>
      </c>
      <c r="DH63" s="66">
        <f>IF(AU63&lt;0,0.01,AU63/Conversions!$B$3)</f>
        <v>39.888592755976262</v>
      </c>
      <c r="DI63" s="66">
        <f>IF(AV63&lt;0,0.01,AV63/Conversions!$B$3)</f>
        <v>39.888592755976262</v>
      </c>
      <c r="DJ63" s="66">
        <f>IF(AW63&lt;0,0.01,AW63/Conversions!$B$3)</f>
        <v>39.888592755976262</v>
      </c>
      <c r="DK63" s="66">
        <f>IF(AX63&lt;0,0.01,AX63/Conversions!$B$3)</f>
        <v>39.888592755976262</v>
      </c>
      <c r="DL63" s="66">
        <f>IF(AY63&lt;0,0.01,AY63/Conversions!$B$3)</f>
        <v>39.888592755976262</v>
      </c>
      <c r="DM63" s="66">
        <f>IF(AZ63&lt;0,0.01,AZ63/Conversions!$B$3)</f>
        <v>39.888592755976262</v>
      </c>
      <c r="DN63" s="66">
        <f>IF(BA63&lt;0,0.01,BA63/Conversions!$B$3)</f>
        <v>39.888592755976262</v>
      </c>
      <c r="DO63" s="66">
        <f>IF(BB63&lt;0,0.01,BB63/Conversions!$B$3)</f>
        <v>39.888592755976262</v>
      </c>
      <c r="DP63" s="66">
        <f>IF(BC63&lt;0,0.01,BC63/Conversions!$B$3)</f>
        <v>39.888592755976262</v>
      </c>
      <c r="DQ63" s="52">
        <v>5</v>
      </c>
    </row>
    <row r="64" spans="1:121" x14ac:dyDescent="0.4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95851.042656351899</v>
      </c>
      <c r="K64" s="25">
        <v>110008.14852733977</v>
      </c>
      <c r="L64" s="25">
        <v>124771.67810723277</v>
      </c>
      <c r="M64" s="25">
        <v>140141.63139603098</v>
      </c>
      <c r="N64" s="25">
        <v>149873.28805798487</v>
      </c>
      <c r="O64" s="25">
        <v>159908.15657439138</v>
      </c>
      <c r="P64" s="25">
        <v>170246.23694525048</v>
      </c>
      <c r="Q64" s="25">
        <v>180887.52917056211</v>
      </c>
      <c r="R64" s="25">
        <v>191832.03325032635</v>
      </c>
      <c r="S64" s="25">
        <v>203079.74918454309</v>
      </c>
      <c r="T64" s="25">
        <v>214630.67697321239</v>
      </c>
      <c r="U64" s="25">
        <v>219178.85479000097</v>
      </c>
      <c r="V64" s="25">
        <v>223727.03260678961</v>
      </c>
      <c r="W64" s="25">
        <v>228275.21042357816</v>
      </c>
      <c r="X64" s="25">
        <v>232823.38824036674</v>
      </c>
      <c r="Y64" s="25">
        <v>237371.56605715529</v>
      </c>
      <c r="Z64" s="25">
        <v>241919.74387394389</v>
      </c>
      <c r="AA64" s="25">
        <v>246467.92169073244</v>
      </c>
      <c r="AB64" s="25">
        <v>251016.09950752099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1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4.0130914539361413</v>
      </c>
      <c r="BR64" s="66">
        <f>K64/1000*Conversions!$B$2</f>
        <v>4.6058211625426617</v>
      </c>
      <c r="BS64" s="66">
        <f>L64/1000*Conversions!$B$2</f>
        <v>5.2239406189936224</v>
      </c>
      <c r="BT64" s="66">
        <f>M64/1000*Conversions!$B$2</f>
        <v>5.867449823289026</v>
      </c>
      <c r="BU64" s="66">
        <f>N64/1000*Conversions!$B$2</f>
        <v>6.2748948244117111</v>
      </c>
      <c r="BV64" s="66">
        <f>O64/1000*Conversions!$B$2</f>
        <v>6.6950346994566186</v>
      </c>
      <c r="BW64" s="66">
        <f>P64/1000*Conversions!$B$2</f>
        <v>7.1278694484237475</v>
      </c>
      <c r="BX64" s="66">
        <f>Q64/1000*Conversions!$B$2</f>
        <v>7.5733990713130952</v>
      </c>
      <c r="BY64" s="66">
        <f>R64/1000*Conversions!$B$2</f>
        <v>8.0316235681246653</v>
      </c>
      <c r="BZ64" s="66">
        <f>S64/1000*Conversions!$B$2</f>
        <v>8.5025429388584506</v>
      </c>
      <c r="CA64" s="66">
        <f>T64/1000*Conversions!$B$2</f>
        <v>8.9861571835144574</v>
      </c>
      <c r="CB64" s="66">
        <f>U64/1000*Conversions!$B$2</f>
        <v>9.1765802923477615</v>
      </c>
      <c r="CC64" s="66">
        <f>V64/1000*Conversions!$B$2</f>
        <v>9.3670034011810674</v>
      </c>
      <c r="CD64" s="66">
        <f>W64/1000*Conversions!$B$2</f>
        <v>9.5574265100143716</v>
      </c>
      <c r="CE64" s="66">
        <f>X64/1000*Conversions!$B$2</f>
        <v>9.7478496188476758</v>
      </c>
      <c r="CF64" s="66">
        <f>Y64/1000*Conversions!$B$2</f>
        <v>9.9382727276809781</v>
      </c>
      <c r="CG64" s="66">
        <f>Z64/1000*Conversions!$B$2</f>
        <v>10.128695836514284</v>
      </c>
      <c r="CH64" s="66">
        <f>AA64/1000*Conversions!$B$2</f>
        <v>10.319118945347586</v>
      </c>
      <c r="CI64" s="66">
        <f>AB64/1000*Conversions!$B$2</f>
        <v>10.509542054180891</v>
      </c>
      <c r="CJ64" s="73">
        <f>TREND(BT64:CI64,$BT$5:$CI$5,$CJ$5)</f>
        <v>15.59116317974258</v>
      </c>
      <c r="CK64" s="52">
        <v>5</v>
      </c>
      <c r="CM64" s="52" t="str">
        <f t="shared" si="8"/>
        <v>ABIOGAS13</v>
      </c>
      <c r="CN64" s="52" t="str">
        <f t="shared" si="9"/>
        <v>Crops Anaerobic - Hi</v>
      </c>
      <c r="CO64" s="15" t="s">
        <v>105</v>
      </c>
      <c r="CP64" s="15" t="s">
        <v>128</v>
      </c>
      <c r="CQ64" s="52" t="str">
        <f t="shared" si="10"/>
        <v>BIOGAS</v>
      </c>
      <c r="CR64" s="52" t="s">
        <v>103</v>
      </c>
      <c r="CS64" s="66">
        <f>IF(AF64&lt;0,0.01,AF64/Conversions!$B$3)</f>
        <v>12.18892310812339</v>
      </c>
      <c r="CT64" s="66">
        <f>IF(AG64&lt;0,0.01,AG64/Conversions!$B$3)</f>
        <v>12.18892310812339</v>
      </c>
      <c r="CU64" s="66">
        <f>IF(AH64&lt;0,0.01,AH64/Conversions!$B$3)</f>
        <v>12.18892310812339</v>
      </c>
      <c r="CV64" s="66">
        <f>IF(AI64&lt;0,0.01,AI64/Conversions!$B$3)</f>
        <v>12.18892310812339</v>
      </c>
      <c r="CW64" s="66">
        <f>IF(AJ64&lt;0,0.01,AJ64/Conversions!$B$3)</f>
        <v>12.18892310812339</v>
      </c>
      <c r="CX64" s="66">
        <f>IF(AK64&lt;0,0.01,AK64/Conversions!$B$3)</f>
        <v>12.18892310812339</v>
      </c>
      <c r="CY64" s="66">
        <f>IF(AL64&lt;0,0.01,AL64/Conversions!$B$3)</f>
        <v>12.18892310812339</v>
      </c>
      <c r="CZ64" s="66">
        <f>IF(AM64&lt;0,0.01,AM64/Conversions!$B$3)</f>
        <v>12.18892310812339</v>
      </c>
      <c r="DA64" s="66">
        <f>IF(AN64&lt;0,0.01,AN64/Conversions!$B$3)</f>
        <v>12.18892310812339</v>
      </c>
      <c r="DB64" s="66">
        <f>IF(AO64&lt;0,0.01,AO64/Conversions!$B$3)</f>
        <v>12.18892310812339</v>
      </c>
      <c r="DC64" s="66">
        <f>IF(AP64&lt;0,0.01,AP64/Conversions!$B$3)</f>
        <v>12.18892310812339</v>
      </c>
      <c r="DD64" s="66">
        <f>IF(AQ64&lt;0,0.01,AQ64/Conversions!$B$3)</f>
        <v>12.18892310812339</v>
      </c>
      <c r="DE64" s="66">
        <f>IF(AR64&lt;0,0.01,AR64/Conversions!$B$3)</f>
        <v>12.18892310812339</v>
      </c>
      <c r="DF64" s="66">
        <f>IF(AS64&lt;0,0.01,AS64/Conversions!$B$3)</f>
        <v>12.18892310812339</v>
      </c>
      <c r="DG64" s="66">
        <f>IF(AT64&lt;0,0.01,AT64/Conversions!$B$3)</f>
        <v>12.18892310812339</v>
      </c>
      <c r="DH64" s="66">
        <f>IF(AU64&lt;0,0.01,AU64/Conversions!$B$3)</f>
        <v>12.18892310812339</v>
      </c>
      <c r="DI64" s="66">
        <f>IF(AV64&lt;0,0.01,AV64/Conversions!$B$3)</f>
        <v>12.18892310812339</v>
      </c>
      <c r="DJ64" s="66">
        <f>IF(AW64&lt;0,0.01,AW64/Conversions!$B$3)</f>
        <v>12.18892310812339</v>
      </c>
      <c r="DK64" s="66">
        <f>IF(AX64&lt;0,0.01,AX64/Conversions!$B$3)</f>
        <v>12.18892310812339</v>
      </c>
      <c r="DL64" s="66">
        <f>IF(AY64&lt;0,0.01,AY64/Conversions!$B$3)</f>
        <v>12.18892310812339</v>
      </c>
      <c r="DM64" s="66">
        <f>IF(AZ64&lt;0,0.01,AZ64/Conversions!$B$3)</f>
        <v>12.18892310812339</v>
      </c>
      <c r="DN64" s="66">
        <f>IF(BA64&lt;0,0.01,BA64/Conversions!$B$3)</f>
        <v>12.18892310812339</v>
      </c>
      <c r="DO64" s="66">
        <f>IF(BB64&lt;0,0.01,BB64/Conversions!$B$3)</f>
        <v>12.18892310812339</v>
      </c>
      <c r="DP64" s="66">
        <f>IF(BC64&lt;0,0.01,BC64/Conversions!$B$3)</f>
        <v>12.18892310812339</v>
      </c>
      <c r="DQ64" s="52">
        <v>5</v>
      </c>
    </row>
    <row r="65" spans="1:121" x14ac:dyDescent="0.4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 t="s">
        <v>108</v>
      </c>
      <c r="BG65" s="52" t="str">
        <f>"MINBIOINDF"&amp;BE65</f>
        <v>MINBIOINDF_S3</v>
      </c>
      <c r="BH65" s="52" t="str">
        <f t="shared" si="11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K65" s="52">
        <v>5</v>
      </c>
      <c r="CM65" s="52" t="str">
        <f t="shared" si="8"/>
        <v>MINBIOINDF_S3</v>
      </c>
      <c r="CN65" s="52" t="str">
        <f t="shared" si="9"/>
        <v>Industrial Food - Hi</v>
      </c>
      <c r="CO65" s="15" t="s">
        <v>6</v>
      </c>
      <c r="CP65" s="15" t="s">
        <v>128</v>
      </c>
      <c r="CQ65" s="52" t="str">
        <f t="shared" si="10"/>
        <v>BIOSLU</v>
      </c>
      <c r="CR65" s="52" t="s">
        <v>103</v>
      </c>
      <c r="CS65" s="66">
        <f>IF(AF65&lt;0,0.01,AF65/Conversions!$B$3)</f>
        <v>0</v>
      </c>
      <c r="CT65" s="66">
        <f>IF(AG65&lt;0,0.01,AG65/Conversions!$B$3)</f>
        <v>0</v>
      </c>
      <c r="CU65" s="66">
        <f>IF(AH65&lt;0,0.01,AH65/Conversions!$B$3)</f>
        <v>0</v>
      </c>
      <c r="CV65" s="66">
        <f>IF(AI65&lt;0,0.01,AI65/Conversions!$B$3)</f>
        <v>0</v>
      </c>
      <c r="CW65" s="66">
        <f>IF(AJ65&lt;0,0.01,AJ65/Conversions!$B$3)</f>
        <v>0</v>
      </c>
      <c r="CX65" s="66">
        <f>IF(AK65&lt;0,0.01,AK65/Conversions!$B$3)</f>
        <v>0</v>
      </c>
      <c r="CY65" s="66">
        <f>IF(AL65&lt;0,0.01,AL65/Conversions!$B$3)</f>
        <v>0</v>
      </c>
      <c r="CZ65" s="66">
        <f>IF(AM65&lt;0,0.01,AM65/Conversions!$B$3)</f>
        <v>0</v>
      </c>
      <c r="DA65" s="66">
        <f>IF(AN65&lt;0,0.01,AN65/Conversions!$B$3)</f>
        <v>0</v>
      </c>
      <c r="DB65" s="66">
        <f>IF(AO65&lt;0,0.01,AO65/Conversions!$B$3)</f>
        <v>0</v>
      </c>
      <c r="DC65" s="66">
        <f>IF(AP65&lt;0,0.01,AP65/Conversions!$B$3)</f>
        <v>0</v>
      </c>
      <c r="DD65" s="66">
        <f>IF(AQ65&lt;0,0.01,AQ65/Conversions!$B$3)</f>
        <v>0</v>
      </c>
      <c r="DE65" s="66">
        <f>IF(AR65&lt;0,0.01,AR65/Conversions!$B$3)</f>
        <v>0</v>
      </c>
      <c r="DF65" s="66">
        <f>IF(AS65&lt;0,0.01,AS65/Conversions!$B$3)</f>
        <v>0</v>
      </c>
      <c r="DG65" s="66">
        <f>IF(AT65&lt;0,0.01,AT65/Conversions!$B$3)</f>
        <v>0</v>
      </c>
      <c r="DH65" s="66">
        <f>IF(AU65&lt;0,0.01,AU65/Conversions!$B$3)</f>
        <v>0</v>
      </c>
      <c r="DI65" s="66">
        <f>IF(AV65&lt;0,0.01,AV65/Conversions!$B$3)</f>
        <v>0</v>
      </c>
      <c r="DJ65" s="66">
        <f>IF(AW65&lt;0,0.01,AW65/Conversions!$B$3)</f>
        <v>0</v>
      </c>
      <c r="DK65" s="66">
        <f>IF(AX65&lt;0,0.01,AX65/Conversions!$B$3)</f>
        <v>0</v>
      </c>
      <c r="DL65" s="66">
        <f>IF(AY65&lt;0,0.01,AY65/Conversions!$B$3)</f>
        <v>0</v>
      </c>
      <c r="DM65" s="66">
        <f>IF(AZ65&lt;0,0.01,AZ65/Conversions!$B$3)</f>
        <v>0</v>
      </c>
      <c r="DN65" s="66">
        <f>IF(BA65&lt;0,0.01,BA65/Conversions!$B$3)</f>
        <v>0</v>
      </c>
      <c r="DO65" s="66">
        <f>IF(BB65&lt;0,0.01,BB65/Conversions!$B$3)</f>
        <v>0</v>
      </c>
      <c r="DP65" s="66">
        <f>IF(BC65&lt;0,0.01,BC65/Conversions!$B$3)</f>
        <v>0</v>
      </c>
      <c r="DQ65" s="52">
        <v>5</v>
      </c>
    </row>
    <row r="66" spans="1:121" ht="14.65" thickBot="1" x14ac:dyDescent="0.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</row>
    <row r="67" spans="1:121" x14ac:dyDescent="0.45">
      <c r="CJ67" s="66">
        <f>SUM(CJ6:CJ21,CJ28:CJ43,CJ50:CJ65)</f>
        <v>155.46564495117042</v>
      </c>
      <c r="CK67" s="52" t="s">
        <v>1</v>
      </c>
    </row>
    <row r="68" spans="1:121" x14ac:dyDescent="0.45">
      <c r="AB68" s="20">
        <f>SUM(AB6:AB21,AB28:AB43,AB50:AB65)</f>
        <v>2829139.6648809365</v>
      </c>
      <c r="BC68" s="20"/>
      <c r="CJ68" s="67">
        <f>CJ67*1000/Conversions!$B$2</f>
        <v>3713233.1363134235</v>
      </c>
      <c r="CK68" s="52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O69"/>
  <sheetViews>
    <sheetView topLeftCell="BV26" zoomScale="85" zoomScaleNormal="85" workbookViewId="0">
      <selection activeCell="CO28" sqref="CO28"/>
    </sheetView>
  </sheetViews>
  <sheetFormatPr defaultColWidth="9.1328125" defaultRowHeight="14.25" x14ac:dyDescent="0.45"/>
  <cols>
    <col min="1" max="1" width="25.73046875" style="52" customWidth="1"/>
    <col min="2" max="2" width="13" style="52" bestFit="1" customWidth="1"/>
    <col min="3" max="12" width="9.3984375" style="52" customWidth="1"/>
    <col min="13" max="28" width="11" style="52" customWidth="1"/>
    <col min="29" max="58" width="9.1328125" style="52"/>
    <col min="59" max="59" width="18.265625" style="52" customWidth="1"/>
    <col min="60" max="60" width="23.59765625" style="52" bestFit="1" customWidth="1"/>
    <col min="61" max="61" width="9.86328125" style="52" bestFit="1" customWidth="1"/>
    <col min="62" max="62" width="9.3984375" style="52" bestFit="1" customWidth="1"/>
    <col min="63" max="63" width="5.73046875" style="52" bestFit="1" customWidth="1"/>
    <col min="64" max="89" width="9.1328125" style="52"/>
    <col min="90" max="90" width="17.1328125" style="52" customWidth="1"/>
    <col min="91" max="91" width="23.59765625" style="52" bestFit="1" customWidth="1"/>
    <col min="92" max="92" width="9.86328125" style="52" bestFit="1" customWidth="1"/>
    <col min="93" max="93" width="9.86328125" style="52" customWidth="1"/>
    <col min="94" max="94" width="9.3984375" style="52" bestFit="1" customWidth="1"/>
    <col min="95" max="16384" width="9.1328125" style="52"/>
  </cols>
  <sheetData>
    <row r="1" spans="1:119" ht="14.65" thickBot="1" x14ac:dyDescent="0.5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45">
      <c r="A2" s="50" t="s">
        <v>14</v>
      </c>
      <c r="B2" s="50" t="s">
        <v>24</v>
      </c>
      <c r="C2" s="92" t="s">
        <v>25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4"/>
      <c r="AD2" s="92" t="s">
        <v>26</v>
      </c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4"/>
      <c r="BD2" s="32"/>
    </row>
    <row r="3" spans="1:119" ht="16.149999999999999" thickBot="1" x14ac:dyDescent="0.5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L3" s="71"/>
      <c r="CM3" s="7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ht="14.65" thickBot="1" x14ac:dyDescent="0.5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109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L4" s="31" t="s">
        <v>109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ht="14.65" thickBot="1" x14ac:dyDescent="0.5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28" t="s">
        <v>104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4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105</v>
      </c>
      <c r="CO6" s="15" t="s">
        <v>128</v>
      </c>
      <c r="CP6" s="52" t="str">
        <f t="shared" ref="CP6:CP21" si="2">BJ6</f>
        <v>BIOWOO</v>
      </c>
      <c r="CQ6" s="52" t="s">
        <v>103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4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15" t="s">
        <v>128</v>
      </c>
      <c r="CP7" s="52" t="str">
        <f t="shared" si="2"/>
        <v>BIOWOO</v>
      </c>
      <c r="CQ7" s="52" t="s">
        <v>103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4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15" t="s">
        <v>128</v>
      </c>
      <c r="CP8" s="52" t="str">
        <f t="shared" si="2"/>
        <v>BIOWOO</v>
      </c>
      <c r="CQ8" s="52" t="s">
        <v>103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4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67083.673408772316</v>
      </c>
      <c r="K9" s="25">
        <v>70419.47402135974</v>
      </c>
      <c r="L9" s="25">
        <v>73560.366231087653</v>
      </c>
      <c r="M9" s="25">
        <v>76501.010365862545</v>
      </c>
      <c r="N9" s="25">
        <v>78505.415743349047</v>
      </c>
      <c r="O9" s="25">
        <v>79748.045734565167</v>
      </c>
      <c r="P9" s="25">
        <v>80921.345703113824</v>
      </c>
      <c r="Q9" s="25">
        <v>81808.121526816132</v>
      </c>
      <c r="R9" s="25">
        <v>82878.023825579105</v>
      </c>
      <c r="S9" s="25">
        <v>83898.252217869987</v>
      </c>
      <c r="T9" s="25">
        <v>84827.835173961546</v>
      </c>
      <c r="U9" s="25">
        <v>89011.346315529299</v>
      </c>
      <c r="V9" s="25">
        <v>93215.540259476475</v>
      </c>
      <c r="W9" s="25">
        <v>97440.723000731043</v>
      </c>
      <c r="X9" s="25">
        <v>99077.456955686677</v>
      </c>
      <c r="Y9" s="25">
        <v>100734.027067829</v>
      </c>
      <c r="Z9" s="25">
        <v>102410.65447178506</v>
      </c>
      <c r="AA9" s="25">
        <v>104107.56238298249</v>
      </c>
      <c r="AB9" s="25">
        <v>105824.97610888907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"MINBMSW1"&amp;BE9</f>
        <v>MINBMSW11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2.8086592382784792</v>
      </c>
      <c r="BR9" s="66">
        <f>K9/1000*Conversions!$B$2</f>
        <v>2.9483225383262894</v>
      </c>
      <c r="BS9" s="66">
        <f>L9/1000*Conversions!$B$2</f>
        <v>3.0798254133631779</v>
      </c>
      <c r="BT9" s="66">
        <f>M9/1000*Conversions!$B$2</f>
        <v>3.2029443019979329</v>
      </c>
      <c r="BU9" s="66">
        <f>N9/1000*Conversions!$B$2</f>
        <v>3.286864746342538</v>
      </c>
      <c r="BV9" s="66">
        <f>O9/1000*Conversions!$B$2</f>
        <v>3.3388911788147748</v>
      </c>
      <c r="BW9" s="66">
        <f>P9/1000*Conversions!$B$2</f>
        <v>3.3880149018979702</v>
      </c>
      <c r="BX9" s="66">
        <f>Q9/1000*Conversions!$B$2</f>
        <v>3.4251424320847383</v>
      </c>
      <c r="BY9" s="66">
        <f>R9/1000*Conversions!$B$2</f>
        <v>3.4699371015293461</v>
      </c>
      <c r="BZ9" s="66">
        <f>S9/1000*Conversions!$B$2</f>
        <v>3.5126520238577807</v>
      </c>
      <c r="CA9" s="66">
        <f>T9/1000*Conversions!$B$2</f>
        <v>3.551571803063422</v>
      </c>
      <c r="CB9" s="66">
        <f>U9/1000*Conversions!$B$2</f>
        <v>3.7267270475385805</v>
      </c>
      <c r="CC9" s="66">
        <f>V9/1000*Conversions!$B$2</f>
        <v>3.9027482395837612</v>
      </c>
      <c r="CD9" s="66">
        <f>W9/1000*Conversions!$B$2</f>
        <v>4.0796481905946074</v>
      </c>
      <c r="CE9" s="66">
        <f>X9/1000*Conversions!$B$2</f>
        <v>4.1481749678206894</v>
      </c>
      <c r="CF9" s="66">
        <f>Y9/1000*Conversions!$B$2</f>
        <v>4.2175322452758648</v>
      </c>
      <c r="CG9" s="66">
        <f>Z9/1000*Conversions!$B$2</f>
        <v>4.2877292814246974</v>
      </c>
      <c r="CH9" s="66">
        <f>AA9/1000*Conversions!$B$2</f>
        <v>4.3587754218507113</v>
      </c>
      <c r="CI9" s="66">
        <f>AB9/1000*Conversions!$B$2</f>
        <v>4.4306800997269677</v>
      </c>
      <c r="CJ9" s="73">
        <f>TREND(BT9:CI9,$BT$5:$CI$5,$CJ$5)</f>
        <v>5.7461668389776435</v>
      </c>
      <c r="CL9" s="52" t="str">
        <f t="shared" si="0"/>
        <v>MINBMSW11</v>
      </c>
      <c r="CM9" s="52" t="str">
        <f t="shared" si="1"/>
        <v>Solid BMSW - Lo</v>
      </c>
      <c r="CN9" s="15" t="s">
        <v>6</v>
      </c>
      <c r="CO9" s="15" t="s">
        <v>128</v>
      </c>
      <c r="CP9" s="52" t="str">
        <f t="shared" si="2"/>
        <v>BIOMUN</v>
      </c>
      <c r="CQ9" s="52" t="s">
        <v>103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4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TREND(BT10:CI10,$BT$5:$CI$5,$CJ$5)</f>
        <v>1.094224285225275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15" t="s">
        <v>128</v>
      </c>
      <c r="CP10" s="52" t="str">
        <f t="shared" si="2"/>
        <v>BIOWOO</v>
      </c>
      <c r="CQ10" s="52" t="s">
        <v>103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4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TREND(BT11:CI11,$BT$5:$CI$5,$CJ$5)</f>
        <v>0.20776240164705939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15" t="s">
        <v>128</v>
      </c>
      <c r="CP11" s="52" t="str">
        <f t="shared" si="2"/>
        <v>BIORPS</v>
      </c>
      <c r="CQ11" s="52" t="s">
        <v>103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4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TREND(BT12:CI12,$BT$5:$CI$5,$CJ$5)</f>
        <v>2.3239935564920273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15" t="s">
        <v>128</v>
      </c>
      <c r="CP12" s="52" t="str">
        <f t="shared" si="2"/>
        <v>BIOWOO</v>
      </c>
      <c r="CQ12" s="52" t="s">
        <v>103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45">
      <c r="A13" s="26" t="s">
        <v>40</v>
      </c>
      <c r="B13" s="26" t="s">
        <v>41</v>
      </c>
      <c r="C13" s="25">
        <v>810.65449992766457</v>
      </c>
      <c r="D13" s="25">
        <v>830.9002342565617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948.58764374680959</v>
      </c>
      <c r="K13" s="25">
        <v>965.37848166301228</v>
      </c>
      <c r="L13" s="25">
        <v>987.90983132359838</v>
      </c>
      <c r="M13" s="25">
        <v>1012.7292067867014</v>
      </c>
      <c r="N13" s="25">
        <v>1035.2912570202</v>
      </c>
      <c r="O13" s="25">
        <v>1055.2920382308694</v>
      </c>
      <c r="P13" s="25">
        <v>945.22758008329174</v>
      </c>
      <c r="Q13" s="25">
        <v>1088.3239742838878</v>
      </c>
      <c r="R13" s="25">
        <v>1101.6427169314743</v>
      </c>
      <c r="S13" s="25">
        <v>1112.9367945906481</v>
      </c>
      <c r="T13" s="25">
        <v>1122.147321790738</v>
      </c>
      <c r="U13" s="25">
        <v>1129.5180950928961</v>
      </c>
      <c r="V13" s="25">
        <v>1135.3688734549739</v>
      </c>
      <c r="W13" s="25">
        <v>1139.9266296207227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1147.0261230551046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3.9715467468391427E-2</v>
      </c>
      <c r="BR13" s="66">
        <f>K13/1000*Conversions!$B$2</f>
        <v>4.0418466270267003E-2</v>
      </c>
      <c r="BS13" s="66">
        <f>L13/1000*Conversions!$B$2</f>
        <v>4.1361808817856414E-2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4.4182967056650035E-2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4.6596437715921257E-2</v>
      </c>
      <c r="CA13" s="66">
        <f>T13/1000*Conversions!$B$2</f>
        <v>4.6982064068734626E-2</v>
      </c>
      <c r="CB13" s="66">
        <f>U13/1000*Conversions!$B$2</f>
        <v>4.7290663605349385E-2</v>
      </c>
      <c r="CC13" s="66">
        <f>V13/1000*Conversions!$B$2</f>
        <v>4.7535623993812851E-2</v>
      </c>
      <c r="CD13" s="66">
        <f>W13/1000*Conversions!$B$2</f>
        <v>4.7726448128960416E-2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4.8023689720071122E-2</v>
      </c>
      <c r="CJ13" s="73">
        <f>TREND(BT13:CI13,$BT$5:$CI$5,$CJ$5)</f>
        <v>5.5672586689136883E-2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15" t="s">
        <v>128</v>
      </c>
      <c r="CP13" s="52" t="str">
        <f t="shared" si="2"/>
        <v>BIOSLU</v>
      </c>
      <c r="CQ13" s="52" t="s">
        <v>103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4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23904.757848375273</v>
      </c>
      <c r="L14" s="25">
        <v>23998.275923985337</v>
      </c>
      <c r="M14" s="25">
        <v>24060.883969355502</v>
      </c>
      <c r="N14" s="25">
        <v>24099.15381197675</v>
      </c>
      <c r="O14" s="25">
        <v>24117.392819816199</v>
      </c>
      <c r="P14" s="25">
        <v>24121.28788281581</v>
      </c>
      <c r="Q14" s="25">
        <v>24117.716560915458</v>
      </c>
      <c r="R14" s="25">
        <v>24111.08202328179</v>
      </c>
      <c r="S14" s="25">
        <v>24102.731320612194</v>
      </c>
      <c r="T14" s="25">
        <v>24093.283178290476</v>
      </c>
      <c r="U14" s="25">
        <v>24082.667810432526</v>
      </c>
      <c r="V14" s="25">
        <v>24070.805775460387</v>
      </c>
      <c r="W14" s="25">
        <v>24059.123639561669</v>
      </c>
      <c r="X14" s="25">
        <v>24060.316356304364</v>
      </c>
      <c r="Y14" s="25">
        <v>24070.304556025407</v>
      </c>
      <c r="Z14" s="25">
        <v>24075.871321962495</v>
      </c>
      <c r="AA14" s="25">
        <v>24075.150998568348</v>
      </c>
      <c r="AB14" s="25">
        <v>24069.188040536526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1.0089833717998427</v>
      </c>
      <c r="BV14" s="66">
        <f>O14/1000*Conversions!$B$2</f>
        <v>1.0097470025800648</v>
      </c>
      <c r="BW14" s="66">
        <f>P14/1000*Conversions!$B$2</f>
        <v>1.0099100810777324</v>
      </c>
      <c r="BX14" s="66">
        <f>Q14/1000*Conversions!$B$2</f>
        <v>1.0097605569724084</v>
      </c>
      <c r="BY14" s="66">
        <f>R14/1000*Conversions!$B$2</f>
        <v>1.0094827821507619</v>
      </c>
      <c r="BZ14" s="66">
        <f>S14/1000*Conversions!$B$2</f>
        <v>1.0091331549313913</v>
      </c>
      <c r="CA14" s="66">
        <f>T14/1000*Conversions!$B$2</f>
        <v>1.0087375801086658</v>
      </c>
      <c r="CB14" s="66">
        <f>U14/1000*Conversions!$B$2</f>
        <v>1.0082931358871889</v>
      </c>
      <c r="CC14" s="66">
        <f>V14/1000*Conversions!$B$2</f>
        <v>1.0077964962069754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1.0077755111516717</v>
      </c>
      <c r="CG14" s="66">
        <f>Z14/1000*Conversions!$B$2</f>
        <v>1.0080085805079257</v>
      </c>
      <c r="CH14" s="66">
        <f>AA14/1000*Conversions!$B$2</f>
        <v>1.0079784220080596</v>
      </c>
      <c r="CI14" s="66">
        <f>AB14/1000*Conversions!$B$2</f>
        <v>1.0077287648811835</v>
      </c>
      <c r="CJ14" s="73">
        <f>CI14</f>
        <v>1.0077287648811835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15" t="s">
        <v>128</v>
      </c>
      <c r="CP14" s="52" t="str">
        <f t="shared" si="2"/>
        <v>BIOSLU</v>
      </c>
      <c r="CQ14" s="52" t="s">
        <v>103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4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7806.559024080474</v>
      </c>
      <c r="L15" s="25">
        <v>8317.5611214292494</v>
      </c>
      <c r="M15" s="25">
        <v>8844.1114510439165</v>
      </c>
      <c r="N15" s="25">
        <v>9334.4058440699791</v>
      </c>
      <c r="O15" s="25">
        <v>9791.961381862262</v>
      </c>
      <c r="P15" s="25">
        <v>10263.155693775378</v>
      </c>
      <c r="Q15" s="25">
        <v>10730.454663084678</v>
      </c>
      <c r="R15" s="25">
        <v>11232.846053944186</v>
      </c>
      <c r="S15" s="25">
        <v>11753.048795466171</v>
      </c>
      <c r="T15" s="25">
        <v>12288.189181436044</v>
      </c>
      <c r="U15" s="25">
        <v>12494.80255538028</v>
      </c>
      <c r="V15" s="25">
        <v>12704.799126993485</v>
      </c>
      <c r="W15" s="25">
        <v>12918.232203552912</v>
      </c>
      <c r="X15" s="25">
        <v>13135.231006492944</v>
      </c>
      <c r="Y15" s="25">
        <v>13355.854821406327</v>
      </c>
      <c r="Z15" s="25">
        <v>13580.163915468562</v>
      </c>
      <c r="AA15" s="25">
        <v>13808.219553629815</v>
      </c>
      <c r="AB15" s="25">
        <v>14040.084015072931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"MINBMSW2"&amp;BE15</f>
        <v>MINBMSW21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0.32684501322020126</v>
      </c>
      <c r="BS15" s="66">
        <f>L15/1000*Conversions!$B$2</f>
        <v>0.34823964903199989</v>
      </c>
      <c r="BT15" s="66">
        <f>M15/1000*Conversions!$B$2</f>
        <v>0.37028525823230674</v>
      </c>
      <c r="BU15" s="66">
        <f>N15/1000*Conversions!$B$2</f>
        <v>0.39081290387952189</v>
      </c>
      <c r="BV15" s="66">
        <f>O15/1000*Conversions!$B$2</f>
        <v>0.4099698391358092</v>
      </c>
      <c r="BW15" s="66">
        <f>P15/1000*Conversions!$B$2</f>
        <v>0.42969780258698753</v>
      </c>
      <c r="BX15" s="66">
        <f>Q15/1000*Conversions!$B$2</f>
        <v>0.44926267583402935</v>
      </c>
      <c r="BY15" s="66">
        <f>R15/1000*Conversions!$B$2</f>
        <v>0.47029679858653523</v>
      </c>
      <c r="BZ15" s="66">
        <f>S15/1000*Conversions!$B$2</f>
        <v>0.49207664696857767</v>
      </c>
      <c r="CA15" s="66">
        <f>T15/1000*Conversions!$B$2</f>
        <v>0.5144819046483643</v>
      </c>
      <c r="CB15" s="66">
        <f>U15/1000*Conversions!$B$2</f>
        <v>0.52313239338866158</v>
      </c>
      <c r="CC15" s="66">
        <f>V15/1000*Conversions!$B$2</f>
        <v>0.53192452984896332</v>
      </c>
      <c r="CD15" s="66">
        <f>W15/1000*Conversions!$B$2</f>
        <v>0.54086054589835342</v>
      </c>
      <c r="CE15" s="66">
        <f>X15/1000*Conversions!$B$2</f>
        <v>0.54994585177984656</v>
      </c>
      <c r="CF15" s="66">
        <f>Y15/1000*Conversions!$B$2</f>
        <v>0.55918292966264016</v>
      </c>
      <c r="CG15" s="66">
        <f>Z15/1000*Conversions!$B$2</f>
        <v>0.56857430281283783</v>
      </c>
      <c r="CH15" s="66">
        <f>AA15/1000*Conversions!$B$2</f>
        <v>0.57812253627137311</v>
      </c>
      <c r="CI15" s="66">
        <f>AB15/1000*Conversions!$B$2</f>
        <v>0.58783023754307351</v>
      </c>
      <c r="CJ15" s="73">
        <f>TREND(BT15:CI15,$BT$5:$CI$5,$CJ$5)</f>
        <v>0.8219700882879728</v>
      </c>
      <c r="CL15" s="52" t="str">
        <f t="shared" si="0"/>
        <v>MINBMSW21</v>
      </c>
      <c r="CM15" s="52" t="str">
        <f t="shared" si="1"/>
        <v>BMSW - Lo</v>
      </c>
      <c r="CN15" s="15" t="s">
        <v>6</v>
      </c>
      <c r="CO15" s="15" t="s">
        <v>128</v>
      </c>
      <c r="CP15" s="52" t="str">
        <f t="shared" si="2"/>
        <v>BIOMUN</v>
      </c>
      <c r="CQ15" s="52" t="s">
        <v>103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4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6283.2330180567487</v>
      </c>
      <c r="O16" s="25">
        <v>9337.7790516225559</v>
      </c>
      <c r="P16" s="25">
        <v>13067.590204133621</v>
      </c>
      <c r="Q16" s="25">
        <v>17616.432597687963</v>
      </c>
      <c r="R16" s="25">
        <v>23158.568198465007</v>
      </c>
      <c r="S16" s="25">
        <v>29905.202509474202</v>
      </c>
      <c r="T16" s="25">
        <v>38112.291506639893</v>
      </c>
      <c r="U16" s="25">
        <v>48089.993607846853</v>
      </c>
      <c r="V16" s="25">
        <v>60214.112410687514</v>
      </c>
      <c r="W16" s="25">
        <v>74939.948427629686</v>
      </c>
      <c r="X16" s="25">
        <v>92819.06570806283</v>
      </c>
      <c r="Y16" s="25">
        <v>114519.58523256821</v>
      </c>
      <c r="Z16" s="25">
        <v>140850.74512341997</v>
      </c>
      <c r="AA16" s="25">
        <v>155940.91511779148</v>
      </c>
      <c r="AB16" s="25">
        <v>157599.86102329998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0.26306639999999998</v>
      </c>
      <c r="BV16" s="66">
        <f>O16/1000*Conversions!$B$2</f>
        <v>0.39095413333333323</v>
      </c>
      <c r="BW16" s="66">
        <f>P16/1000*Conversions!$B$2</f>
        <v>0.5471138666666665</v>
      </c>
      <c r="BX16" s="66">
        <f>Q16/1000*Conversions!$B$2</f>
        <v>0.73756479999999958</v>
      </c>
      <c r="BY16" s="66">
        <f>R16/1000*Conversions!$B$2</f>
        <v>0.96960293333333303</v>
      </c>
      <c r="BZ16" s="66">
        <f>S16/1000*Conversions!$B$2</f>
        <v>1.2520710186666659</v>
      </c>
      <c r="CA16" s="66">
        <f>T16/1000*Conversions!$B$2</f>
        <v>1.5956854207999991</v>
      </c>
      <c r="CB16" s="66">
        <f>U16/1000*Conversions!$B$2</f>
        <v>2.0134318523733321</v>
      </c>
      <c r="CC16" s="66">
        <f>V16/1000*Conversions!$B$2</f>
        <v>2.5210444584106648</v>
      </c>
      <c r="CD16" s="66">
        <f>W16/1000*Conversions!$B$2</f>
        <v>3.1375857607679998</v>
      </c>
      <c r="CE16" s="66">
        <f>X16/1000*Conversions!$B$2</f>
        <v>3.8861486430651744</v>
      </c>
      <c r="CF16" s="66">
        <f>Y16/1000*Conversions!$B$2</f>
        <v>4.7947059945171659</v>
      </c>
      <c r="CG16" s="66">
        <f>Z16/1000*Conversions!$B$2</f>
        <v>5.8971389968273469</v>
      </c>
      <c r="CH16" s="66">
        <f>AA16/1000*Conversions!$B$2</f>
        <v>6.5289342341516932</v>
      </c>
      <c r="CI16" s="66">
        <f>AB16/1000*Conversions!$B$2</f>
        <v>6.598390981323524</v>
      </c>
      <c r="CJ16" s="73">
        <f>TREND(BL16:CI16,$BL$5:$CI$5,$CJ$5)</f>
        <v>9.0897009650166183</v>
      </c>
      <c r="CL16" s="52" t="str">
        <f t="shared" si="0"/>
        <v>ABIOCRP41</v>
      </c>
      <c r="CM16" s="52" t="str">
        <f t="shared" si="1"/>
        <v>Willow - Lo</v>
      </c>
      <c r="CN16" s="15" t="s">
        <v>105</v>
      </c>
      <c r="CO16" s="15" t="s">
        <v>128</v>
      </c>
      <c r="CP16" s="52" t="str">
        <f t="shared" si="2"/>
        <v>BIOWOO</v>
      </c>
      <c r="CQ16" s="52" t="s">
        <v>103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4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3330.3397980956011</v>
      </c>
      <c r="N17" s="25">
        <v>7047.8073946689574</v>
      </c>
      <c r="O17" s="25">
        <v>11600.280245852038</v>
      </c>
      <c r="P17" s="25">
        <v>17165.650775453003</v>
      </c>
      <c r="Q17" s="25">
        <v>23959.568166618887</v>
      </c>
      <c r="R17" s="25">
        <v>32243.425368618817</v>
      </c>
      <c r="S17" s="25">
        <v>42334.030635966985</v>
      </c>
      <c r="T17" s="25">
        <v>54615.317932549886</v>
      </c>
      <c r="U17" s="25">
        <v>69552.524885194711</v>
      </c>
      <c r="V17" s="25">
        <v>87709.356890290059</v>
      </c>
      <c r="W17" s="25">
        <v>109768.76471653768</v>
      </c>
      <c r="X17" s="25">
        <v>136558.0944380218</v>
      </c>
      <c r="Y17" s="25">
        <v>169079.52752561425</v>
      </c>
      <c r="Z17" s="25">
        <v>208546.9211627263</v>
      </c>
      <c r="AA17" s="25">
        <v>231152.82995511792</v>
      </c>
      <c r="AB17" s="25">
        <v>233611.90261421504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0.13943466666666662</v>
      </c>
      <c r="BU17" s="66">
        <f>N17/1000*Conversions!$B$2</f>
        <v>0.29507759999999994</v>
      </c>
      <c r="BV17" s="66">
        <f>O17/1000*Conversions!$B$2</f>
        <v>0.48568053333333316</v>
      </c>
      <c r="BW17" s="66">
        <f>P17/1000*Conversions!$B$2</f>
        <v>0.71869146666666639</v>
      </c>
      <c r="BX17" s="66">
        <f>Q17/1000*Conversions!$B$2</f>
        <v>1.0031391999999997</v>
      </c>
      <c r="BY17" s="66">
        <f>R17/1000*Conversions!$B$2</f>
        <v>1.3499677333333326</v>
      </c>
      <c r="BZ17" s="66">
        <f>S17/1000*Conversions!$B$2</f>
        <v>1.7724411946666658</v>
      </c>
      <c r="CA17" s="66">
        <f>T17/1000*Conversions!$B$2</f>
        <v>2.2866341311999987</v>
      </c>
      <c r="CB17" s="66">
        <f>U17/1000*Conversions!$B$2</f>
        <v>2.9120251118933322</v>
      </c>
      <c r="CC17" s="66">
        <f>V17/1000*Conversions!$B$2</f>
        <v>3.6722153542826641</v>
      </c>
      <c r="CD17" s="66">
        <f>W17/1000*Conversions!$B$2</f>
        <v>4.5957986411520002</v>
      </c>
      <c r="CE17" s="66">
        <f>X17/1000*Conversions!$B$2</f>
        <v>5.7174142979310973</v>
      </c>
      <c r="CF17" s="66">
        <f>Y17/1000*Conversions!$B$2</f>
        <v>7.0790216584424179</v>
      </c>
      <c r="CG17" s="66">
        <f>Z17/1000*Conversions!$B$2</f>
        <v>8.7314424952410263</v>
      </c>
      <c r="CH17" s="66">
        <f>AA17/1000*Conversions!$B$2</f>
        <v>9.6779066845608774</v>
      </c>
      <c r="CI17" s="66">
        <f>AB17/1000*Conversions!$B$2</f>
        <v>9.7808631386519558</v>
      </c>
      <c r="CJ17" s="73">
        <f>TREND(BL17:CI17,$BL$5:$CI$5,$CJ$5)</f>
        <v>13.440281935495932</v>
      </c>
      <c r="CL17" s="52" t="str">
        <f t="shared" si="0"/>
        <v>ABIOCRP31</v>
      </c>
      <c r="CM17" s="52" t="str">
        <f t="shared" si="1"/>
        <v>Miscanthus - Lo</v>
      </c>
      <c r="CN17" s="15" t="s">
        <v>105</v>
      </c>
      <c r="CO17" s="15" t="s">
        <v>128</v>
      </c>
      <c r="CP17" s="52" t="str">
        <f t="shared" si="2"/>
        <v>BIOWOO</v>
      </c>
      <c r="CQ17" s="52" t="s">
        <v>103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4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15" t="s">
        <v>105</v>
      </c>
      <c r="CO18" s="15" t="s">
        <v>128</v>
      </c>
      <c r="CP18" s="52" t="str">
        <f t="shared" si="2"/>
        <v>BIOCRP1</v>
      </c>
      <c r="CQ18" s="52" t="s">
        <v>103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4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15" t="s">
        <v>105</v>
      </c>
      <c r="CO19" s="15" t="s">
        <v>128</v>
      </c>
      <c r="CP19" s="52" t="str">
        <f t="shared" si="2"/>
        <v>BIORPS</v>
      </c>
      <c r="CQ19" s="52" t="s">
        <v>103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4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AVERAGE(Q20,O20)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0"/>
        <v>ABIOGAS11</v>
      </c>
      <c r="CM20" s="52" t="str">
        <f t="shared" si="1"/>
        <v>Crops Anaerobic - Lo</v>
      </c>
      <c r="CN20" s="15" t="s">
        <v>105</v>
      </c>
      <c r="CO20" s="15" t="s">
        <v>128</v>
      </c>
      <c r="CP20" s="52" t="str">
        <f t="shared" si="2"/>
        <v>BIOGAS</v>
      </c>
      <c r="CQ20" s="52" t="s">
        <v>103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4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16475.390265176567</v>
      </c>
      <c r="L21" s="24">
        <v>19285.502114502066</v>
      </c>
      <c r="M21" s="24">
        <v>22119.041060476535</v>
      </c>
      <c r="N21" s="24">
        <v>24963.448931177219</v>
      </c>
      <c r="O21" s="24">
        <v>27816.978917638637</v>
      </c>
      <c r="P21" s="24">
        <v>27886.906849274743</v>
      </c>
      <c r="Q21" s="24">
        <v>27944.707385878908</v>
      </c>
      <c r="R21" s="24">
        <v>27992.625020273113</v>
      </c>
      <c r="S21" s="24">
        <v>28028.007445745417</v>
      </c>
      <c r="T21" s="24">
        <v>28052.185968520876</v>
      </c>
      <c r="U21" s="24">
        <v>28066.999788027497</v>
      </c>
      <c r="V21" s="24">
        <v>28074.295002153754</v>
      </c>
      <c r="W21" s="24">
        <v>28075.509931228393</v>
      </c>
      <c r="X21" s="24">
        <v>28071.851586880184</v>
      </c>
      <c r="Y21" s="24">
        <v>28063.266758118094</v>
      </c>
      <c r="Z21" s="24">
        <v>28050.75449361838</v>
      </c>
      <c r="AA21" s="24">
        <v>28036.019451922766</v>
      </c>
      <c r="AB21" s="24">
        <v>28018.419489629348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0.68979163962241263</v>
      </c>
      <c r="BS21" s="66">
        <f>L21/1000*Conversions!$B$2</f>
        <v>0.80744540252997254</v>
      </c>
      <c r="BT21" s="66">
        <f>M21/1000*Conversions!$B$2</f>
        <v>0.92608001112003158</v>
      </c>
      <c r="BU21" s="66">
        <f>N21/1000*Conversions!$B$2</f>
        <v>1.0451696798505279</v>
      </c>
      <c r="BV21" s="66">
        <f>O21/1000*Conversions!$B$2</f>
        <v>1.1646412733236944</v>
      </c>
      <c r="BW21" s="66">
        <f>P21/1000*Conversions!$B$2</f>
        <v>1.1675690159654351</v>
      </c>
      <c r="BX21" s="66">
        <f>Q21/1000*Conversions!$B$2</f>
        <v>1.1699890088319782</v>
      </c>
      <c r="BY21" s="66">
        <f>R21/1000*Conversions!$B$2</f>
        <v>1.1719952243487948</v>
      </c>
      <c r="BZ21" s="66">
        <f>S21/1000*Conversions!$B$2</f>
        <v>1.1734766157384691</v>
      </c>
      <c r="CA21" s="66">
        <f>T21/1000*Conversions!$B$2</f>
        <v>1.1744889221300321</v>
      </c>
      <c r="CB21" s="66">
        <f>U21/1000*Conversions!$B$2</f>
        <v>1.1751091471251354</v>
      </c>
      <c r="CC21" s="66">
        <f>V21/1000*Conversions!$B$2</f>
        <v>1.1754145831501734</v>
      </c>
      <c r="CD21" s="66">
        <f>W21/1000*Conversions!$B$2</f>
        <v>1.1754654498006705</v>
      </c>
      <c r="CE21" s="66">
        <f>X21/1000*Conversions!$B$2</f>
        <v>1.1753122822394997</v>
      </c>
      <c r="CF21" s="66">
        <f>Y21/1000*Conversions!$B$2</f>
        <v>1.1749528526288884</v>
      </c>
      <c r="CG21" s="66">
        <f>Z21/1000*Conversions!$B$2</f>
        <v>1.1744289891388144</v>
      </c>
      <c r="CH21" s="66">
        <f>AA21/1000*Conversions!$B$2</f>
        <v>1.1738120624131023</v>
      </c>
      <c r="CI21" s="66">
        <f>AB21/1000*Conversions!$B$2</f>
        <v>1.1730751871918017</v>
      </c>
      <c r="CJ21" s="73">
        <f>CI21</f>
        <v>1.1730751871918017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15" t="s">
        <v>128</v>
      </c>
      <c r="CP21" s="52" t="str">
        <f t="shared" si="2"/>
        <v>BIOSLU</v>
      </c>
      <c r="CQ21" s="52" t="s">
        <v>103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45">
      <c r="A22" s="30"/>
      <c r="B22" s="30"/>
      <c r="C22" s="70">
        <f>SUM(C6:C21)</f>
        <v>202908.94453625273</v>
      </c>
      <c r="D22" s="70">
        <f t="shared" ref="D22:AB22" si="4">SUM(D6:D21)</f>
        <v>236990.80223924338</v>
      </c>
      <c r="E22" s="70">
        <f t="shared" si="4"/>
        <v>238369.99099253947</v>
      </c>
      <c r="F22" s="70">
        <f t="shared" si="4"/>
        <v>244825.98589283542</v>
      </c>
      <c r="G22" s="70">
        <f t="shared" si="4"/>
        <v>239353.28191040352</v>
      </c>
      <c r="H22" s="70">
        <f t="shared" si="4"/>
        <v>348371.51605296967</v>
      </c>
      <c r="I22" s="70">
        <f t="shared" si="4"/>
        <v>380544.84191598807</v>
      </c>
      <c r="J22" s="70">
        <f t="shared" si="4"/>
        <v>380919.99634448381</v>
      </c>
      <c r="K22" s="70">
        <f t="shared" si="4"/>
        <v>387651.65837581526</v>
      </c>
      <c r="L22" s="70">
        <f t="shared" si="4"/>
        <v>439504.60117815563</v>
      </c>
      <c r="M22" s="70">
        <f t="shared" si="4"/>
        <v>470604.7039595336</v>
      </c>
      <c r="N22" s="70">
        <f t="shared" si="4"/>
        <v>482069.22412889189</v>
      </c>
      <c r="O22" s="70">
        <f t="shared" si="4"/>
        <v>543192.68535023264</v>
      </c>
      <c r="P22" s="70">
        <f t="shared" si="4"/>
        <v>639118.05614317441</v>
      </c>
      <c r="Q22" s="70">
        <f t="shared" si="4"/>
        <v>701752.00792071433</v>
      </c>
      <c r="R22" s="70">
        <f t="shared" si="4"/>
        <v>752935.07930600585</v>
      </c>
      <c r="S22" s="70">
        <f t="shared" si="4"/>
        <v>799982.79762229114</v>
      </c>
      <c r="T22" s="70">
        <f t="shared" si="4"/>
        <v>862226.51385120605</v>
      </c>
      <c r="U22" s="70">
        <f t="shared" si="4"/>
        <v>803805.05532318843</v>
      </c>
      <c r="V22" s="70">
        <f t="shared" si="4"/>
        <v>887908.98595432809</v>
      </c>
      <c r="W22" s="70">
        <f t="shared" si="4"/>
        <v>913073.50908229989</v>
      </c>
      <c r="X22" s="70">
        <f t="shared" si="4"/>
        <v>963090.35484411393</v>
      </c>
      <c r="Y22" s="70">
        <f t="shared" si="4"/>
        <v>1057956.5534980465</v>
      </c>
      <c r="Z22" s="70">
        <f t="shared" si="4"/>
        <v>1142805.2204024554</v>
      </c>
      <c r="AA22" s="70">
        <f t="shared" si="4"/>
        <v>1210907.1921407906</v>
      </c>
      <c r="AB22" s="70">
        <f t="shared" si="4"/>
        <v>1355198.4455776999</v>
      </c>
      <c r="BD22" s="3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4.65" thickBot="1" x14ac:dyDescent="0.5">
      <c r="A23" s="23" t="s">
        <v>53</v>
      </c>
      <c r="AD23" s="56" t="s">
        <v>54</v>
      </c>
      <c r="BD23" s="3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 x14ac:dyDescent="0.45">
      <c r="A24" s="50" t="s">
        <v>14</v>
      </c>
      <c r="B24" s="50" t="s">
        <v>55</v>
      </c>
      <c r="C24" s="92" t="s">
        <v>25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4"/>
      <c r="AD24" s="95" t="s">
        <v>26</v>
      </c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7"/>
      <c r="BD24" s="32"/>
      <c r="BG24" s="51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.75" x14ac:dyDescent="0.4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L25" s="71"/>
      <c r="CM25" s="7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4.65" thickBot="1" x14ac:dyDescent="0.5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109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L26" s="31" t="s">
        <v>109</v>
      </c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4.65" thickBot="1" x14ac:dyDescent="0.5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28" t="s">
        <v>104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4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266.98194325021495</v>
      </c>
      <c r="O28" s="25">
        <v>593.29320722269983</v>
      </c>
      <c r="P28" s="25">
        <v>964.10146173688747</v>
      </c>
      <c r="Q28" s="25">
        <v>1219.5471481799943</v>
      </c>
      <c r="R28" s="25">
        <v>1524.4339352249929</v>
      </c>
      <c r="S28" s="25">
        <v>1779.8796216680996</v>
      </c>
      <c r="T28" s="25">
        <v>2076.5262252794496</v>
      </c>
      <c r="U28" s="25">
        <v>2241.329893952422</v>
      </c>
      <c r="V28" s="25">
        <v>2447.334479793637</v>
      </c>
      <c r="W28" s="25">
        <v>2719.2605331040413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1.1178E-2</v>
      </c>
      <c r="BV28" s="66">
        <f>O28/1000*Conversions!$B$2</f>
        <v>2.4839999999999997E-2</v>
      </c>
      <c r="BW28" s="66">
        <f>P28/1000*Conversions!$B$2</f>
        <v>4.0365000000000005E-2</v>
      </c>
      <c r="BX28" s="66">
        <f>Q28/1000*Conversions!$B$2</f>
        <v>5.1060000000000008E-2</v>
      </c>
      <c r="BY28" s="66">
        <f>R28/1000*Conversions!$B$2</f>
        <v>6.3825000000000007E-2</v>
      </c>
      <c r="BZ28" s="66">
        <f>S28/1000*Conversions!$B$2</f>
        <v>7.4520000000000003E-2</v>
      </c>
      <c r="CA28" s="66">
        <f>T28/1000*Conversions!$B$2</f>
        <v>8.6940000000000003E-2</v>
      </c>
      <c r="CB28" s="66">
        <f>U28/1000*Conversions!$B$2</f>
        <v>9.3840000000000021E-2</v>
      </c>
      <c r="CC28" s="66">
        <f>V28/1000*Conversions!$B$2</f>
        <v>0.102465</v>
      </c>
      <c r="CD28" s="66">
        <f>W28/1000*Conversions!$B$2</f>
        <v>0.11385000000000001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 t="shared" ref="CL28:CL43" si="5">BG28</f>
        <v>ABIOFRSR2</v>
      </c>
      <c r="CM28" s="52" t="str">
        <f t="shared" ref="CM28:CM43" si="6">BH28</f>
        <v>Forest thinnings - Me</v>
      </c>
      <c r="CN28" s="15" t="s">
        <v>105</v>
      </c>
      <c r="CO28" s="15" t="s">
        <v>128</v>
      </c>
      <c r="CP28" s="52" t="str">
        <f t="shared" ref="CP28:CP43" si="7">BJ28</f>
        <v>BIOWOO</v>
      </c>
      <c r="CQ28" s="52" t="s">
        <v>103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4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8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si="5"/>
        <v>MINBIOWOO12</v>
      </c>
      <c r="CM29" s="52" t="str">
        <f t="shared" si="6"/>
        <v>Sawmill residues - Me</v>
      </c>
      <c r="CN29" s="15" t="s">
        <v>6</v>
      </c>
      <c r="CO29" s="15" t="s">
        <v>128</v>
      </c>
      <c r="CP29" s="52" t="str">
        <f t="shared" si="7"/>
        <v>BIOWOO</v>
      </c>
      <c r="CQ29" s="52" t="s">
        <v>103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4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8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5"/>
        <v>MINBIOWOO22</v>
      </c>
      <c r="CM30" s="52" t="str">
        <f t="shared" si="6"/>
        <v>PCRW - Me</v>
      </c>
      <c r="CN30" s="15" t="s">
        <v>6</v>
      </c>
      <c r="CO30" s="15" t="s">
        <v>128</v>
      </c>
      <c r="CP30" s="52" t="str">
        <f t="shared" si="7"/>
        <v>BIOWOO</v>
      </c>
      <c r="CQ30" s="52" t="s">
        <v>103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4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"MINBMSW1"&amp;BE31</f>
        <v>MINBMSW12</v>
      </c>
      <c r="BH31" s="52" t="str">
        <f t="shared" si="8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5"/>
        <v>MINBMSW12</v>
      </c>
      <c r="CM31" s="52" t="str">
        <f t="shared" si="6"/>
        <v>Solid BMSW - Me</v>
      </c>
      <c r="CN31" s="15" t="s">
        <v>6</v>
      </c>
      <c r="CO31" s="15" t="s">
        <v>128</v>
      </c>
      <c r="CP31" s="52" t="str">
        <f t="shared" si="7"/>
        <v>BIOMUN</v>
      </c>
      <c r="CQ31" s="52" t="s">
        <v>103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4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8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TREND(BT32:CI32,$BT$5:$CI$5,$CJ$5)</f>
        <v>0.54711214261263752</v>
      </c>
      <c r="CL32" s="52" t="str">
        <f t="shared" si="5"/>
        <v>MINBIOAGRW42</v>
      </c>
      <c r="CM32" s="52" t="str">
        <f t="shared" si="6"/>
        <v>Tallow - Me</v>
      </c>
      <c r="CN32" s="15" t="s">
        <v>6</v>
      </c>
      <c r="CO32" s="15" t="s">
        <v>128</v>
      </c>
      <c r="CP32" s="52" t="str">
        <f t="shared" si="7"/>
        <v>BIOWOO</v>
      </c>
      <c r="CQ32" s="52" t="s">
        <v>103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4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8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5"/>
        <v>MINBIORVO2</v>
      </c>
      <c r="CM33" s="52" t="str">
        <f t="shared" si="6"/>
        <v>RVO - Me</v>
      </c>
      <c r="CN33" s="15" t="s">
        <v>6</v>
      </c>
      <c r="CO33" s="15" t="s">
        <v>128</v>
      </c>
      <c r="CP33" s="52" t="str">
        <f t="shared" si="7"/>
        <v>BIORPS</v>
      </c>
      <c r="CQ33" s="52" t="s">
        <v>103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4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8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5"/>
        <v>MINBIOAGRW12</v>
      </c>
      <c r="CM34" s="52" t="str">
        <f t="shared" si="6"/>
        <v>Straw - Me</v>
      </c>
      <c r="CN34" s="15" t="s">
        <v>6</v>
      </c>
      <c r="CO34" s="15" t="s">
        <v>128</v>
      </c>
      <c r="CP34" s="52" t="str">
        <f t="shared" si="7"/>
        <v>BIOWOO</v>
      </c>
      <c r="CQ34" s="52" t="s">
        <v>103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4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1615.6006114285672</v>
      </c>
      <c r="K35" s="25">
        <v>3291.1137257255205</v>
      </c>
      <c r="L35" s="25">
        <v>5058.4012716015541</v>
      </c>
      <c r="M35" s="25">
        <v>6924.1237450667049</v>
      </c>
      <c r="N35" s="25">
        <v>8859.4839361593913</v>
      </c>
      <c r="O35" s="25">
        <v>19264.568458475518</v>
      </c>
      <c r="P35" s="25">
        <v>17813.904393877423</v>
      </c>
      <c r="Q35" s="25">
        <v>19897.407379741773</v>
      </c>
      <c r="R35" s="25">
        <v>20155.757484396399</v>
      </c>
      <c r="S35" s="25">
        <v>20377.213507383214</v>
      </c>
      <c r="T35" s="25">
        <v>20560.200624415069</v>
      </c>
      <c r="U35" s="25">
        <v>20709.089763158354</v>
      </c>
      <c r="V35" s="25">
        <v>20829.760010686336</v>
      </c>
      <c r="W35" s="25">
        <v>20926.350271482574</v>
      </c>
      <c r="X35" s="25">
        <v>21001.434044484267</v>
      </c>
      <c r="Y35" s="25">
        <v>21052.906144257231</v>
      </c>
      <c r="Z35" s="25">
        <v>21085.137618069995</v>
      </c>
      <c r="AA35" s="25">
        <v>21105.503426864281</v>
      </c>
      <c r="AB35" s="25">
        <v>21113.317776072428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8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6.7641966399291265E-2</v>
      </c>
      <c r="BR35" s="66">
        <f>K35/1000*Conversions!$B$2</f>
        <v>0.13779234946867608</v>
      </c>
      <c r="BS35" s="66">
        <f>L35/1000*Conversions!$B$2</f>
        <v>0.2117851444394139</v>
      </c>
      <c r="BT35" s="66">
        <f>M35/1000*Conversions!$B$2</f>
        <v>0.28989921295845283</v>
      </c>
      <c r="BU35" s="66">
        <f>N35/1000*Conversions!$B$2</f>
        <v>0.3709288734391214</v>
      </c>
      <c r="BV35" s="66">
        <f>O35/1000*Conversions!$B$2</f>
        <v>0.80656895221945313</v>
      </c>
      <c r="BW35" s="66">
        <f>P35/1000*Conversions!$B$2</f>
        <v>0.7458325491628599</v>
      </c>
      <c r="BX35" s="66">
        <f>Q35/1000*Conversions!$B$2</f>
        <v>0.83306465217502856</v>
      </c>
      <c r="BY35" s="66">
        <f>R35/1000*Conversions!$B$2</f>
        <v>0.84388125435670847</v>
      </c>
      <c r="BZ35" s="66">
        <f>S35/1000*Conversions!$B$2</f>
        <v>0.85315317512712041</v>
      </c>
      <c r="CA35" s="66">
        <f>T35/1000*Conversions!$B$2</f>
        <v>0.86081447974301006</v>
      </c>
      <c r="CB35" s="66">
        <f>U35/1000*Conversions!$B$2</f>
        <v>0.867048170203914</v>
      </c>
      <c r="CC35" s="66">
        <f>V35/1000*Conversions!$B$2</f>
        <v>0.87210039212741552</v>
      </c>
      <c r="CD35" s="66">
        <f>W35/1000*Conversions!$B$2</f>
        <v>0.87614443316643242</v>
      </c>
      <c r="CE35" s="66">
        <f>X35/1000*Conversions!$B$2</f>
        <v>0.8792880405744673</v>
      </c>
      <c r="CF35" s="66">
        <f>Y35/1000*Conversions!$B$2</f>
        <v>0.88144307444776182</v>
      </c>
      <c r="CG35" s="66">
        <f>Z35/1000*Conversions!$B$2</f>
        <v>0.88279254179335465</v>
      </c>
      <c r="CH35" s="66">
        <f>AA35/1000*Conversions!$B$2</f>
        <v>0.88364521747595381</v>
      </c>
      <c r="CI35" s="66">
        <f>AB35/1000*Conversions!$B$2</f>
        <v>0.8839723886486005</v>
      </c>
      <c r="CJ35" s="73">
        <f>TREND(CD35:CI35,$CD$5:$CI$5,$CJ$5)</f>
        <v>0.90799467041487469</v>
      </c>
      <c r="CL35" s="52" t="str">
        <f t="shared" si="5"/>
        <v>MINBIOAGRW22</v>
      </c>
      <c r="CM35" s="52" t="str">
        <f t="shared" si="6"/>
        <v>Cattle waste - Me</v>
      </c>
      <c r="CN35" s="15" t="s">
        <v>6</v>
      </c>
      <c r="CO35" s="15" t="s">
        <v>128</v>
      </c>
      <c r="CP35" s="52" t="str">
        <f t="shared" si="7"/>
        <v>BIOSLU</v>
      </c>
      <c r="CQ35" s="52" t="s">
        <v>103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4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2589.8894091938855</v>
      </c>
      <c r="K36" s="25">
        <v>5209.8772028406474</v>
      </c>
      <c r="L36" s="25">
        <v>7845.3882342306524</v>
      </c>
      <c r="M36" s="25">
        <v>10487.807629530882</v>
      </c>
      <c r="N36" s="25">
        <v>13130.611157947942</v>
      </c>
      <c r="O36" s="25">
        <v>13140.548823050838</v>
      </c>
      <c r="P36" s="25">
        <v>13142.671078383228</v>
      </c>
      <c r="Q36" s="25">
        <v>13140.725215903605</v>
      </c>
      <c r="R36" s="25">
        <v>13137.110336536465</v>
      </c>
      <c r="S36" s="25">
        <v>13132.560391318239</v>
      </c>
      <c r="T36" s="25">
        <v>13127.412497580584</v>
      </c>
      <c r="U36" s="25">
        <v>13121.628631942445</v>
      </c>
      <c r="V36" s="25">
        <v>13115.165510042965</v>
      </c>
      <c r="W36" s="25">
        <v>13108.800407551103</v>
      </c>
      <c r="X36" s="25">
        <v>13109.450268533446</v>
      </c>
      <c r="Y36" s="25">
        <v>13114.892416740318</v>
      </c>
      <c r="Z36" s="25">
        <v>13117.92551240407</v>
      </c>
      <c r="AA36" s="25">
        <v>13117.533038607258</v>
      </c>
      <c r="AB36" s="25">
        <v>13114.284074603051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8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0.1084334897841296</v>
      </c>
      <c r="BR36" s="66">
        <f>K36/1000*Conversions!$B$2</f>
        <v>0.21812713872853223</v>
      </c>
      <c r="BS36" s="66">
        <f>L36/1000*Conversions!$B$2</f>
        <v>0.32847071459076899</v>
      </c>
      <c r="BT36" s="66">
        <f>M36/1000*Conversions!$B$2</f>
        <v>0.439103529833199</v>
      </c>
      <c r="BU36" s="66">
        <f>N36/1000*Conversions!$B$2</f>
        <v>0.54975242796096446</v>
      </c>
      <c r="BV36" s="66">
        <f>O36/1000*Conversions!$B$2</f>
        <v>0.55016849812349256</v>
      </c>
      <c r="BW36" s="66">
        <f>P36/1000*Conversions!$B$2</f>
        <v>0.55025735270974896</v>
      </c>
      <c r="BX36" s="66">
        <f>Q36/1000*Conversions!$B$2</f>
        <v>0.55017588333945222</v>
      </c>
      <c r="BY36" s="66">
        <f>R36/1000*Conversions!$B$2</f>
        <v>0.55002453557010877</v>
      </c>
      <c r="BZ36" s="66">
        <f>S36/1000*Conversions!$B$2</f>
        <v>0.54983403846371204</v>
      </c>
      <c r="CA36" s="66">
        <f>T36/1000*Conversions!$B$2</f>
        <v>0.54961850644870391</v>
      </c>
      <c r="CB36" s="66">
        <f>U36/1000*Conversions!$B$2</f>
        <v>0.54937634756216625</v>
      </c>
      <c r="CC36" s="66">
        <f>V36/1000*Conversions!$B$2</f>
        <v>0.54910574957447889</v>
      </c>
      <c r="CD36" s="66">
        <f>W36/1000*Conversions!$B$2</f>
        <v>0.54883925546334955</v>
      </c>
      <c r="CE36" s="66">
        <f>X36/1000*Conversions!$B$2</f>
        <v>0.54886646384295834</v>
      </c>
      <c r="CF36" s="66">
        <f>Y36/1000*Conversions!$B$2</f>
        <v>0.54909431570408362</v>
      </c>
      <c r="CG36" s="66">
        <f>Z36/1000*Conversions!$B$2</f>
        <v>0.54922130535333369</v>
      </c>
      <c r="CH36" s="66">
        <f>AA36/1000*Conversions!$B$2</f>
        <v>0.54920487326040868</v>
      </c>
      <c r="CI36" s="66">
        <f>AB36/1000*Conversions!$B$2</f>
        <v>0.54906884563548053</v>
      </c>
      <c r="CJ36" s="73">
        <f>CI36</f>
        <v>0.54906884563548053</v>
      </c>
      <c r="CL36" s="52" t="str">
        <f t="shared" si="5"/>
        <v>MINBIOAGRW32</v>
      </c>
      <c r="CM36" s="52" t="str">
        <f t="shared" si="6"/>
        <v>Pig waste - Me</v>
      </c>
      <c r="CN36" s="15" t="s">
        <v>6</v>
      </c>
      <c r="CO36" s="15" t="s">
        <v>128</v>
      </c>
      <c r="CP36" s="52" t="str">
        <f t="shared" si="7"/>
        <v>BIOSLU</v>
      </c>
      <c r="CQ36" s="52" t="s">
        <v>103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4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3903.279512040237</v>
      </c>
      <c r="L37" s="25">
        <v>4158.7805607146247</v>
      </c>
      <c r="M37" s="25">
        <v>4422.0557255219583</v>
      </c>
      <c r="N37" s="25">
        <v>4667.2029220349896</v>
      </c>
      <c r="O37" s="25">
        <v>4895.980690931131</v>
      </c>
      <c r="P37" s="25">
        <v>5131.5778468876888</v>
      </c>
      <c r="Q37" s="25">
        <v>5365.227331542339</v>
      </c>
      <c r="R37" s="25">
        <v>5616.4230269720929</v>
      </c>
      <c r="S37" s="25">
        <v>5876.5243977330856</v>
      </c>
      <c r="T37" s="25">
        <v>6144.0945907180221</v>
      </c>
      <c r="U37" s="25">
        <v>6247.40127769014</v>
      </c>
      <c r="V37" s="25">
        <v>6352.3995634967423</v>
      </c>
      <c r="W37" s="25">
        <v>6459.1161017764562</v>
      </c>
      <c r="X37" s="25">
        <v>6567.6155032464721</v>
      </c>
      <c r="Y37" s="25">
        <v>6677.9274107031633</v>
      </c>
      <c r="Z37" s="25">
        <v>6790.0819577342809</v>
      </c>
      <c r="AA37" s="25">
        <v>6904.1097768149075</v>
      </c>
      <c r="AB37" s="25">
        <v>7020.0420075364655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"MINBMSW2"&amp;BE37</f>
        <v>MINBMSW22</v>
      </c>
      <c r="BH37" s="52" t="str">
        <f t="shared" si="8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0.16342250661010063</v>
      </c>
      <c r="BS37" s="66">
        <f>L37/1000*Conversions!$B$2</f>
        <v>0.17411982451599994</v>
      </c>
      <c r="BT37" s="66">
        <f>M37/1000*Conversions!$B$2</f>
        <v>0.18514262911615337</v>
      </c>
      <c r="BU37" s="66">
        <f>N37/1000*Conversions!$B$2</f>
        <v>0.19540645193976094</v>
      </c>
      <c r="BV37" s="66">
        <f>O37/1000*Conversions!$B$2</f>
        <v>0.2049849195679046</v>
      </c>
      <c r="BW37" s="66">
        <f>P37/1000*Conversions!$B$2</f>
        <v>0.21484890129349377</v>
      </c>
      <c r="BX37" s="66">
        <f>Q37/1000*Conversions!$B$2</f>
        <v>0.22463133791701467</v>
      </c>
      <c r="BY37" s="66">
        <f>R37/1000*Conversions!$B$2</f>
        <v>0.23514839929326761</v>
      </c>
      <c r="BZ37" s="66">
        <f>S37/1000*Conversions!$B$2</f>
        <v>0.24603832348428883</v>
      </c>
      <c r="CA37" s="66">
        <f>T37/1000*Conversions!$B$2</f>
        <v>0.25724095232418215</v>
      </c>
      <c r="CB37" s="66">
        <f>U37/1000*Conversions!$B$2</f>
        <v>0.26156619669433079</v>
      </c>
      <c r="CC37" s="66">
        <f>V37/1000*Conversions!$B$2</f>
        <v>0.26596226492448166</v>
      </c>
      <c r="CD37" s="66">
        <f>W37/1000*Conversions!$B$2</f>
        <v>0.27043027294917671</v>
      </c>
      <c r="CE37" s="66">
        <f>X37/1000*Conversions!$B$2</f>
        <v>0.27497292588992328</v>
      </c>
      <c r="CF37" s="66">
        <f>Y37/1000*Conversions!$B$2</f>
        <v>0.27959146483132008</v>
      </c>
      <c r="CG37" s="66">
        <f>Z37/1000*Conversions!$B$2</f>
        <v>0.28428715140641891</v>
      </c>
      <c r="CH37" s="66">
        <f>AA37/1000*Conversions!$B$2</f>
        <v>0.28906126813568656</v>
      </c>
      <c r="CI37" s="66">
        <f>AB37/1000*Conversions!$B$2</f>
        <v>0.29391511877153675</v>
      </c>
      <c r="CJ37" s="73">
        <f>TREND(BT37:CI37,$BT$5:$CI$5,$CJ$5)</f>
        <v>0.4109850441439864</v>
      </c>
      <c r="CL37" s="52" t="str">
        <f t="shared" si="5"/>
        <v>MINBMSW22</v>
      </c>
      <c r="CM37" s="52" t="str">
        <f t="shared" si="6"/>
        <v>BMSW - Me</v>
      </c>
      <c r="CN37" s="15" t="s">
        <v>6</v>
      </c>
      <c r="CO37" s="15" t="s">
        <v>128</v>
      </c>
      <c r="CP37" s="52" t="str">
        <f t="shared" si="7"/>
        <v>BIOMUN</v>
      </c>
      <c r="CQ37" s="52" t="s">
        <v>103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4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6861.5649183147016</v>
      </c>
      <c r="O38" s="25">
        <v>14388.713735231358</v>
      </c>
      <c r="P38" s="25">
        <v>25411.993248622646</v>
      </c>
      <c r="Q38" s="25">
        <v>38892.366485143772</v>
      </c>
      <c r="R38" s="25">
        <v>55352.61934333299</v>
      </c>
      <c r="S38" s="25">
        <v>75426.368332218684</v>
      </c>
      <c r="T38" s="25">
        <v>99881.481379573845</v>
      </c>
      <c r="U38" s="25">
        <v>129648.43373905278</v>
      </c>
      <c r="V38" s="25">
        <v>165854.63620343289</v>
      </c>
      <c r="W38" s="25">
        <v>209865.99031011746</v>
      </c>
      <c r="X38" s="25">
        <v>263337.188207275</v>
      </c>
      <c r="Y38" s="25">
        <v>328272.59283664927</v>
      </c>
      <c r="Z38" s="25">
        <v>407099.91856506263</v>
      </c>
      <c r="AA38" s="25">
        <v>411477.33704425697</v>
      </c>
      <c r="AB38" s="25">
        <v>415854.75552345149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8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0.28727999999999992</v>
      </c>
      <c r="BV38" s="66">
        <f>O38/1000*Conversions!$B$2</f>
        <v>0.60242666666666655</v>
      </c>
      <c r="BW38" s="66">
        <f>P38/1000*Conversions!$B$2</f>
        <v>1.063949333333333</v>
      </c>
      <c r="BX38" s="66">
        <f>Q38/1000*Conversions!$B$2</f>
        <v>1.6283455999999996</v>
      </c>
      <c r="BY38" s="66">
        <f>R38/1000*Conversions!$B$2</f>
        <v>2.3175034666666656</v>
      </c>
      <c r="BZ38" s="66">
        <f>S38/1000*Conversions!$B$2</f>
        <v>3.1579511893333323</v>
      </c>
      <c r="CA38" s="66">
        <f>T38/1000*Conversions!$B$2</f>
        <v>4.1818378623999974</v>
      </c>
      <c r="CB38" s="66">
        <f>U38/1000*Conversions!$B$2</f>
        <v>5.4281206237866622</v>
      </c>
      <c r="CC38" s="66">
        <f>V38/1000*Conversions!$B$2</f>
        <v>6.9440019085653288</v>
      </c>
      <c r="CD38" s="66">
        <f>W38/1000*Conversions!$B$2</f>
        <v>8.7866692823039987</v>
      </c>
      <c r="CE38" s="66">
        <f>X38/1000*Conversions!$B$2</f>
        <v>11.02540139586219</v>
      </c>
      <c r="CF38" s="66">
        <f>Y38/1000*Conversions!$B$2</f>
        <v>13.744116916884833</v>
      </c>
      <c r="CG38" s="66">
        <f>Z38/1000*Conversions!$B$2</f>
        <v>17.044459390482043</v>
      </c>
      <c r="CH38" s="66">
        <f>AA38/1000*Conversions!$B$2</f>
        <v>17.227733147368951</v>
      </c>
      <c r="CI38" s="66">
        <f>AB38/1000*Conversions!$B$2</f>
        <v>17.411006904255867</v>
      </c>
      <c r="CJ38" s="73">
        <f>TREND(BL38:CI38,$BL$5:$CI$5,$CJ$5)</f>
        <v>25.054162231125929</v>
      </c>
      <c r="CL38" s="52" t="str">
        <f t="shared" si="5"/>
        <v>ABIOCRP42</v>
      </c>
      <c r="CM38" s="52" t="str">
        <f t="shared" si="6"/>
        <v>Willow - Me</v>
      </c>
      <c r="CN38" s="15" t="s">
        <v>105</v>
      </c>
      <c r="CO38" s="15" t="s">
        <v>128</v>
      </c>
      <c r="CP38" s="52" t="str">
        <f t="shared" si="7"/>
        <v>BIOWOO</v>
      </c>
      <c r="CQ38" s="52" t="s">
        <v>103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4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3025.3813572816143</v>
      </c>
      <c r="N39" s="25">
        <v>9189.5958727429042</v>
      </c>
      <c r="O39" s="25">
        <v>16745.485812553736</v>
      </c>
      <c r="P39" s="25">
        <v>25989.538549727702</v>
      </c>
      <c r="Q39" s="25">
        <v>37281.169389509872</v>
      </c>
      <c r="R39" s="25">
        <v>51056.033247348787</v>
      </c>
      <c r="S39" s="25">
        <v>67842.143880768112</v>
      </c>
      <c r="T39" s="25">
        <v>88279.391229578614</v>
      </c>
      <c r="U39" s="25">
        <v>113143.17133849232</v>
      </c>
      <c r="V39" s="25">
        <v>143372.99320149029</v>
      </c>
      <c r="W39" s="25">
        <v>180107.10809974198</v>
      </c>
      <c r="X39" s="25">
        <v>224724.42615672117</v>
      </c>
      <c r="Y39" s="25">
        <v>278895.24982388091</v>
      </c>
      <c r="Z39" s="25">
        <v>344642.67440690665</v>
      </c>
      <c r="AA39" s="25">
        <v>348348.50961558323</v>
      </c>
      <c r="AB39" s="25">
        <v>352054.34482425981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8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0.12666666666666665</v>
      </c>
      <c r="BU39" s="66">
        <f>N39/1000*Conversions!$B$2</f>
        <v>0.38474999999999993</v>
      </c>
      <c r="BV39" s="66">
        <f>O39/1000*Conversions!$B$2</f>
        <v>0.70109999999999983</v>
      </c>
      <c r="BW39" s="66">
        <f>P39/1000*Conversions!$B$2</f>
        <v>1.0881299999999994</v>
      </c>
      <c r="BX39" s="66">
        <f>Q39/1000*Conversions!$B$2</f>
        <v>1.5608879999999994</v>
      </c>
      <c r="BY39" s="66">
        <f>R39/1000*Conversions!$B$2</f>
        <v>2.1376139999999992</v>
      </c>
      <c r="BZ39" s="66">
        <f>S39/1000*Conversions!$B$2</f>
        <v>2.8404148799999991</v>
      </c>
      <c r="CA39" s="66">
        <f>T39/1000*Conversions!$B$2</f>
        <v>3.6960815519999972</v>
      </c>
      <c r="CB39" s="66">
        <f>U39/1000*Conversions!$B$2</f>
        <v>4.7370782975999965</v>
      </c>
      <c r="CC39" s="66">
        <f>V39/1000*Conversions!$B$2</f>
        <v>6.0027404793599954</v>
      </c>
      <c r="CD39" s="66">
        <f>W39/1000*Conversions!$B$2</f>
        <v>7.5407244019199968</v>
      </c>
      <c r="CE39" s="66">
        <f>X39/1000*Conversions!$B$2</f>
        <v>9.408762274329602</v>
      </c>
      <c r="CF39" s="66">
        <f>Y39/1000*Conversions!$B$2</f>
        <v>11.676786319626247</v>
      </c>
      <c r="CG39" s="66">
        <f>Z39/1000*Conversions!$B$2</f>
        <v>14.429499492068368</v>
      </c>
      <c r="CH39" s="66">
        <f>AA39/1000*Conversions!$B$2</f>
        <v>14.584655400585239</v>
      </c>
      <c r="CI39" s="66">
        <f>AB39/1000*Conversions!$B$2</f>
        <v>14.739811309102111</v>
      </c>
      <c r="CJ39" s="73">
        <f>TREND(BL39:CI39,$BL$5:$CI$5,$CJ$5)</f>
        <v>21.358484097597056</v>
      </c>
      <c r="CL39" s="52" t="str">
        <f t="shared" si="5"/>
        <v>ABIOCRP32</v>
      </c>
      <c r="CM39" s="52" t="str">
        <f t="shared" si="6"/>
        <v>Miscanthus - Me</v>
      </c>
      <c r="CN39" s="15" t="s">
        <v>105</v>
      </c>
      <c r="CO39" s="15" t="s">
        <v>128</v>
      </c>
      <c r="CP39" s="52" t="str">
        <f t="shared" si="7"/>
        <v>BIOWOO</v>
      </c>
      <c r="CQ39" s="52" t="s">
        <v>103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4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8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5"/>
        <v>ABIOCRP12</v>
      </c>
      <c r="CM40" s="52" t="str">
        <f t="shared" si="6"/>
        <v>Wheat - Me</v>
      </c>
      <c r="CN40" s="15" t="s">
        <v>105</v>
      </c>
      <c r="CO40" s="15" t="s">
        <v>128</v>
      </c>
      <c r="CP40" s="52" t="str">
        <f t="shared" si="7"/>
        <v>BIOCRP1</v>
      </c>
      <c r="CQ40" s="52" t="s">
        <v>103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4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8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5"/>
        <v>ABIOCRP22</v>
      </c>
      <c r="CM41" s="52" t="str">
        <f t="shared" si="6"/>
        <v>OSR - Me</v>
      </c>
      <c r="CN41" s="15" t="s">
        <v>105</v>
      </c>
      <c r="CO41" s="15" t="s">
        <v>128</v>
      </c>
      <c r="CP41" s="52" t="str">
        <f t="shared" si="7"/>
        <v>BIORPS</v>
      </c>
      <c r="CQ41" s="52" t="s">
        <v>103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4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56382.966268442295</v>
      </c>
      <c r="K42" s="25">
        <v>86848.53831105771</v>
      </c>
      <c r="L42" s="25">
        <v>118830.16962593599</v>
      </c>
      <c r="M42" s="25">
        <v>152327.86021307713</v>
      </c>
      <c r="N42" s="25">
        <v>187341.6100724811</v>
      </c>
      <c r="O42" s="25">
        <v>196458.59236282372</v>
      </c>
      <c r="P42" s="25">
        <v>205792.15454920387</v>
      </c>
      <c r="Q42" s="25">
        <v>215342.29663162152</v>
      </c>
      <c r="R42" s="25">
        <v>225109.01861007678</v>
      </c>
      <c r="S42" s="25">
        <v>235092.32048456953</v>
      </c>
      <c r="T42" s="25">
        <v>245292.20225509981</v>
      </c>
      <c r="U42" s="25">
        <v>255708.66392166773</v>
      </c>
      <c r="V42" s="25">
        <v>266341.7054842732</v>
      </c>
      <c r="W42" s="25">
        <v>277191.3269429162</v>
      </c>
      <c r="X42" s="25">
        <v>288257.52829759679</v>
      </c>
      <c r="Y42" s="25">
        <v>299540.30954831484</v>
      </c>
      <c r="Z42" s="25">
        <v>311039.67069507053</v>
      </c>
      <c r="AA42" s="25">
        <v>322755.61173786368</v>
      </c>
      <c r="AB42" s="25">
        <v>334688.13267669472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8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2.3606420317271422</v>
      </c>
      <c r="BR42" s="66">
        <f>K42/1000*Conversions!$B$2</f>
        <v>3.6361746020073644</v>
      </c>
      <c r="BS42" s="66">
        <f>L42/1000*Conversions!$B$2</f>
        <v>4.9751815418986887</v>
      </c>
      <c r="BT42" s="66">
        <f>M42/1000*Conversions!$B$2</f>
        <v>6.377662851401114</v>
      </c>
      <c r="BU42" s="66">
        <f>N42/1000*Conversions!$B$2</f>
        <v>7.8436185305146395</v>
      </c>
      <c r="BV42" s="66">
        <f>O42/1000*Conversions!$B$2</f>
        <v>8.2253283450467034</v>
      </c>
      <c r="BW42" s="66">
        <f>P42/1000*Conversions!$B$2</f>
        <v>8.6161059266660676</v>
      </c>
      <c r="BX42" s="66">
        <f>Q42/1000*Conversions!$B$2</f>
        <v>9.0159512753727302</v>
      </c>
      <c r="BY42" s="66">
        <f>R42/1000*Conversions!$B$2</f>
        <v>9.4248643911666949</v>
      </c>
      <c r="BZ42" s="66">
        <f>S42/1000*Conversions!$B$2</f>
        <v>9.8428452740479582</v>
      </c>
      <c r="CA42" s="66">
        <f>T42/1000*Conversions!$B$2</f>
        <v>10.269893924016518</v>
      </c>
      <c r="CB42" s="66">
        <f>U42/1000*Conversions!$B$2</f>
        <v>10.706010341072385</v>
      </c>
      <c r="CC42" s="66">
        <f>V42/1000*Conversions!$B$2</f>
        <v>11.15119452521555</v>
      </c>
      <c r="CD42" s="66">
        <f>W42/1000*Conversions!$B$2</f>
        <v>11.605446476446016</v>
      </c>
      <c r="CE42" s="66">
        <f>X42/1000*Conversions!$B$2</f>
        <v>12.068766194763782</v>
      </c>
      <c r="CF42" s="66">
        <f>Y42/1000*Conversions!$B$2</f>
        <v>12.541153680168847</v>
      </c>
      <c r="CG42" s="66">
        <f>Z42/1000*Conversions!$B$2</f>
        <v>13.022608932661214</v>
      </c>
      <c r="CH42" s="66">
        <f>AA42/1000*Conversions!$B$2</f>
        <v>13.513131952240876</v>
      </c>
      <c r="CI42" s="66">
        <f>AB42/1000*Conversions!$B$2</f>
        <v>14.012722738907854</v>
      </c>
      <c r="CJ42" s="73">
        <f>TREND(BT42:CI42,$BT$5:$CI$5,$CJ$5)</f>
        <v>20.870088249162677</v>
      </c>
      <c r="CL42" s="52" t="str">
        <f t="shared" si="5"/>
        <v>ABIOGAS12</v>
      </c>
      <c r="CM42" s="52" t="str">
        <f t="shared" si="6"/>
        <v>Crops Anaerobic - Me</v>
      </c>
      <c r="CN42" s="15" t="s">
        <v>105</v>
      </c>
      <c r="CO42" s="15" t="s">
        <v>128</v>
      </c>
      <c r="CP42" s="52" t="str">
        <f t="shared" si="7"/>
        <v>BIOGAS</v>
      </c>
      <c r="CQ42" s="52" t="s">
        <v>103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4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8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5"/>
        <v>MINBIOINDW12</v>
      </c>
      <c r="CM43" s="52" t="str">
        <f t="shared" si="6"/>
        <v>Industrial Food - Me</v>
      </c>
      <c r="CN43" s="15" t="s">
        <v>6</v>
      </c>
      <c r="CO43" s="15" t="s">
        <v>128</v>
      </c>
      <c r="CP43" s="52" t="str">
        <f t="shared" si="7"/>
        <v>BIOSLU</v>
      </c>
      <c r="CQ43" s="52" t="s">
        <v>103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45">
      <c r="K44" s="20">
        <f>SUM(K28:K43)</f>
        <v>188768.43828488313</v>
      </c>
      <c r="L44" s="20">
        <f t="shared" ref="L44:AA44" si="9">SUM(L28:L43)</f>
        <v>237601.46669887094</v>
      </c>
      <c r="M44" s="20">
        <f t="shared" si="9"/>
        <v>292919.18575356284</v>
      </c>
      <c r="N44" s="20">
        <f t="shared" si="9"/>
        <v>348145.6558825337</v>
      </c>
      <c r="O44" s="20">
        <f t="shared" si="9"/>
        <v>386878.07840917539</v>
      </c>
      <c r="P44" s="20">
        <f t="shared" si="9"/>
        <v>418964.31081284524</v>
      </c>
      <c r="Q44" s="20">
        <f t="shared" si="9"/>
        <v>459303.67996693723</v>
      </c>
      <c r="R44" s="20">
        <f t="shared" si="9"/>
        <v>502378.82118940295</v>
      </c>
      <c r="S44" s="20">
        <f t="shared" si="9"/>
        <v>549898.01249861834</v>
      </c>
      <c r="T44" s="20">
        <f t="shared" si="9"/>
        <v>608389.23828888359</v>
      </c>
      <c r="U44" s="20">
        <f t="shared" si="9"/>
        <v>676700.64792444557</v>
      </c>
      <c r="V44" s="20">
        <f t="shared" si="9"/>
        <v>757206.78823273047</v>
      </c>
      <c r="W44" s="20">
        <f t="shared" si="9"/>
        <v>856245.3139702375</v>
      </c>
      <c r="X44" s="20">
        <f t="shared" si="9"/>
        <v>965373.92724859132</v>
      </c>
      <c r="Y44" s="20">
        <f t="shared" si="9"/>
        <v>1098480.7645242757</v>
      </c>
      <c r="Z44" s="20">
        <f t="shared" si="9"/>
        <v>1257259.2834301749</v>
      </c>
      <c r="AA44" s="20">
        <f t="shared" si="9"/>
        <v>1279736.9895747334</v>
      </c>
      <c r="AB44" s="20">
        <f>SUM(AB28:AB43)</f>
        <v>1302462.4248438214</v>
      </c>
      <c r="BD44" s="3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4.65" thickBot="1" x14ac:dyDescent="0.5">
      <c r="A45" s="56" t="s">
        <v>72</v>
      </c>
      <c r="AD45" s="56" t="s">
        <v>73</v>
      </c>
      <c r="BD45" s="3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 x14ac:dyDescent="0.45">
      <c r="A46" s="50" t="s">
        <v>14</v>
      </c>
      <c r="B46" s="50" t="s">
        <v>55</v>
      </c>
      <c r="C46" s="92" t="s">
        <v>25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4"/>
      <c r="AD46" s="95" t="s">
        <v>26</v>
      </c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7"/>
      <c r="BD46" s="32"/>
      <c r="BG46" s="5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.75" x14ac:dyDescent="0.4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L47" s="71"/>
      <c r="CM47" s="7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4.65" thickBot="1" x14ac:dyDescent="0.5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109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L48" s="31" t="s">
        <v>109</v>
      </c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4.65" thickBot="1" x14ac:dyDescent="0.5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28" t="s">
        <v>104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4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4548.5812553740334</v>
      </c>
      <c r="L50" s="25">
        <v>8124.8208655775288</v>
      </c>
      <c r="M50" s="25">
        <v>11107.767268558326</v>
      </c>
      <c r="N50" s="25">
        <v>13378.761822871884</v>
      </c>
      <c r="O50" s="25">
        <v>22973.631413012325</v>
      </c>
      <c r="P50" s="25">
        <v>30348.595586127827</v>
      </c>
      <c r="Q50" s="25">
        <v>37674.118658641448</v>
      </c>
      <c r="R50" s="25">
        <v>41654.127257093722</v>
      </c>
      <c r="S50" s="25">
        <v>50133.276010318143</v>
      </c>
      <c r="T50" s="25">
        <v>36981.943250214958</v>
      </c>
      <c r="U50" s="25">
        <v>43244.482659787907</v>
      </c>
      <c r="V50" s="25">
        <v>25898.896531957576</v>
      </c>
      <c r="W50" s="25">
        <v>31230.295213528232</v>
      </c>
      <c r="X50" s="25">
        <v>41860.131842934941</v>
      </c>
      <c r="Y50" s="25">
        <v>31312.697047864716</v>
      </c>
      <c r="Z50" s="25">
        <v>41200.917168243046</v>
      </c>
      <c r="AA50" s="25">
        <v>34114.35941530524</v>
      </c>
      <c r="AB50" s="25">
        <v>34114.35941530524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0.19044000000000005</v>
      </c>
      <c r="BS50" s="66">
        <f>L50/1000*Conversions!$B$2</f>
        <v>0.34017000000000003</v>
      </c>
      <c r="BT50" s="66">
        <f>M50/1000*Conversions!$B$2</f>
        <v>0.46505999999999997</v>
      </c>
      <c r="BU50" s="66">
        <f>N50/1000*Conversions!$B$2</f>
        <v>0.56014200000000003</v>
      </c>
      <c r="BV50" s="66">
        <f>O50/1000*Conversions!$B$2</f>
        <v>0.96186000000000005</v>
      </c>
      <c r="BW50" s="66">
        <f>P50/1000*Conversions!$B$2</f>
        <v>1.270635</v>
      </c>
      <c r="BX50" s="66">
        <f>Q50/1000*Conversions!$B$2</f>
        <v>1.5773400000000002</v>
      </c>
      <c r="BY50" s="66">
        <f>R50/1000*Conversions!$B$2</f>
        <v>1.7439750000000001</v>
      </c>
      <c r="BZ50" s="66">
        <f>S50/1000*Conversions!$B$2</f>
        <v>2.0989800000000001</v>
      </c>
      <c r="CA50" s="66">
        <f>T50/1000*Conversions!$B$2</f>
        <v>1.5483600000000002</v>
      </c>
      <c r="CB50" s="66">
        <f>U50/1000*Conversions!$B$2</f>
        <v>1.8105600000000002</v>
      </c>
      <c r="CC50" s="66">
        <f>V50/1000*Conversions!$B$2</f>
        <v>1.0843349999999998</v>
      </c>
      <c r="CD50" s="66">
        <f>W50/1000*Conversions!$B$2</f>
        <v>1.3075500000000002</v>
      </c>
      <c r="CE50" s="66">
        <f>X50/1000*Conversions!$B$2</f>
        <v>1.7526000000000002</v>
      </c>
      <c r="CF50" s="66">
        <f>Y50/1000*Conversions!$B$2</f>
        <v>1.3109999999999999</v>
      </c>
      <c r="CG50" s="66">
        <f>Z50/1000*Conversions!$B$2</f>
        <v>1.7249999999999999</v>
      </c>
      <c r="CH50" s="66">
        <f>AA50/1000*Conversions!$B$2</f>
        <v>1.4282999999999997</v>
      </c>
      <c r="CI50" s="66">
        <f>AB50/1000*Conversions!$B$2</f>
        <v>1.4282999999999997</v>
      </c>
      <c r="CJ50" s="73">
        <f>TREND(BW50:CI50,$BW$5:$CI$5,$CJ$5)</f>
        <v>1.2758896153846173</v>
      </c>
      <c r="CL50" s="52" t="str">
        <f t="shared" ref="CL50:CL65" si="10">BG50</f>
        <v>ABIOFRSR3</v>
      </c>
      <c r="CM50" s="52" t="str">
        <f t="shared" ref="CM50:CM65" si="11">BH50</f>
        <v>Forest thinnings - Hi</v>
      </c>
      <c r="CN50" s="15" t="s">
        <v>105</v>
      </c>
      <c r="CO50" s="15" t="s">
        <v>128</v>
      </c>
      <c r="CP50" s="52" t="str">
        <f t="shared" ref="CP50:CP65" si="12">BJ50</f>
        <v>BIOWOO</v>
      </c>
      <c r="CQ50" s="52" t="s">
        <v>103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4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3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si="10"/>
        <v>MINBIOWOO13</v>
      </c>
      <c r="CM51" s="52" t="str">
        <f t="shared" si="11"/>
        <v>Sawmill residues - Hi</v>
      </c>
      <c r="CN51" s="15" t="s">
        <v>6</v>
      </c>
      <c r="CO51" s="15" t="s">
        <v>128</v>
      </c>
      <c r="CP51" s="52" t="str">
        <f t="shared" si="12"/>
        <v>BIOWOO</v>
      </c>
      <c r="CQ51" s="52" t="s">
        <v>103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4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3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10"/>
        <v>MINBIOWOO23</v>
      </c>
      <c r="CM52" s="52" t="str">
        <f t="shared" si="11"/>
        <v>PCRW - Hi</v>
      </c>
      <c r="CN52" s="15" t="s">
        <v>6</v>
      </c>
      <c r="CO52" s="15" t="s">
        <v>128</v>
      </c>
      <c r="CP52" s="52" t="str">
        <f t="shared" si="12"/>
        <v>BIOWOO</v>
      </c>
      <c r="CQ52" s="52" t="s">
        <v>103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4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"MINBMSW1"&amp;BE53</f>
        <v>MINBMSW13</v>
      </c>
      <c r="BH53" s="52" t="str">
        <f t="shared" si="13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10"/>
        <v>MINBMSW13</v>
      </c>
      <c r="CM53" s="52" t="str">
        <f t="shared" si="11"/>
        <v>Solid BMSW - Hi</v>
      </c>
      <c r="CN53" s="15" t="s">
        <v>6</v>
      </c>
      <c r="CO53" s="15" t="s">
        <v>128</v>
      </c>
      <c r="CP53" s="52" t="str">
        <f t="shared" si="12"/>
        <v>BIOMUN</v>
      </c>
      <c r="CQ53" s="52" t="s">
        <v>103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4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3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10"/>
        <v>MINBIOAGRW43</v>
      </c>
      <c r="CM54" s="52" t="str">
        <f t="shared" si="11"/>
        <v>Tallow - Hi</v>
      </c>
      <c r="CN54" s="15" t="s">
        <v>6</v>
      </c>
      <c r="CO54" s="15" t="s">
        <v>128</v>
      </c>
      <c r="CP54" s="52" t="str">
        <f t="shared" si="12"/>
        <v>BIOWOO</v>
      </c>
      <c r="CQ54" s="52" t="s">
        <v>103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4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143.23808684436798</v>
      </c>
      <c r="L55" s="25">
        <v>648.04870987388927</v>
      </c>
      <c r="M55" s="25">
        <v>1160.934146603611</v>
      </c>
      <c r="N55" s="25">
        <v>1681.9799677558035</v>
      </c>
      <c r="O55" s="25">
        <v>2210.24905990255</v>
      </c>
      <c r="P55" s="25">
        <v>2745.2190237173968</v>
      </c>
      <c r="Q55" s="25">
        <v>3286.4053030954424</v>
      </c>
      <c r="R55" s="25">
        <v>3833.4348756807103</v>
      </c>
      <c r="S55" s="25">
        <v>4386.002109486958</v>
      </c>
      <c r="T55" s="25">
        <v>4943.8080234307808</v>
      </c>
      <c r="U55" s="25">
        <v>5507.3809558612757</v>
      </c>
      <c r="V55" s="25">
        <v>6076.9809712668366</v>
      </c>
      <c r="W55" s="25">
        <v>6652.8856405846927</v>
      </c>
      <c r="X55" s="25">
        <v>6690.5907136715368</v>
      </c>
      <c r="Y55" s="25">
        <v>6728.4570077386052</v>
      </c>
      <c r="Z55" s="25">
        <v>6766.6147893379175</v>
      </c>
      <c r="AA55" s="25">
        <v>6805.2897678417867</v>
      </c>
      <c r="AB55" s="25">
        <v>6844.4999999999991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3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5.997092219999999E-3</v>
      </c>
      <c r="BS55" s="66">
        <f>L55/1000*Conversions!$B$2</f>
        <v>2.7132503384999999E-2</v>
      </c>
      <c r="BT55" s="66">
        <f>M55/1000*Conversions!$B$2</f>
        <v>4.8605990849999989E-2</v>
      </c>
      <c r="BU55" s="66">
        <f>N55/1000*Conversions!$B$2</f>
        <v>7.0421137289999991E-2</v>
      </c>
      <c r="BV55" s="66">
        <f>O55/1000*Conversions!$B$2</f>
        <v>9.2538707639999981E-2</v>
      </c>
      <c r="BW55" s="66">
        <f>P55/1000*Conversions!$B$2</f>
        <v>0.11493683008499998</v>
      </c>
      <c r="BX55" s="66">
        <f>Q55/1000*Conversions!$B$2</f>
        <v>0.13759521722999998</v>
      </c>
      <c r="BY55" s="66">
        <f>R55/1000*Conversions!$B$2</f>
        <v>0.16049825137499998</v>
      </c>
      <c r="BZ55" s="66">
        <f>S55/1000*Conversions!$B$2</f>
        <v>0.18363313631999995</v>
      </c>
      <c r="CA55" s="66">
        <f>T55/1000*Conversions!$B$2</f>
        <v>0.20698735432499993</v>
      </c>
      <c r="CB55" s="66">
        <f>U55/1000*Conversions!$B$2</f>
        <v>0.2305830258599999</v>
      </c>
      <c r="CC55" s="66">
        <f>V55/1000*Conversions!$B$2</f>
        <v>0.25443103930499994</v>
      </c>
      <c r="CD55" s="66">
        <f>W55/1000*Conversions!$B$2</f>
        <v>0.27854301599999992</v>
      </c>
      <c r="CE55" s="66">
        <f>X55/1000*Conversions!$B$2</f>
        <v>0.28012165199999994</v>
      </c>
      <c r="CF55" s="66">
        <f>Y55/1000*Conversions!$B$2</f>
        <v>0.28170703799999991</v>
      </c>
      <c r="CG55" s="66">
        <f>Z55/1000*Conversions!$B$2</f>
        <v>0.28330462799999995</v>
      </c>
      <c r="CH55" s="66">
        <f>AA55/1000*Conversions!$B$2</f>
        <v>0.28492387199999997</v>
      </c>
      <c r="CI55" s="66">
        <f>AB55/1000*Conversions!$B$2</f>
        <v>0.28656552599999996</v>
      </c>
      <c r="CJ55" s="73">
        <f>TREND(CD55:CI55,$CD$5:$CI$5,$CJ$5)</f>
        <v>0.31058602200000029</v>
      </c>
      <c r="CL55" s="52" t="str">
        <f t="shared" si="10"/>
        <v>MINBIORVO3</v>
      </c>
      <c r="CM55" s="52" t="str">
        <f t="shared" si="11"/>
        <v>RVO - Hi</v>
      </c>
      <c r="CN55" s="15" t="s">
        <v>6</v>
      </c>
      <c r="CO55" s="15" t="s">
        <v>128</v>
      </c>
      <c r="CP55" s="52" t="str">
        <f t="shared" si="12"/>
        <v>BIORPS</v>
      </c>
      <c r="CQ55" s="52" t="s">
        <v>103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4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3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10"/>
        <v>MINBIOAGRW13</v>
      </c>
      <c r="CM56" s="52" t="str">
        <f t="shared" si="11"/>
        <v>Straw - Hi</v>
      </c>
      <c r="CN56" s="15" t="s">
        <v>6</v>
      </c>
      <c r="CO56" s="15" t="s">
        <v>128</v>
      </c>
      <c r="CP56" s="52" t="str">
        <f t="shared" si="12"/>
        <v>BIOWOO</v>
      </c>
      <c r="CQ56" s="52" t="s">
        <v>103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4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3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10"/>
        <v>MINBIOAGRW23</v>
      </c>
      <c r="CM57" s="52" t="str">
        <f t="shared" si="11"/>
        <v>Cattle waste - Hi</v>
      </c>
      <c r="CN57" s="15" t="s">
        <v>6</v>
      </c>
      <c r="CO57" s="15" t="s">
        <v>128</v>
      </c>
      <c r="CP57" s="52" t="str">
        <f t="shared" si="12"/>
        <v>BIOSLU</v>
      </c>
      <c r="CQ57" s="52" t="s">
        <v>103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4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3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10"/>
        <v>MINBIOAGRW33</v>
      </c>
      <c r="CM58" s="52" t="str">
        <f t="shared" si="11"/>
        <v>Pig waste - Hi</v>
      </c>
      <c r="CN58" s="15" t="s">
        <v>6</v>
      </c>
      <c r="CO58" s="15" t="s">
        <v>128</v>
      </c>
      <c r="CP58" s="52" t="str">
        <f t="shared" si="12"/>
        <v>BIOSLU</v>
      </c>
      <c r="CQ58" s="52" t="s">
        <v>103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4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3903.279512040237</v>
      </c>
      <c r="L59" s="25">
        <v>4158.7805607146247</v>
      </c>
      <c r="M59" s="25">
        <v>4422.0557255219583</v>
      </c>
      <c r="N59" s="25">
        <v>4667.2029220349896</v>
      </c>
      <c r="O59" s="25">
        <v>4895.980690931131</v>
      </c>
      <c r="P59" s="25">
        <v>5131.5778468876888</v>
      </c>
      <c r="Q59" s="25">
        <v>5365.227331542339</v>
      </c>
      <c r="R59" s="25">
        <v>5616.4230269720929</v>
      </c>
      <c r="S59" s="25">
        <v>5876.5243977330856</v>
      </c>
      <c r="T59" s="25">
        <v>6144.0945907180221</v>
      </c>
      <c r="U59" s="25">
        <v>6247.40127769014</v>
      </c>
      <c r="V59" s="25">
        <v>6352.3995634967423</v>
      </c>
      <c r="W59" s="25">
        <v>6459.1161017764562</v>
      </c>
      <c r="X59" s="25">
        <v>6567.6155032464721</v>
      </c>
      <c r="Y59" s="25">
        <v>6677.9274107031633</v>
      </c>
      <c r="Z59" s="25">
        <v>6790.0819577342809</v>
      </c>
      <c r="AA59" s="25">
        <v>6904.1097768149075</v>
      </c>
      <c r="AB59" s="25">
        <v>7020.0420075364655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"MINBMSW2"&amp;BE59</f>
        <v>MINBMSW23</v>
      </c>
      <c r="BH59" s="52" t="str">
        <f t="shared" si="13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0.16342250661010063</v>
      </c>
      <c r="BS59" s="66">
        <f>L59/1000*Conversions!$B$2</f>
        <v>0.17411982451599994</v>
      </c>
      <c r="BT59" s="66">
        <f>M59/1000*Conversions!$B$2</f>
        <v>0.18514262911615337</v>
      </c>
      <c r="BU59" s="66">
        <f>N59/1000*Conversions!$B$2</f>
        <v>0.19540645193976094</v>
      </c>
      <c r="BV59" s="66">
        <f>O59/1000*Conversions!$B$2</f>
        <v>0.2049849195679046</v>
      </c>
      <c r="BW59" s="66">
        <f>P59/1000*Conversions!$B$2</f>
        <v>0.21484890129349377</v>
      </c>
      <c r="BX59" s="66">
        <f>Q59/1000*Conversions!$B$2</f>
        <v>0.22463133791701467</v>
      </c>
      <c r="BY59" s="66">
        <f>R59/1000*Conversions!$B$2</f>
        <v>0.23514839929326761</v>
      </c>
      <c r="BZ59" s="66">
        <f>S59/1000*Conversions!$B$2</f>
        <v>0.24603832348428883</v>
      </c>
      <c r="CA59" s="66">
        <f>T59/1000*Conversions!$B$2</f>
        <v>0.25724095232418215</v>
      </c>
      <c r="CB59" s="66">
        <f>U59/1000*Conversions!$B$2</f>
        <v>0.26156619669433079</v>
      </c>
      <c r="CC59" s="66">
        <f>V59/1000*Conversions!$B$2</f>
        <v>0.26596226492448166</v>
      </c>
      <c r="CD59" s="66">
        <f>W59/1000*Conversions!$B$2</f>
        <v>0.27043027294917671</v>
      </c>
      <c r="CE59" s="66">
        <f>X59/1000*Conversions!$B$2</f>
        <v>0.27497292588992328</v>
      </c>
      <c r="CF59" s="66">
        <f>Y59/1000*Conversions!$B$2</f>
        <v>0.27959146483132008</v>
      </c>
      <c r="CG59" s="66">
        <f>Z59/1000*Conversions!$B$2</f>
        <v>0.28428715140641891</v>
      </c>
      <c r="CH59" s="66">
        <f>AA59/1000*Conversions!$B$2</f>
        <v>0.28906126813568656</v>
      </c>
      <c r="CI59" s="66">
        <f>AB59/1000*Conversions!$B$2</f>
        <v>0.29391511877153675</v>
      </c>
      <c r="CJ59" s="73">
        <f>TREND(BT59:CI59,$BT$5:$CI$5,$CJ$5)</f>
        <v>0.4109850441439864</v>
      </c>
      <c r="CL59" s="52" t="str">
        <f t="shared" si="10"/>
        <v>MINBMSW23</v>
      </c>
      <c r="CM59" s="52" t="str">
        <f t="shared" si="11"/>
        <v>BMSW - Hi</v>
      </c>
      <c r="CN59" s="15" t="s">
        <v>6</v>
      </c>
      <c r="CO59" s="15" t="s">
        <v>128</v>
      </c>
      <c r="CP59" s="52" t="str">
        <f t="shared" si="12"/>
        <v>BIOMUN</v>
      </c>
      <c r="CQ59" s="52" t="s">
        <v>103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4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5153.5253654342196</v>
      </c>
      <c r="O60" s="25">
        <v>6705.6367631604062</v>
      </c>
      <c r="P60" s="25">
        <v>6787.4128212477281</v>
      </c>
      <c r="Q60" s="25">
        <v>6869.1888793350499</v>
      </c>
      <c r="R60" s="25">
        <v>6950.9649374223718</v>
      </c>
      <c r="S60" s="25">
        <v>7032.7409955096937</v>
      </c>
      <c r="T60" s="25">
        <v>7114.5170535970155</v>
      </c>
      <c r="U60" s="25">
        <v>7196.2931116843374</v>
      </c>
      <c r="V60" s="25">
        <v>7278.0691697716593</v>
      </c>
      <c r="W60" s="25">
        <v>7359.8452278589848</v>
      </c>
      <c r="X60" s="25">
        <v>7441.6212859463112</v>
      </c>
      <c r="Y60" s="25">
        <v>7523.3973440336385</v>
      </c>
      <c r="Z60" s="25">
        <v>7605.1734021209641</v>
      </c>
      <c r="AA60" s="25">
        <v>7686.9494602082887</v>
      </c>
      <c r="AB60" s="25">
        <v>7768.7255182956151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3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0.21576779999999993</v>
      </c>
      <c r="BV60" s="66">
        <f>O60/1000*Conversions!$B$2</f>
        <v>0.28075159999999988</v>
      </c>
      <c r="BW60" s="66">
        <f>P60/1000*Conversions!$B$2</f>
        <v>0.28417539999999991</v>
      </c>
      <c r="BX60" s="66">
        <f>Q60/1000*Conversions!$B$2</f>
        <v>0.28759919999999989</v>
      </c>
      <c r="BY60" s="66">
        <f>R60/1000*Conversions!$B$2</f>
        <v>0.29102299999999987</v>
      </c>
      <c r="BZ60" s="66">
        <f>S60/1000*Conversions!$B$2</f>
        <v>0.2944467999999999</v>
      </c>
      <c r="CA60" s="66">
        <f>T60/1000*Conversions!$B$2</f>
        <v>0.29787059999999987</v>
      </c>
      <c r="CB60" s="66">
        <f>U60/1000*Conversions!$B$2</f>
        <v>0.30129439999999985</v>
      </c>
      <c r="CC60" s="66">
        <f>V60/1000*Conversions!$B$2</f>
        <v>0.30471819999999983</v>
      </c>
      <c r="CD60" s="66">
        <f>W60/1000*Conversions!$B$2</f>
        <v>0.30814200000000003</v>
      </c>
      <c r="CE60" s="66">
        <f>X60/1000*Conversions!$B$2</f>
        <v>0.31156580000000017</v>
      </c>
      <c r="CF60" s="66">
        <f>Y60/1000*Conversions!$B$2</f>
        <v>0.31498960000000037</v>
      </c>
      <c r="CG60" s="66">
        <f>Z60/1000*Conversions!$B$2</f>
        <v>0.31841340000000051</v>
      </c>
      <c r="CH60" s="66">
        <f>AA60/1000*Conversions!$B$2</f>
        <v>0.32183720000000066</v>
      </c>
      <c r="CI60" s="66">
        <f>AB60/1000*Conversions!$B$2</f>
        <v>0.32526100000000085</v>
      </c>
      <c r="CJ60" s="73">
        <f>TREND(BT60:CI60,$BT$5:$CI$5,$CJ$5)</f>
        <v>0.46958760784313824</v>
      </c>
      <c r="CL60" s="52" t="str">
        <f t="shared" si="10"/>
        <v>ABIOCRP43</v>
      </c>
      <c r="CM60" s="52" t="str">
        <f t="shared" si="11"/>
        <v>Willow - Hi</v>
      </c>
      <c r="CN60" s="15" t="s">
        <v>105</v>
      </c>
      <c r="CO60" s="15" t="s">
        <v>128</v>
      </c>
      <c r="CP60" s="52" t="str">
        <f t="shared" si="12"/>
        <v>BIOWOO</v>
      </c>
      <c r="CQ60" s="52" t="s">
        <v>103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4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3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0</v>
      </c>
      <c r="BU61" s="66">
        <f>N61/1000*Conversions!$B$2</f>
        <v>0</v>
      </c>
      <c r="BV61" s="66">
        <f>O61/1000*Conversions!$B$2</f>
        <v>0</v>
      </c>
      <c r="BW61" s="66">
        <f>P61/1000*Conversions!$B$2</f>
        <v>0</v>
      </c>
      <c r="BX61" s="66">
        <f>Q61/1000*Conversions!$B$2</f>
        <v>0</v>
      </c>
      <c r="BY61" s="66">
        <f>R61/1000*Conversions!$B$2</f>
        <v>0</v>
      </c>
      <c r="BZ61" s="66">
        <f>S61/1000*Conversions!$B$2</f>
        <v>0</v>
      </c>
      <c r="CA61" s="66">
        <f>T61/1000*Conversions!$B$2</f>
        <v>0</v>
      </c>
      <c r="CB61" s="66">
        <f>U61/1000*Conversions!$B$2</f>
        <v>0</v>
      </c>
      <c r="CC61" s="66">
        <f>V61/1000*Conversions!$B$2</f>
        <v>0</v>
      </c>
      <c r="CD61" s="66">
        <f>W61/1000*Conversions!$B$2</f>
        <v>0</v>
      </c>
      <c r="CE61" s="66">
        <f>X61/1000*Conversions!$B$2</f>
        <v>0</v>
      </c>
      <c r="CF61" s="66">
        <f>Y61/1000*Conversions!$B$2</f>
        <v>0</v>
      </c>
      <c r="CG61" s="66">
        <f>Z61/1000*Conversions!$B$2</f>
        <v>0</v>
      </c>
      <c r="CH61" s="66">
        <f>AA61/1000*Conversions!$B$2</f>
        <v>0</v>
      </c>
      <c r="CI61" s="66">
        <f>AB61/1000*Conversions!$B$2</f>
        <v>0</v>
      </c>
      <c r="CJ61" s="73">
        <f>CI61</f>
        <v>0</v>
      </c>
      <c r="CL61" s="52" t="str">
        <f t="shared" si="10"/>
        <v>ABIOCRP33</v>
      </c>
      <c r="CM61" s="52" t="str">
        <f t="shared" si="11"/>
        <v>Miscanthus - Hi</v>
      </c>
      <c r="CN61" s="15" t="s">
        <v>105</v>
      </c>
      <c r="CO61" s="15" t="s">
        <v>128</v>
      </c>
      <c r="CP61" s="52" t="str">
        <f t="shared" si="12"/>
        <v>BIOWOO</v>
      </c>
      <c r="CQ61" s="52" t="s">
        <v>103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4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3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10"/>
        <v>ABIOCRP13</v>
      </c>
      <c r="CM62" s="52" t="str">
        <f t="shared" si="11"/>
        <v>Wheat - Hi</v>
      </c>
      <c r="CN62" s="15" t="s">
        <v>105</v>
      </c>
      <c r="CO62" s="15" t="s">
        <v>128</v>
      </c>
      <c r="CP62" s="52" t="str">
        <f t="shared" si="12"/>
        <v>BIOCRP1</v>
      </c>
      <c r="CQ62" s="52" t="s">
        <v>103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4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3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10"/>
        <v>ABIOCRP23</v>
      </c>
      <c r="CM63" s="52" t="str">
        <f t="shared" si="11"/>
        <v>OSR - Hi</v>
      </c>
      <c r="CN63" s="15" t="s">
        <v>105</v>
      </c>
      <c r="CO63" s="15" t="s">
        <v>128</v>
      </c>
      <c r="CP63" s="52" t="str">
        <f t="shared" si="12"/>
        <v>BIORPS</v>
      </c>
      <c r="CQ63" s="52" t="s">
        <v>103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4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112765.93253688459</v>
      </c>
      <c r="K64" s="25">
        <v>144747.56385176285</v>
      </c>
      <c r="L64" s="25">
        <v>178245.25443890397</v>
      </c>
      <c r="M64" s="25">
        <v>213259.00429830796</v>
      </c>
      <c r="N64" s="25">
        <v>249788.81342997483</v>
      </c>
      <c r="O64" s="25">
        <v>262706.25722935732</v>
      </c>
      <c r="P64" s="25">
        <v>275948.57087279612</v>
      </c>
      <c r="Q64" s="25">
        <v>289515.75436029123</v>
      </c>
      <c r="R64" s="25">
        <v>303407.80769184273</v>
      </c>
      <c r="S64" s="25">
        <v>317624.73086745047</v>
      </c>
      <c r="T64" s="25">
        <v>332166.52388711454</v>
      </c>
      <c r="U64" s="25">
        <v>347033.18675083498</v>
      </c>
      <c r="V64" s="25">
        <v>362224.71945861186</v>
      </c>
      <c r="W64" s="25">
        <v>377741.12201044493</v>
      </c>
      <c r="X64" s="25">
        <v>393582.39440633438</v>
      </c>
      <c r="Y64" s="25">
        <v>409748.53664628009</v>
      </c>
      <c r="Z64" s="25">
        <v>426239.54873028223</v>
      </c>
      <c r="AA64" s="25">
        <v>443055.43065834057</v>
      </c>
      <c r="AB64" s="25">
        <v>460196.18243045523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3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4.7212840634542843</v>
      </c>
      <c r="BR64" s="66">
        <f>K64/1000*Conversions!$B$2</f>
        <v>6.0602910033456077</v>
      </c>
      <c r="BS64" s="66">
        <f>L64/1000*Conversions!$B$2</f>
        <v>7.4627723128480321</v>
      </c>
      <c r="BT64" s="66">
        <f>M64/1000*Conversions!$B$2</f>
        <v>8.9287279919615585</v>
      </c>
      <c r="BU64" s="66">
        <f>N64/1000*Conversions!$B$2</f>
        <v>10.458158040686186</v>
      </c>
      <c r="BV64" s="66">
        <f>O64/1000*Conversions!$B$2</f>
        <v>10.998985577678733</v>
      </c>
      <c r="BW64" s="66">
        <f>P64/1000*Conversions!$B$2</f>
        <v>11.553414765302227</v>
      </c>
      <c r="BX64" s="66">
        <f>Q64/1000*Conversions!$B$2</f>
        <v>12.121445603556674</v>
      </c>
      <c r="BY64" s="66">
        <f>R64/1000*Conversions!$B$2</f>
        <v>12.703078092442071</v>
      </c>
      <c r="BZ64" s="66">
        <f>S64/1000*Conversions!$B$2</f>
        <v>13.298312231958416</v>
      </c>
      <c r="CA64" s="66">
        <f>T64/1000*Conversions!$B$2</f>
        <v>13.907148022105712</v>
      </c>
      <c r="CB64" s="66">
        <f>U64/1000*Conversions!$B$2</f>
        <v>14.529585462883961</v>
      </c>
      <c r="CC64" s="66">
        <f>V64/1000*Conversions!$B$2</f>
        <v>15.165624554293162</v>
      </c>
      <c r="CD64" s="66">
        <f>W64/1000*Conversions!$B$2</f>
        <v>15.81526529633331</v>
      </c>
      <c r="CE64" s="66">
        <f>X64/1000*Conversions!$B$2</f>
        <v>16.47850768900441</v>
      </c>
      <c r="CF64" s="66">
        <f>Y64/1000*Conversions!$B$2</f>
        <v>17.155351732306457</v>
      </c>
      <c r="CG64" s="66">
        <f>Z64/1000*Conversions!$B$2</f>
        <v>17.845797426239457</v>
      </c>
      <c r="CH64" s="66">
        <f>AA64/1000*Conversions!$B$2</f>
        <v>18.549844770803404</v>
      </c>
      <c r="CI64" s="66">
        <f>AB64/1000*Conversions!$B$2</f>
        <v>19.267493765998299</v>
      </c>
      <c r="CJ64" s="73">
        <f>TREND(BT64:CI64,$BT$5:$CI$5,$CJ$5)</f>
        <v>28.800806238537689</v>
      </c>
      <c r="CL64" s="52" t="str">
        <f t="shared" si="10"/>
        <v>ABIOGAS13</v>
      </c>
      <c r="CM64" s="52" t="str">
        <f t="shared" si="11"/>
        <v>Crops Anaerobic - Hi</v>
      </c>
      <c r="CN64" s="15" t="s">
        <v>105</v>
      </c>
      <c r="CO64" s="15" t="s">
        <v>128</v>
      </c>
      <c r="CP64" s="52" t="str">
        <f t="shared" si="12"/>
        <v>BIOGAS</v>
      </c>
      <c r="CQ64" s="52" t="s">
        <v>103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4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3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10"/>
        <v>MINBIOINDW13</v>
      </c>
      <c r="CM65" s="52" t="str">
        <f t="shared" si="11"/>
        <v>Industrial Food - Hi</v>
      </c>
      <c r="CN65" s="15" t="s">
        <v>6</v>
      </c>
      <c r="CO65" s="15" t="s">
        <v>128</v>
      </c>
      <c r="CP65" s="52" t="str">
        <f t="shared" si="12"/>
        <v>BIOSLU</v>
      </c>
      <c r="CQ65" s="52" t="s">
        <v>103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4.65" thickBot="1" x14ac:dyDescent="0.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68">
        <f>SUM(K50:K65)</f>
        <v>232309.98298167702</v>
      </c>
      <c r="L66" s="68">
        <f t="shared" ref="L66:AA66" si="14">SUM(L50:L65)</f>
        <v>281941.23890202394</v>
      </c>
      <c r="M66" s="68">
        <f t="shared" si="14"/>
        <v>335193.60413123039</v>
      </c>
      <c r="N66" s="68">
        <f t="shared" si="14"/>
        <v>378696.20294156042</v>
      </c>
      <c r="O66" s="68">
        <f t="shared" si="14"/>
        <v>404810.55886564747</v>
      </c>
      <c r="P66" s="68">
        <f t="shared" si="14"/>
        <v>427490.34067630628</v>
      </c>
      <c r="Q66" s="68">
        <f t="shared" si="14"/>
        <v>450435.46205016284</v>
      </c>
      <c r="R66" s="68">
        <f t="shared" si="14"/>
        <v>470043.42182838684</v>
      </c>
      <c r="S66" s="68">
        <f t="shared" si="14"/>
        <v>493812.23706500267</v>
      </c>
      <c r="T66" s="68">
        <f t="shared" si="14"/>
        <v>496993.47952132928</v>
      </c>
      <c r="U66" s="68">
        <f t="shared" si="14"/>
        <v>519781.50761018222</v>
      </c>
      <c r="V66" s="68">
        <f t="shared" si="14"/>
        <v>519316.23503599939</v>
      </c>
      <c r="W66" s="68">
        <f t="shared" si="14"/>
        <v>541879.36918733083</v>
      </c>
      <c r="X66" s="68">
        <f t="shared" si="14"/>
        <v>569540.99643439858</v>
      </c>
      <c r="Y66" s="68">
        <f t="shared" si="14"/>
        <v>576359.49776427983</v>
      </c>
      <c r="Z66" s="68">
        <f t="shared" si="14"/>
        <v>603940.36479087244</v>
      </c>
      <c r="AA66" s="68">
        <f t="shared" si="14"/>
        <v>614871.11921446887</v>
      </c>
      <c r="AB66" s="68">
        <f>SUM(AB50:AB65)</f>
        <v>633224.20856007072</v>
      </c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CJ66" s="2"/>
    </row>
    <row r="67" spans="1:119" x14ac:dyDescent="0.45">
      <c r="CJ67" s="66">
        <f>SUM(CJ6:CJ21,CJ28:CJ43,CJ50:CJ65)</f>
        <v>188.50791202135417</v>
      </c>
      <c r="CK67" s="52" t="s">
        <v>1</v>
      </c>
    </row>
    <row r="68" spans="1:119" x14ac:dyDescent="0.45"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20">
        <f>SUM(AB6:AB21,AB28:AB43,AB50:AB65)</f>
        <v>3290885.0789815923</v>
      </c>
      <c r="BC68" s="20"/>
      <c r="CJ68" s="67">
        <f>CJ67*1000/Conversions!$B$2</f>
        <v>4502434.1268117456</v>
      </c>
      <c r="CK68" s="52" t="s">
        <v>19</v>
      </c>
    </row>
    <row r="69" spans="1:119" x14ac:dyDescent="0.45">
      <c r="AB69" s="16"/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19" sqref="C19"/>
    </sheetView>
  </sheetViews>
  <sheetFormatPr defaultColWidth="9.1328125" defaultRowHeight="14.25" x14ac:dyDescent="0.45"/>
  <cols>
    <col min="1" max="1" width="9.59765625" style="3" bestFit="1" customWidth="1"/>
    <col min="2" max="2" width="11.86328125" style="3" customWidth="1"/>
    <col min="3" max="16384" width="9.1328125" style="3"/>
  </cols>
  <sheetData>
    <row r="2" spans="1:10" x14ac:dyDescent="0.45">
      <c r="A2" s="53" t="s">
        <v>0</v>
      </c>
      <c r="B2" s="54">
        <v>4.1868000000000002E-2</v>
      </c>
    </row>
    <row r="3" spans="1:10" x14ac:dyDescent="0.45">
      <c r="A3" s="53" t="s">
        <v>102</v>
      </c>
      <c r="B3" s="54">
        <v>41.868000000000002</v>
      </c>
    </row>
    <row r="5" spans="1:10" x14ac:dyDescent="0.45">
      <c r="A5" s="4" t="s">
        <v>100</v>
      </c>
    </row>
    <row r="6" spans="1:10" ht="26.65" x14ac:dyDescent="0.45">
      <c r="A6" s="57"/>
      <c r="B6" s="58" t="s">
        <v>101</v>
      </c>
      <c r="C6" s="59" t="s">
        <v>99</v>
      </c>
      <c r="F6" s="98" t="s">
        <v>15</v>
      </c>
      <c r="G6" s="99"/>
      <c r="H6" s="99"/>
      <c r="I6" s="99"/>
      <c r="J6" s="100"/>
    </row>
    <row r="7" spans="1:10" x14ac:dyDescent="0.45">
      <c r="A7" s="60">
        <v>2000</v>
      </c>
      <c r="B7" s="61"/>
      <c r="C7" s="61">
        <v>100</v>
      </c>
      <c r="F7" s="5" t="s">
        <v>16</v>
      </c>
      <c r="G7" s="6">
        <v>2000</v>
      </c>
      <c r="H7" s="7">
        <v>2010</v>
      </c>
      <c r="I7" s="7">
        <v>2005</v>
      </c>
      <c r="J7" s="8">
        <v>2006</v>
      </c>
    </row>
    <row r="8" spans="1:10" x14ac:dyDescent="0.45">
      <c r="A8" s="62">
        <v>2001</v>
      </c>
      <c r="B8" s="63">
        <v>2.1999999999999999E-2</v>
      </c>
      <c r="C8" s="61">
        <f>C7+(C7*B8)</f>
        <v>102.2</v>
      </c>
      <c r="F8" s="9">
        <v>39052</v>
      </c>
      <c r="G8" s="10">
        <v>79.3</v>
      </c>
      <c r="H8" s="11">
        <v>101.2</v>
      </c>
      <c r="I8" s="11">
        <v>94.3</v>
      </c>
      <c r="J8" s="12">
        <v>100</v>
      </c>
    </row>
    <row r="9" spans="1:10" x14ac:dyDescent="0.45">
      <c r="A9" s="62">
        <v>2002</v>
      </c>
      <c r="B9" s="63">
        <v>2.1000000000000001E-2</v>
      </c>
      <c r="C9" s="64">
        <f t="shared" ref="C9:C21" si="0">C8+(C8*B9)</f>
        <v>104.34620000000001</v>
      </c>
      <c r="F9" s="13">
        <v>38687</v>
      </c>
      <c r="G9" s="14">
        <f>G8/$I$8*100</f>
        <v>84.093319194061493</v>
      </c>
      <c r="H9" s="14">
        <f>H8/$I$8*100</f>
        <v>107.31707317073172</v>
      </c>
      <c r="I9" s="14">
        <f>I8/$I$8*100</f>
        <v>100</v>
      </c>
      <c r="J9" s="14">
        <f>J8/$I$8*100</f>
        <v>106.04453870625663</v>
      </c>
    </row>
    <row r="10" spans="1:10" x14ac:dyDescent="0.45">
      <c r="A10" s="62">
        <v>2003</v>
      </c>
      <c r="B10" s="63">
        <v>0.02</v>
      </c>
      <c r="C10" s="64">
        <f t="shared" si="0"/>
        <v>106.43312400000001</v>
      </c>
      <c r="F10" s="13">
        <v>36861</v>
      </c>
      <c r="G10" s="14">
        <f>G8/$G$8*100</f>
        <v>100</v>
      </c>
      <c r="H10" s="14">
        <f>H8/$G$8*100</f>
        <v>127.61664564943254</v>
      </c>
      <c r="I10" s="14">
        <f>I8/$G$8*100</f>
        <v>118.91551071878941</v>
      </c>
      <c r="J10" s="14">
        <f>J8/$G$8*100</f>
        <v>126.10340479192939</v>
      </c>
    </row>
    <row r="11" spans="1:10" x14ac:dyDescent="0.45">
      <c r="A11" s="62">
        <v>2004</v>
      </c>
      <c r="B11" s="63">
        <v>2.3E-2</v>
      </c>
      <c r="C11" s="64">
        <f t="shared" si="0"/>
        <v>108.88108585200001</v>
      </c>
      <c r="F11" s="13">
        <v>40878</v>
      </c>
      <c r="G11" s="14">
        <v>76</v>
      </c>
      <c r="H11" s="14">
        <v>96.9</v>
      </c>
      <c r="I11" s="14">
        <v>90.3</v>
      </c>
      <c r="J11" s="14">
        <v>93.9</v>
      </c>
    </row>
    <row r="12" spans="1:10" x14ac:dyDescent="0.45">
      <c r="A12" s="62">
        <v>2005</v>
      </c>
      <c r="B12" s="63">
        <v>2.3E-2</v>
      </c>
      <c r="C12" s="64">
        <f t="shared" si="0"/>
        <v>111.38535082659601</v>
      </c>
      <c r="F12" s="1" t="s">
        <v>17</v>
      </c>
      <c r="G12" s="1"/>
      <c r="H12" s="1"/>
      <c r="I12" s="1"/>
      <c r="J12" s="1"/>
    </row>
    <row r="13" spans="1:10" x14ac:dyDescent="0.45">
      <c r="A13" s="62">
        <v>2006</v>
      </c>
      <c r="B13" s="63">
        <v>2.3E-2</v>
      </c>
      <c r="C13" s="64">
        <f t="shared" si="0"/>
        <v>113.94721389560772</v>
      </c>
    </row>
    <row r="14" spans="1:10" x14ac:dyDescent="0.45">
      <c r="A14" s="62">
        <v>2007</v>
      </c>
      <c r="B14" s="63">
        <v>2.4E-2</v>
      </c>
      <c r="C14" s="64">
        <f t="shared" si="0"/>
        <v>116.6819470291023</v>
      </c>
    </row>
    <row r="15" spans="1:10" x14ac:dyDescent="0.45">
      <c r="A15" s="62">
        <v>2008</v>
      </c>
      <c r="B15" s="63">
        <v>3.6999999999999998E-2</v>
      </c>
      <c r="C15" s="64">
        <f t="shared" si="0"/>
        <v>120.99917906917909</v>
      </c>
    </row>
    <row r="16" spans="1:10" x14ac:dyDescent="0.45">
      <c r="A16" s="62">
        <v>2009</v>
      </c>
      <c r="B16" s="63">
        <v>0.01</v>
      </c>
      <c r="C16" s="64">
        <f t="shared" si="0"/>
        <v>122.20917085987088</v>
      </c>
    </row>
    <row r="17" spans="1:5" x14ac:dyDescent="0.45">
      <c r="A17" s="62">
        <v>2010</v>
      </c>
      <c r="B17" s="63">
        <v>2.1000000000000001E-2</v>
      </c>
      <c r="C17" s="64">
        <f t="shared" si="0"/>
        <v>124.77556344792816</v>
      </c>
    </row>
    <row r="18" spans="1:5" x14ac:dyDescent="0.45">
      <c r="A18" s="62">
        <v>2011</v>
      </c>
      <c r="B18" s="63">
        <v>3.1E-2</v>
      </c>
      <c r="C18" s="64">
        <f t="shared" si="0"/>
        <v>128.64360591481395</v>
      </c>
      <c r="E18" s="3">
        <f>C7/C18</f>
        <v>0.77734139438083416</v>
      </c>
    </row>
    <row r="19" spans="1:5" x14ac:dyDescent="0.45">
      <c r="A19" s="62">
        <v>2012</v>
      </c>
      <c r="B19" s="63">
        <v>2.5999999999999999E-2</v>
      </c>
      <c r="C19" s="64">
        <f t="shared" si="0"/>
        <v>131.98833966859911</v>
      </c>
    </row>
    <row r="20" spans="1:5" x14ac:dyDescent="0.45">
      <c r="A20" s="62">
        <v>2013</v>
      </c>
      <c r="B20" s="63">
        <v>1.4999999999999999E-2</v>
      </c>
      <c r="C20" s="64">
        <f t="shared" si="0"/>
        <v>133.9681647636281</v>
      </c>
    </row>
    <row r="21" spans="1:5" x14ac:dyDescent="0.45">
      <c r="A21" s="62">
        <v>2014</v>
      </c>
      <c r="B21" s="63">
        <v>5.0000000000000001E-3</v>
      </c>
      <c r="C21" s="64">
        <f t="shared" si="0"/>
        <v>134.63800558744623</v>
      </c>
    </row>
    <row r="22" spans="1:5" x14ac:dyDescent="0.45">
      <c r="A22" s="65">
        <v>2015</v>
      </c>
      <c r="B22" s="63">
        <v>0</v>
      </c>
      <c r="C22" s="64">
        <f>C21+(C21*B22)</f>
        <v>134.63800558744623</v>
      </c>
    </row>
    <row r="23" spans="1:5" x14ac:dyDescent="0.45">
      <c r="A23" s="16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50E7D6-5F29-4A57-95C7-88A3E0AAE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D0B387-229C-4E2C-9ACB-57F10C5B74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B7E6A7-FFA9-474C-81D0-41CF87028A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BioenergySupply-Baseline</vt:lpstr>
      <vt:lpstr>BioenergySupply-EnhancedSupply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2022-02-22T20:34:18Z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715740382671356</vt:r8>
  </property>
</Properties>
</file>