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282AD84-0B3F-4D8E-9F70-E042A8A2B471}" xr6:coauthVersionLast="45" xr6:coauthVersionMax="47" xr10:uidLastSave="{00000000-0000-0000-0000-000000000000}"/>
  <bookViews>
    <workbookView xWindow="-120" yWindow="-1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9" i="9" l="1"/>
  <c r="T18" i="9"/>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18" i="9" l="1"/>
  <c r="P19" i="9" s="1"/>
  <c r="P20" i="9" l="1"/>
  <c r="E5" i="26"/>
  <c r="C5" i="26" s="1"/>
  <c r="S23" i="9"/>
  <c r="S22" i="9"/>
  <c r="S20" i="9"/>
  <c r="S8" i="9"/>
  <c r="S9" i="9"/>
  <c r="S10" i="9"/>
  <c r="S11" i="9"/>
  <c r="S12" i="9"/>
  <c r="S13" i="9"/>
  <c r="S14" i="9"/>
  <c r="S15" i="9"/>
  <c r="S16" i="9"/>
  <c r="S17" i="9"/>
  <c r="S18" i="9"/>
  <c r="R20" i="9" s="1"/>
  <c r="S19" i="9"/>
  <c r="Q20" i="9"/>
  <c r="O20"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C19"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AD6" i="26" l="1"/>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<sst xmlns="http://schemas.openxmlformats.org/spreadsheetml/2006/main" count="4633" uniqueCount="1314">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</sst>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5" t="s">
        <v>2</v>
      </c>
      <c r="B16" s="315"/>
      <c r="C16" s="315"/>
      <c r="D16" s="315"/>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4" t="s">
        <v>14</v>
      </c>
      <c r="C19" s="314"/>
      <c r="D19" s="314"/>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4" t="s">
        <v>15</v>
      </c>
      <c r="C20" s="314"/>
      <c r="D20" s="314"/>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4" t="s">
        <v>17</v>
      </c>
      <c r="C23" s="314"/>
      <c r="D23" s="314"/>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4" t="s">
        <v>18</v>
      </c>
      <c r="C24" s="314"/>
      <c r="D24" s="314"/>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4" t="s">
        <v>17</v>
      </c>
      <c r="C26" s="314"/>
      <c r="D26" s="314"/>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4" t="s">
        <v>18</v>
      </c>
      <c r="C27" s="314"/>
      <c r="D27" s="314"/>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6" t="s">
        <v>10</v>
      </c>
      <c r="C30" s="314"/>
      <c r="D30" s="314"/>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4" t="s">
        <v>12</v>
      </c>
      <c r="C31" s="314"/>
      <c r="D31" s="314"/>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1148</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1149</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1150</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1151</v>
      </c>
      <c r="B10" s="209" t="s">
        <v>1152</v>
      </c>
    </row>
    <row r="11" spans="1:30">
      <c r="A11" s="210" t="s">
        <v>433</v>
      </c>
      <c r="B11" s="210" t="s">
        <v>58</v>
      </c>
    </row>
    <row r="12" spans="1:30">
      <c r="A12" s="211" t="s">
        <v>456</v>
      </c>
      <c r="B12" s="211" t="s">
        <v>64</v>
      </c>
    </row>
    <row r="13" spans="1:30">
      <c r="A13" s="211" t="s">
        <v>445</v>
      </c>
      <c r="B13" s="211" t="s">
        <v>1153</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1154</v>
      </c>
    </row>
    <row r="19" spans="1:2">
      <c r="A19" s="211" t="s">
        <v>435</v>
      </c>
      <c r="B19" s="211" t="s">
        <v>198</v>
      </c>
    </row>
    <row r="20" spans="1:2">
      <c r="A20" s="211" t="s">
        <v>436</v>
      </c>
      <c r="B20" s="211" t="s">
        <v>220</v>
      </c>
    </row>
    <row r="21" spans="1:2">
      <c r="A21" s="211" t="s">
        <v>437</v>
      </c>
      <c r="B21" s="211" t="s">
        <v>1155</v>
      </c>
    </row>
    <row r="22" spans="1:2">
      <c r="A22" s="211" t="s">
        <v>452</v>
      </c>
      <c r="B22" s="211" t="s">
        <v>1156</v>
      </c>
    </row>
    <row r="23" spans="1:2">
      <c r="A23" s="211" t="s">
        <v>448</v>
      </c>
      <c r="B23" s="211" t="s">
        <v>431</v>
      </c>
    </row>
    <row r="24" spans="1:2">
      <c r="A24" s="211" t="s">
        <v>438</v>
      </c>
      <c r="B24" s="211" t="s">
        <v>267</v>
      </c>
    </row>
    <row r="25" spans="1:2">
      <c r="A25" s="211" t="s">
        <v>439</v>
      </c>
      <c r="B25" s="211" t="s">
        <v>1157</v>
      </c>
    </row>
    <row r="26" spans="1:2">
      <c r="A26" s="211" t="s">
        <v>453</v>
      </c>
      <c r="B26" s="211" t="s">
        <v>1158</v>
      </c>
    </row>
    <row r="27" spans="1:2">
      <c r="A27" s="211" t="s">
        <v>440</v>
      </c>
      <c r="B27" s="211" t="s">
        <v>1159</v>
      </c>
    </row>
    <row r="28" spans="1:2">
      <c r="A28" s="211" t="s">
        <v>458</v>
      </c>
      <c r="B28" s="211" t="s">
        <v>323</v>
      </c>
    </row>
    <row r="29" spans="1:2">
      <c r="A29" s="211" t="s">
        <v>441</v>
      </c>
      <c r="B29" s="211" t="s">
        <v>1160</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1161</v>
      </c>
    </row>
    <row r="35" spans="1:2">
      <c r="A35" s="211" t="s">
        <v>443</v>
      </c>
      <c r="B35" s="211" t="s">
        <v>396</v>
      </c>
    </row>
    <row r="36" spans="1:2">
      <c r="A36" s="211" t="s">
        <v>444</v>
      </c>
      <c r="B36" s="211" t="s">
        <v>413</v>
      </c>
    </row>
    <row r="37" spans="1:2" ht="15">
      <c r="A37" s="212" t="s">
        <v>1162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7" t="s">
        <v>1135</v>
      </c>
      <c r="K1" s="317"/>
      <c r="L1" s="317"/>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1048</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1048</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1048</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1048</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E1" workbookViewId="0">
      <selection activeCell="H13" sqref="H13"/>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1143</v>
      </c>
      <c r="K2" s="53"/>
      <c r="L2" s="53"/>
      <c r="M2" s="83" t="s">
        <v>1142</v>
      </c>
      <c r="N2" s="53"/>
      <c r="O2" s="52"/>
      <c r="P2" s="52"/>
      <c r="Q2" s="52"/>
      <c r="R2" s="52"/>
      <c r="S2" s="52"/>
      <c r="T2" s="52"/>
      <c r="U2" s="52"/>
      <c r="V2" s="52"/>
      <c r="W2" s="52"/>
    </row>
    <row r="3" spans="2:32" ht="15">
      <c r="B3" s="202" t="s">
        <v>1134</v>
      </c>
      <c r="C3" s="52"/>
      <c r="D3" s="52"/>
      <c r="E3" s="52"/>
      <c r="F3" s="53"/>
      <c r="G3" s="53"/>
      <c r="H3" s="53"/>
      <c r="I3" s="53"/>
      <c r="J3" s="53"/>
      <c r="K3" s="53"/>
      <c r="L3" s="53"/>
      <c r="M3" s="83" t="s">
        <v>974</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1003</v>
      </c>
      <c r="F5" s="55" t="s">
        <v>476</v>
      </c>
      <c r="G5" s="55" t="s">
        <v>539</v>
      </c>
      <c r="H5" s="55" t="s">
        <v>953</v>
      </c>
      <c r="I5" s="55" t="s">
        <v>540</v>
      </c>
      <c r="J5" s="55" t="s">
        <v>477</v>
      </c>
      <c r="K5" s="205" t="s">
        <v>1144</v>
      </c>
      <c r="L5" s="205" t="s">
        <v>1145</v>
      </c>
      <c r="M5" s="55" t="s">
        <v>1005</v>
      </c>
      <c r="N5" s="55" t="s">
        <v>541</v>
      </c>
      <c r="O5" s="55" t="s">
        <v>542</v>
      </c>
      <c r="P5" s="55" t="s">
        <v>543</v>
      </c>
      <c r="Q5" s="55" t="s">
        <v>544</v>
      </c>
      <c r="R5" s="55" t="s">
        <v>545</v>
      </c>
      <c r="S5" s="55" t="s">
        <v>546</v>
      </c>
      <c r="T5" s="55" t="s">
        <v>1311</v>
      </c>
      <c r="U5" s="55" t="s">
        <v>1312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1147</v>
      </c>
      <c r="L6" s="56" t="s">
        <v>1146</v>
      </c>
      <c r="M6" s="56" t="s">
        <v>484</v>
      </c>
      <c r="N6" s="56" t="s">
        <v>552</v>
      </c>
      <c r="O6" s="56" t="s">
        <v>553</v>
      </c>
      <c r="P6" s="56" t="s">
        <v>554</v>
      </c>
      <c r="Q6" s="56" t="s">
        <v>555</v>
      </c>
      <c r="R6" s="56" t="s">
        <v>1</v>
      </c>
      <c r="S6" s="56" t="s">
        <v>556</v>
      </c>
      <c r="T6" s="56" t="s">
        <v>1310</v>
      </c>
      <c r="U6" s="56" t="s">
        <v>1310</v>
      </c>
      <c r="V6" s="56" t="s">
        <v>557</v>
      </c>
      <c r="W6" s="52"/>
      <c r="Y6" s="86" t="s">
        <v>978</v>
      </c>
      <c r="Z6" s="86" t="s">
        <v>495</v>
      </c>
      <c r="AA6" s="86" t="s">
        <v>496</v>
      </c>
      <c r="AB6" s="86" t="s">
        <v>497</v>
      </c>
      <c r="AC6" s="86" t="s">
        <v>498</v>
      </c>
      <c r="AD6" s="86" t="s">
        <v>979</v>
      </c>
      <c r="AE6" s="86" t="s">
        <v>980</v>
      </c>
      <c r="AF6" s="86" t="s">
        <v>501</v>
      </c>
    </row>
    <row r="7" spans="2:32" ht="15.75" thickBot="1">
      <c r="B7" s="77" t="s">
        <v>483</v>
      </c>
      <c r="C7" s="77"/>
      <c r="D7" s="77"/>
      <c r="E7" s="77"/>
      <c r="F7" s="77"/>
      <c r="G7" s="77"/>
      <c r="H7" s="77" t="s">
        <v>558</v>
      </c>
      <c r="I7" s="77"/>
      <c r="J7" s="77"/>
      <c r="K7" s="77"/>
      <c r="L7" s="77"/>
      <c r="M7" s="77"/>
      <c r="N7" s="77" t="s">
        <v>560</v>
      </c>
      <c r="O7" s="77"/>
      <c r="P7" s="77" t="s">
        <v>975</v>
      </c>
      <c r="Q7" s="77" t="s">
        <v>976</v>
      </c>
      <c r="R7" s="77" t="s">
        <v>977</v>
      </c>
      <c r="S7" s="77" t="s">
        <v>559</v>
      </c>
      <c r="T7" s="77"/>
      <c r="U7" s="77"/>
      <c r="V7" s="77" t="s">
        <v>560</v>
      </c>
      <c r="W7" s="52"/>
      <c r="Y7" s="57" t="s">
        <v>483</v>
      </c>
      <c r="Z7" s="57"/>
      <c r="AA7" s="57"/>
      <c r="AB7" s="57"/>
      <c r="AC7" s="57"/>
      <c r="AD7" s="57"/>
      <c r="AE7" s="57"/>
      <c r="AF7" s="57"/>
    </row>
    <row r="8" spans="2:32" ht="15">
      <c r="B8" s="95" t="s">
        <v>1017</v>
      </c>
      <c r="C8" s="95" t="s">
        <v>1042</v>
      </c>
      <c r="D8" s="95" t="s">
        <v>561</v>
      </c>
      <c r="E8" s="95"/>
      <c r="F8" s="95" t="s">
        <v>535</v>
      </c>
      <c r="G8" s="95" t="s">
        <v>1060</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05"/>
      <c r="V8" s="98">
        <f>ROUNDUP('41 Electric boiler, large'!D13,0)</f>
        <v>1</v>
      </c>
      <c r="W8" s="52"/>
      <c r="Y8" s="65" t="s">
        <v>981</v>
      </c>
      <c r="Z8" s="65" t="str">
        <f t="shared" ref="Z8:AA10" si="1">B8</f>
        <v>DH_ELC_BLR_N1</v>
      </c>
      <c r="AA8" s="65" t="str">
        <f t="shared" si="1"/>
        <v>Electric Boiler for District Heating</v>
      </c>
      <c r="AB8" s="65" t="s">
        <v>484</v>
      </c>
      <c r="AC8" s="65" t="s">
        <v>562</v>
      </c>
      <c r="AD8" s="214" t="s">
        <v>1166</v>
      </c>
      <c r="AE8" s="214"/>
      <c r="AF8" s="214" t="s">
        <v>1167</v>
      </c>
    </row>
    <row r="9" spans="2:32" ht="15">
      <c r="B9" s="88" t="s">
        <v>1018</v>
      </c>
      <c r="C9" s="88" t="s">
        <v>1041</v>
      </c>
      <c r="D9" s="88" t="s">
        <v>1008</v>
      </c>
      <c r="E9" s="88"/>
      <c r="F9" s="88" t="s">
        <v>535</v>
      </c>
      <c r="G9" s="88" t="s">
        <v>1060</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06"/>
      <c r="V9" s="94">
        <v>1</v>
      </c>
      <c r="W9" s="52"/>
      <c r="Y9" s="58" t="s">
        <v>981</v>
      </c>
      <c r="Z9" s="58" t="str">
        <f t="shared" si="1"/>
        <v>DH_GAS_BLR_N1</v>
      </c>
      <c r="AA9" s="58" t="str">
        <f t="shared" si="1"/>
        <v>Gas Boiler for District Heating</v>
      </c>
      <c r="AB9" s="58" t="s">
        <v>484</v>
      </c>
      <c r="AC9" s="58" t="s">
        <v>562</v>
      </c>
      <c r="AD9" s="214" t="s">
        <v>1166</v>
      </c>
      <c r="AE9" s="214"/>
      <c r="AF9" s="214" t="s">
        <v>1167</v>
      </c>
    </row>
    <row r="10" spans="2:32" ht="15">
      <c r="B10" s="59" t="s">
        <v>1016</v>
      </c>
      <c r="C10" s="59" t="s">
        <v>1010</v>
      </c>
      <c r="D10" s="59" t="s">
        <v>561</v>
      </c>
      <c r="E10" s="59"/>
      <c r="F10" s="59" t="s">
        <v>535</v>
      </c>
      <c r="G10" s="59" t="s">
        <v>1060</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07">
        <v>5</v>
      </c>
      <c r="V10" s="64">
        <f>ROUNDUP('45.3.a Geoth. DH, 1200m, E (LT)'!D13,0)</f>
        <v>5</v>
      </c>
      <c r="W10" s="52"/>
      <c r="Y10" s="65" t="s">
        <v>981</v>
      </c>
      <c r="Z10" s="65" t="str">
        <f t="shared" si="1"/>
        <v>DH_ELC_GEO1200_N1</v>
      </c>
      <c r="AA10" s="65" t="str">
        <f t="shared" si="1"/>
        <v>Geothermal and electric HP 1200m</v>
      </c>
      <c r="AB10" s="65" t="s">
        <v>484</v>
      </c>
      <c r="AC10" s="65" t="s">
        <v>562</v>
      </c>
      <c r="AD10" s="214" t="s">
        <v>1166</v>
      </c>
      <c r="AE10" s="214"/>
      <c r="AF10" s="214" t="s">
        <v>1167</v>
      </c>
    </row>
    <row r="11" spans="2:32" ht="15">
      <c r="B11" s="91"/>
      <c r="C11" s="91"/>
      <c r="D11" s="91"/>
      <c r="E11" s="91" t="s">
        <v>1004</v>
      </c>
      <c r="F11" s="91"/>
      <c r="G11" s="91"/>
      <c r="H11" s="91"/>
      <c r="I11" s="91"/>
      <c r="J11" s="91"/>
      <c r="K11" s="91"/>
      <c r="L11" s="91"/>
      <c r="M11" s="92">
        <f>1-1/(J10)</f>
        <v>0.81754981072617361</v>
      </c>
      <c r="N11" s="91"/>
      <c r="O11" s="91"/>
      <c r="P11" s="92"/>
      <c r="Q11" s="92"/>
      <c r="R11" s="100"/>
      <c r="S11" s="100">
        <f t="shared" si="0"/>
        <v>31.536000000000001</v>
      </c>
      <c r="T11" s="91"/>
      <c r="U11" s="308"/>
      <c r="V11" s="91"/>
      <c r="W11" s="52"/>
      <c r="Y11" s="58" t="s">
        <v>981</v>
      </c>
      <c r="Z11" s="58" t="str">
        <f>B12</f>
        <v>DH_SOL_N1</v>
      </c>
      <c r="AA11" s="58" t="str">
        <f>C12</f>
        <v>Solar District Heating</v>
      </c>
      <c r="AB11" s="58" t="s">
        <v>484</v>
      </c>
      <c r="AC11" s="58" t="s">
        <v>562</v>
      </c>
      <c r="AD11" s="214" t="s">
        <v>1166</v>
      </c>
      <c r="AE11" s="214"/>
      <c r="AF11" s="214" t="s">
        <v>1167</v>
      </c>
    </row>
    <row r="12" spans="2:32" ht="15">
      <c r="B12" s="66" t="s">
        <v>1014</v>
      </c>
      <c r="C12" s="66" t="s">
        <v>1006</v>
      </c>
      <c r="D12" s="66" t="s">
        <v>1007</v>
      </c>
      <c r="E12" s="66"/>
      <c r="F12" s="66" t="s">
        <v>535</v>
      </c>
      <c r="G12" s="88" t="s">
        <v>1060</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5</v>
      </c>
      <c r="U12" s="309">
        <v>5</v>
      </c>
      <c r="V12" s="68">
        <v>1</v>
      </c>
      <c r="W12" s="52"/>
      <c r="Y12" s="65" t="s">
        <v>981</v>
      </c>
      <c r="Z12" s="65" t="str">
        <f>B13</f>
        <v>DH_AHP_GEO1200_N1</v>
      </c>
      <c r="AA12" s="65" t="str">
        <f>C13</f>
        <v>Geothermal and absorption HP 1200m</v>
      </c>
      <c r="AB12" s="65" t="s">
        <v>484</v>
      </c>
      <c r="AC12" s="65" t="s">
        <v>562</v>
      </c>
      <c r="AD12" s="214" t="s">
        <v>1166</v>
      </c>
      <c r="AE12" s="214"/>
      <c r="AF12" s="214" t="s">
        <v>1167</v>
      </c>
    </row>
    <row r="13" spans="2:32" ht="15">
      <c r="B13" s="59" t="s">
        <v>1015</v>
      </c>
      <c r="C13" s="59" t="s">
        <v>1011</v>
      </c>
      <c r="D13" s="59" t="s">
        <v>1012</v>
      </c>
      <c r="E13" s="59"/>
      <c r="F13" s="59" t="s">
        <v>535</v>
      </c>
      <c r="G13" s="59" t="s">
        <v>1060</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07">
        <v>5</v>
      </c>
      <c r="V13" s="64">
        <v>5</v>
      </c>
      <c r="Y13" s="58" t="s">
        <v>981</v>
      </c>
      <c r="Z13" s="58" t="str">
        <f>B15</f>
        <v>DH_ASHP_ELC_N1</v>
      </c>
      <c r="AA13" s="58" t="str">
        <f>C15</f>
        <v>Air Source Heat Pump</v>
      </c>
      <c r="AB13" s="58" t="s">
        <v>484</v>
      </c>
      <c r="AC13" s="58" t="s">
        <v>562</v>
      </c>
      <c r="AD13" s="214" t="s">
        <v>1166</v>
      </c>
      <c r="AE13" s="214"/>
      <c r="AF13" s="214" t="s">
        <v>1167</v>
      </c>
    </row>
    <row r="14" spans="2:32" ht="15">
      <c r="B14" s="91"/>
      <c r="C14" s="91"/>
      <c r="D14" s="91"/>
      <c r="E14" s="91" t="s">
        <v>1004</v>
      </c>
      <c r="F14" s="91"/>
      <c r="G14" s="91"/>
      <c r="H14" s="91"/>
      <c r="I14" s="91"/>
      <c r="J14" s="91"/>
      <c r="K14" s="91"/>
      <c r="L14" s="91"/>
      <c r="M14" s="92">
        <f>1-1/(J13)</f>
        <v>0.39443999021415022</v>
      </c>
      <c r="N14" s="91"/>
      <c r="O14" s="91"/>
      <c r="P14" s="92"/>
      <c r="Q14" s="92"/>
      <c r="R14" s="100"/>
      <c r="S14" s="100">
        <f t="shared" si="0"/>
        <v>31.536000000000001</v>
      </c>
      <c r="T14" s="91"/>
      <c r="U14" s="308"/>
      <c r="V14" s="91"/>
      <c r="W14" s="66"/>
      <c r="Y14" s="65" t="s">
        <v>981</v>
      </c>
      <c r="Z14" s="65" t="str">
        <f>B17</f>
        <v>DH_BIO_BLR_N1</v>
      </c>
      <c r="AA14" s="65" t="str">
        <f>C17</f>
        <v>Biomass Boiler for District Heating</v>
      </c>
      <c r="AB14" s="65" t="s">
        <v>484</v>
      </c>
      <c r="AC14" s="65" t="s">
        <v>562</v>
      </c>
      <c r="AD14" s="214" t="s">
        <v>1166</v>
      </c>
      <c r="AE14" s="214"/>
      <c r="AF14" s="214" t="s">
        <v>1167</v>
      </c>
    </row>
    <row r="15" spans="2:32" ht="15">
      <c r="B15" s="101" t="s">
        <v>1013</v>
      </c>
      <c r="C15" s="101" t="s">
        <v>1009</v>
      </c>
      <c r="D15" s="101" t="s">
        <v>561</v>
      </c>
      <c r="E15" s="101"/>
      <c r="F15" s="101" t="s">
        <v>535</v>
      </c>
      <c r="G15" s="101" t="s">
        <v>1060</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10"/>
      <c r="V15" s="101">
        <v>1</v>
      </c>
      <c r="W15" s="66"/>
      <c r="Y15" s="58" t="s">
        <v>981</v>
      </c>
      <c r="Z15" s="58" t="str">
        <f>B19</f>
        <v>DH_PWR_SURPLUS_HEAT</v>
      </c>
      <c r="AA15" s="58" t="s">
        <v>1032</v>
      </c>
      <c r="AB15" s="58" t="s">
        <v>484</v>
      </c>
      <c r="AC15" s="58" t="s">
        <v>562</v>
      </c>
      <c r="AD15" s="214" t="s">
        <v>1166</v>
      </c>
      <c r="AE15" s="214"/>
      <c r="AF15" s="214" t="s">
        <v>1167</v>
      </c>
    </row>
    <row r="16" spans="2:32" ht="15">
      <c r="B16" s="102"/>
      <c r="C16" s="102"/>
      <c r="D16" s="102"/>
      <c r="E16" s="102" t="s">
        <v>1004</v>
      </c>
      <c r="F16" s="102"/>
      <c r="G16" s="102"/>
      <c r="H16" s="102"/>
      <c r="I16" s="102"/>
      <c r="J16" s="102"/>
      <c r="K16" s="102"/>
      <c r="L16" s="102"/>
      <c r="M16" s="103">
        <f>1-1/(J15)</f>
        <v>0.7142857142857143</v>
      </c>
      <c r="N16" s="102"/>
      <c r="O16" s="102"/>
      <c r="P16" s="103"/>
      <c r="Q16" s="103"/>
      <c r="R16" s="162"/>
      <c r="S16" s="162">
        <f t="shared" si="0"/>
        <v>31.536000000000001</v>
      </c>
      <c r="T16" s="102"/>
      <c r="U16" s="311"/>
      <c r="V16" s="102"/>
      <c r="W16" s="66"/>
      <c r="Y16" s="65" t="s">
        <v>981</v>
      </c>
      <c r="Z16" s="65" t="str">
        <f>B18</f>
        <v>DH_IND_SURPLUS_HEAT</v>
      </c>
      <c r="AA16" s="65" t="s">
        <v>1031</v>
      </c>
      <c r="AB16" s="65" t="s">
        <v>484</v>
      </c>
      <c r="AC16" s="65" t="s">
        <v>562</v>
      </c>
      <c r="AD16" s="214" t="s">
        <v>1166</v>
      </c>
      <c r="AE16" s="214"/>
      <c r="AF16" s="214" t="s">
        <v>1167</v>
      </c>
    </row>
    <row r="17" spans="2:32" ht="15">
      <c r="B17" s="119" t="s">
        <v>1040</v>
      </c>
      <c r="C17" s="119" t="s">
        <v>1043</v>
      </c>
      <c r="D17" s="119" t="s">
        <v>1044</v>
      </c>
      <c r="E17" s="119"/>
      <c r="F17" s="119" t="s">
        <v>535</v>
      </c>
      <c r="G17" s="119" t="s">
        <v>1060</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12"/>
      <c r="V17" s="125">
        <f>'09a Wood Chips HOP, medium'!D11</f>
        <v>2</v>
      </c>
      <c r="W17" s="66"/>
      <c r="Y17" s="58" t="s">
        <v>1136</v>
      </c>
      <c r="Z17" s="1" t="s">
        <v>1139</v>
      </c>
      <c r="AA17" s="1" t="s">
        <v>1140</v>
      </c>
      <c r="AB17" s="58" t="s">
        <v>484</v>
      </c>
      <c r="AC17" s="58" t="s">
        <v>562</v>
      </c>
      <c r="AD17" s="214" t="s">
        <v>1166</v>
      </c>
      <c r="AE17" s="214"/>
      <c r="AF17" s="214" t="s">
        <v>1167</v>
      </c>
    </row>
    <row r="18" spans="2:32" ht="15">
      <c r="B18" s="102" t="s">
        <v>1033</v>
      </c>
      <c r="C18" s="128" t="str">
        <f>AA16</f>
        <v>Industrial Surplus Heat</v>
      </c>
      <c r="D18" s="128"/>
      <c r="E18" s="128"/>
      <c r="F18" s="102" t="s">
        <v>535</v>
      </c>
      <c r="G18" s="102" t="s">
        <v>1060</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55">
        <f>'Surplus Heat'!C6/1000</f>
        <v>10.257740372771327</v>
      </c>
      <c r="U18" s="129">
        <v>5</v>
      </c>
      <c r="V18" s="128"/>
      <c r="Y18" s="65" t="s">
        <v>1137</v>
      </c>
      <c r="Z18" s="65" t="s">
        <v>1138</v>
      </c>
      <c r="AA18" s="65" t="s">
        <v>1141</v>
      </c>
      <c r="AB18" s="65" t="s">
        <v>484</v>
      </c>
      <c r="AC18" s="65" t="s">
        <v>562</v>
      </c>
      <c r="AD18" s="214" t="s">
        <v>1166</v>
      </c>
      <c r="AE18" s="214"/>
      <c r="AF18" s="214" t="s">
        <v>1167</v>
      </c>
    </row>
    <row r="19" spans="2:32" ht="15">
      <c r="B19" s="119" t="s">
        <v>1034</v>
      </c>
      <c r="C19" s="119" t="str">
        <f>AA15</f>
        <v>Power Generation Surplus Heat</v>
      </c>
      <c r="D19" s="119"/>
      <c r="E19" s="119"/>
      <c r="F19" s="119" t="s">
        <v>535</v>
      </c>
      <c r="G19" s="119" t="s">
        <v>1060</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'Surplus Heat'!C5/1000</f>
        <v>44.627692810925467</v>
      </c>
      <c r="U19" s="312">
        <v>5</v>
      </c>
      <c r="V19" s="125"/>
      <c r="Y19" s="58" t="s">
        <v>981</v>
      </c>
      <c r="Z19" s="213" t="s">
        <v>1303</v>
      </c>
      <c r="AA19" s="215" t="s">
        <v>1165</v>
      </c>
      <c r="AB19" s="214" t="s">
        <v>484</v>
      </c>
      <c r="AC19" s="214" t="s">
        <v>562</v>
      </c>
      <c r="AD19" s="214" t="s">
        <v>1166</v>
      </c>
      <c r="AE19" s="214"/>
      <c r="AF19" s="214" t="s">
        <v>1167</v>
      </c>
    </row>
    <row r="20" spans="2:32" ht="15">
      <c r="B20" s="128" t="s">
        <v>1303</v>
      </c>
      <c r="C20" s="128" t="s">
        <v>1164</v>
      </c>
      <c r="D20" s="128" t="s">
        <v>1168</v>
      </c>
      <c r="E20" s="128"/>
      <c r="F20" s="128" t="s">
        <v>535</v>
      </c>
      <c r="G20" s="128" t="s">
        <v>1060</v>
      </c>
      <c r="H20" s="128">
        <v>2022</v>
      </c>
      <c r="I20" s="128">
        <v>10</v>
      </c>
      <c r="J20" s="128">
        <f>HP_data!C8/100</f>
        <v>4.5999999999999996</v>
      </c>
      <c r="K20" s="128"/>
      <c r="L20" s="128"/>
      <c r="M20" s="128"/>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55">
        <v>15</v>
      </c>
      <c r="U20" s="129">
        <v>5</v>
      </c>
      <c r="V20" s="128"/>
    </row>
    <row r="21" spans="2:32" ht="15">
      <c r="B21" s="128"/>
      <c r="C21" s="128"/>
      <c r="D21" s="128"/>
      <c r="E21" s="102" t="s">
        <v>1004</v>
      </c>
      <c r="F21" s="128"/>
      <c r="G21" s="128"/>
      <c r="H21" s="128"/>
      <c r="I21" s="128"/>
      <c r="J21" s="128"/>
      <c r="K21" s="128"/>
      <c r="L21" s="128"/>
      <c r="M21" s="313">
        <f>1-(1/(1+HP_data!C8/100))</f>
        <v>0.8214285714285714</v>
      </c>
      <c r="N21" s="128"/>
      <c r="O21" s="128"/>
      <c r="P21" s="128"/>
      <c r="Q21" s="128"/>
      <c r="R21" s="128"/>
      <c r="S21" s="128"/>
      <c r="T21" s="128"/>
      <c r="U21" s="129"/>
      <c r="V21" s="128"/>
      <c r="Y21" s="65"/>
      <c r="Z21" s="214"/>
      <c r="AA21" s="214"/>
      <c r="AB21" s="214"/>
      <c r="AC21" s="214"/>
      <c r="AD21" s="214"/>
      <c r="AE21" s="214"/>
      <c r="AF21" s="214"/>
    </row>
    <row r="22" spans="2:32" ht="15">
      <c r="B22" s="119" t="str">
        <f>Z17</f>
        <v>DH_STG_HETD_N1</v>
      </c>
      <c r="C22" s="119" t="str">
        <f>AA17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312"/>
      <c r="V22" s="125"/>
    </row>
    <row r="23" spans="2:32" ht="15">
      <c r="B23" s="128" t="str">
        <f>Z18</f>
        <v>DH_STG_HETC_N1</v>
      </c>
      <c r="C23" s="128" t="str">
        <f>AA18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9"/>
      <c r="V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1262</v>
      </c>
      <c r="C1" s="285"/>
      <c r="D1" s="285"/>
      <c r="E1" s="285"/>
      <c r="F1" s="285"/>
      <c r="G1" s="285"/>
      <c r="H1" s="285"/>
      <c r="I1" s="285"/>
      <c r="J1" s="285"/>
      <c r="K1" s="285"/>
      <c r="L1" s="285"/>
      <c r="M1" s="285"/>
    </row>
    <row r="3" spans="1:13" ht="22.5" customHeight="1">
      <c r="A3" s="319" t="s">
        <v>656</v>
      </c>
      <c r="B3" s="319"/>
      <c r="C3" s="320" t="s">
        <v>1263</v>
      </c>
      <c r="D3" s="321"/>
      <c r="E3" s="321"/>
      <c r="F3" s="321"/>
      <c r="G3" s="321"/>
      <c r="H3" s="321"/>
      <c r="I3" s="321"/>
      <c r="J3" s="321"/>
      <c r="K3" s="321"/>
      <c r="L3" s="321"/>
      <c r="M3" s="321"/>
    </row>
    <row r="4" spans="1:13" ht="12.75" customHeight="1">
      <c r="A4" s="322" t="s">
        <v>654</v>
      </c>
      <c r="B4" s="322"/>
      <c r="C4" s="288">
        <v>2020</v>
      </c>
      <c r="D4" s="288">
        <v>2025</v>
      </c>
      <c r="E4" s="288">
        <v>2030</v>
      </c>
      <c r="F4" s="288">
        <v>2040</v>
      </c>
      <c r="G4" s="288">
        <v>2050</v>
      </c>
      <c r="H4" s="288">
        <v>2025</v>
      </c>
      <c r="I4" s="288">
        <v>2025</v>
      </c>
      <c r="J4" s="288">
        <v>2050</v>
      </c>
      <c r="K4" s="288">
        <v>2050</v>
      </c>
      <c r="L4" s="288" t="s">
        <v>653</v>
      </c>
      <c r="M4" s="288" t="s">
        <v>653</v>
      </c>
    </row>
    <row r="5" spans="1:13">
      <c r="A5" s="323" t="s">
        <v>652</v>
      </c>
      <c r="B5" s="323"/>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1264</v>
      </c>
      <c r="C8" s="294">
        <v>400</v>
      </c>
      <c r="D8" s="294">
        <v>400</v>
      </c>
      <c r="E8" s="294">
        <v>400</v>
      </c>
      <c r="F8" s="294">
        <v>400</v>
      </c>
      <c r="G8" s="294">
        <v>400</v>
      </c>
      <c r="H8" s="294">
        <v>150</v>
      </c>
      <c r="I8" s="294">
        <v>500</v>
      </c>
      <c r="J8" s="294">
        <v>150</v>
      </c>
      <c r="K8" s="294">
        <v>500</v>
      </c>
      <c r="L8" s="294" t="s">
        <v>1265</v>
      </c>
      <c r="M8" s="294"/>
    </row>
    <row r="9" spans="1:13">
      <c r="A9" s="292"/>
      <c r="B9" s="293" t="s">
        <v>1266</v>
      </c>
      <c r="C9" s="295">
        <v>1</v>
      </c>
      <c r="D9" s="295">
        <v>1</v>
      </c>
      <c r="E9" s="295">
        <v>1</v>
      </c>
      <c r="F9" s="295">
        <v>1</v>
      </c>
      <c r="G9" s="295">
        <v>1</v>
      </c>
      <c r="H9" s="295">
        <v>1</v>
      </c>
      <c r="I9" s="295">
        <v>1</v>
      </c>
      <c r="J9" s="295">
        <v>1</v>
      </c>
      <c r="K9" s="295">
        <v>1</v>
      </c>
      <c r="L9" s="294"/>
      <c r="M9" s="294"/>
    </row>
    <row r="10" spans="1:13">
      <c r="A10" s="292"/>
      <c r="B10" s="293" t="s">
        <v>1267</v>
      </c>
      <c r="C10" s="295">
        <v>1</v>
      </c>
      <c r="D10" s="295">
        <v>1</v>
      </c>
      <c r="E10" s="295">
        <v>1</v>
      </c>
      <c r="F10" s="295">
        <v>1</v>
      </c>
      <c r="G10" s="295">
        <v>1</v>
      </c>
      <c r="H10" s="295">
        <v>1</v>
      </c>
      <c r="I10" s="295">
        <v>1</v>
      </c>
      <c r="J10" s="295">
        <v>1</v>
      </c>
      <c r="K10" s="295">
        <v>1</v>
      </c>
      <c r="L10" s="294"/>
      <c r="M10" s="294"/>
    </row>
    <row r="11" spans="1:13">
      <c r="A11" s="292"/>
      <c r="B11" s="293" t="s">
        <v>1268</v>
      </c>
      <c r="C11" s="295">
        <v>1</v>
      </c>
      <c r="D11" s="295">
        <v>1</v>
      </c>
      <c r="E11" s="295">
        <v>1</v>
      </c>
      <c r="F11" s="295">
        <v>1</v>
      </c>
      <c r="G11" s="295">
        <v>1</v>
      </c>
      <c r="H11" s="295">
        <v>0.98</v>
      </c>
      <c r="I11" s="295">
        <v>1</v>
      </c>
      <c r="J11" s="295">
        <v>0.98</v>
      </c>
      <c r="K11" s="295">
        <v>1</v>
      </c>
      <c r="L11" s="294" t="s">
        <v>1269</v>
      </c>
      <c r="M11" s="294"/>
    </row>
    <row r="12" spans="1:13">
      <c r="A12" s="292"/>
      <c r="B12" s="293" t="s">
        <v>1270</v>
      </c>
      <c r="C12" s="294">
        <v>600</v>
      </c>
      <c r="D12" s="294">
        <v>550</v>
      </c>
      <c r="E12" s="294">
        <v>500</v>
      </c>
      <c r="F12" s="294">
        <v>450</v>
      </c>
      <c r="G12" s="294">
        <v>400</v>
      </c>
      <c r="H12" s="294">
        <v>400</v>
      </c>
      <c r="I12" s="294">
        <v>1000</v>
      </c>
      <c r="J12" s="294">
        <v>250</v>
      </c>
      <c r="K12" s="294">
        <v>800</v>
      </c>
      <c r="L12" s="294" t="s">
        <v>772</v>
      </c>
      <c r="M12" s="294"/>
    </row>
    <row r="13" spans="1:13">
      <c r="A13" s="285"/>
      <c r="B13" s="293" t="s">
        <v>1271</v>
      </c>
      <c r="C13" s="294">
        <v>25</v>
      </c>
      <c r="D13" s="294">
        <v>25</v>
      </c>
      <c r="E13" s="294">
        <v>25</v>
      </c>
      <c r="F13" s="294">
        <v>25</v>
      </c>
      <c r="G13" s="294">
        <v>25</v>
      </c>
      <c r="H13" s="294">
        <v>20</v>
      </c>
      <c r="I13" s="294">
        <v>30</v>
      </c>
      <c r="J13" s="294">
        <v>20</v>
      </c>
      <c r="K13" s="294">
        <v>30</v>
      </c>
      <c r="L13" s="294"/>
      <c r="M13" s="294">
        <v>8</v>
      </c>
    </row>
    <row r="14" spans="1:13">
      <c r="A14" s="291" t="s">
        <v>1272</v>
      </c>
      <c r="B14" s="291"/>
      <c r="C14" s="296"/>
      <c r="D14" s="297"/>
      <c r="E14" s="297"/>
      <c r="F14" s="297"/>
      <c r="G14" s="297"/>
      <c r="H14" s="297"/>
      <c r="I14" s="297"/>
      <c r="J14" s="297"/>
      <c r="K14" s="297"/>
      <c r="L14" s="297"/>
      <c r="M14" s="297"/>
    </row>
    <row r="15" spans="1:13">
      <c r="A15" s="292"/>
      <c r="B15" s="293" t="s">
        <v>1273</v>
      </c>
      <c r="C15" s="294"/>
      <c r="D15" s="294"/>
      <c r="E15" s="294"/>
      <c r="F15" s="294"/>
      <c r="G15" s="294"/>
      <c r="H15" s="294"/>
      <c r="I15" s="294"/>
      <c r="J15" s="294"/>
      <c r="K15" s="294"/>
      <c r="L15" s="294"/>
      <c r="M15" s="294"/>
    </row>
    <row r="16" spans="1:13">
      <c r="A16" s="292"/>
      <c r="B16" s="293" t="s">
        <v>1274</v>
      </c>
      <c r="C16" s="294"/>
      <c r="D16" s="294"/>
      <c r="E16" s="294"/>
      <c r="F16" s="294"/>
      <c r="G16" s="294"/>
      <c r="H16" s="294"/>
      <c r="I16" s="294"/>
      <c r="J16" s="294"/>
      <c r="K16" s="294"/>
      <c r="L16" s="294"/>
      <c r="M16" s="294"/>
    </row>
    <row r="17" spans="1:13">
      <c r="A17" s="292"/>
      <c r="B17" s="293" t="s">
        <v>1275</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1276</v>
      </c>
      <c r="C21" s="294"/>
      <c r="D21" s="294"/>
      <c r="E21" s="294"/>
      <c r="F21" s="294"/>
      <c r="G21" s="294"/>
      <c r="H21" s="294"/>
      <c r="I21" s="294"/>
      <c r="J21" s="294"/>
      <c r="K21" s="294"/>
      <c r="L21" s="294"/>
      <c r="M21" s="294"/>
    </row>
    <row r="22" spans="1:13">
      <c r="A22" s="292"/>
      <c r="B22" s="298" t="s">
        <v>1277</v>
      </c>
      <c r="C22" s="294"/>
      <c r="D22" s="294"/>
      <c r="E22" s="294"/>
      <c r="F22" s="294"/>
      <c r="G22" s="294"/>
      <c r="H22" s="294"/>
      <c r="I22" s="294"/>
      <c r="J22" s="294"/>
      <c r="K22" s="294"/>
      <c r="L22" s="294"/>
      <c r="M22" s="294"/>
    </row>
    <row r="23" spans="1:13">
      <c r="A23" s="292"/>
      <c r="B23" s="298" t="s">
        <v>1278</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1279</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1280</v>
      </c>
    </row>
    <row r="28" spans="1:13">
      <c r="A28" s="285"/>
      <c r="B28" s="298" t="s">
        <v>1281</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1282</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1283</v>
      </c>
      <c r="C30" s="295">
        <v>4</v>
      </c>
      <c r="D30" s="295">
        <v>4</v>
      </c>
      <c r="E30" s="295">
        <v>4</v>
      </c>
      <c r="F30" s="295">
        <v>4</v>
      </c>
      <c r="G30" s="295">
        <v>4</v>
      </c>
      <c r="H30" s="295">
        <v>4</v>
      </c>
      <c r="I30" s="295">
        <v>4</v>
      </c>
      <c r="J30" s="295">
        <v>4</v>
      </c>
      <c r="K30" s="295">
        <v>4</v>
      </c>
      <c r="L30" s="294" t="s">
        <v>1284</v>
      </c>
      <c r="M30" s="295"/>
    </row>
    <row r="31" spans="1:13">
      <c r="A31" s="292"/>
      <c r="B31" s="293" t="s">
        <v>1285</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1286</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1287</v>
      </c>
      <c r="C33" s="302">
        <v>99</v>
      </c>
      <c r="D33" s="302">
        <v>96.5</v>
      </c>
      <c r="E33" s="302">
        <v>94</v>
      </c>
      <c r="F33" s="302">
        <v>89.5</v>
      </c>
      <c r="G33" s="302">
        <v>85</v>
      </c>
      <c r="H33" s="302">
        <v>76.5</v>
      </c>
      <c r="I33" s="302">
        <v>116.5</v>
      </c>
      <c r="J33" s="302">
        <v>65</v>
      </c>
      <c r="K33" s="302">
        <v>105</v>
      </c>
      <c r="L33" s="295"/>
      <c r="M33" s="295"/>
    </row>
    <row r="34" spans="1:13">
      <c r="A34" s="292"/>
      <c r="B34" s="293" t="s">
        <v>1288</v>
      </c>
      <c r="C34" s="300">
        <v>0</v>
      </c>
      <c r="D34" s="300">
        <v>0</v>
      </c>
      <c r="E34" s="300">
        <v>0</v>
      </c>
      <c r="F34" s="300">
        <v>0</v>
      </c>
      <c r="G34" s="300">
        <v>0</v>
      </c>
      <c r="H34" s="300">
        <v>0</v>
      </c>
      <c r="I34" s="300">
        <v>0</v>
      </c>
      <c r="J34" s="300">
        <v>0</v>
      </c>
      <c r="K34" s="300">
        <v>0</v>
      </c>
      <c r="L34" s="294"/>
      <c r="M34" s="294"/>
    </row>
    <row r="35" spans="1:13">
      <c r="A35" s="303" t="s">
        <v>1224</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1289</v>
      </c>
      <c r="C39" s="285"/>
      <c r="D39" s="285"/>
      <c r="E39" s="285"/>
      <c r="F39" s="285"/>
      <c r="G39" s="285"/>
      <c r="H39" s="285"/>
      <c r="I39" s="285"/>
      <c r="J39" s="285"/>
      <c r="K39" s="285"/>
      <c r="L39" s="285"/>
      <c r="M39" s="285"/>
    </row>
    <row r="40" spans="1:13">
      <c r="A40" s="295"/>
      <c r="B40" s="287" t="s">
        <v>1290</v>
      </c>
      <c r="C40" s="285"/>
      <c r="D40" s="285"/>
      <c r="E40" s="285"/>
      <c r="F40" s="285"/>
      <c r="G40" s="285"/>
      <c r="H40" s="285"/>
      <c r="I40" s="285"/>
      <c r="J40" s="285"/>
      <c r="K40" s="285"/>
      <c r="L40" s="285"/>
      <c r="M40" s="285"/>
    </row>
    <row r="41" spans="1:13">
      <c r="A41" s="295"/>
      <c r="B41" s="287" t="s">
        <v>1291</v>
      </c>
      <c r="C41" s="285"/>
      <c r="D41" s="285"/>
      <c r="E41" s="285"/>
      <c r="F41" s="285"/>
      <c r="G41" s="285"/>
      <c r="H41" s="285"/>
      <c r="I41" s="285"/>
      <c r="J41" s="285"/>
      <c r="K41" s="285"/>
      <c r="L41" s="285"/>
      <c r="M41" s="285"/>
    </row>
    <row r="42" spans="1:13">
      <c r="A42" s="295"/>
      <c r="B42" s="287" t="s">
        <v>1292</v>
      </c>
      <c r="C42" s="285"/>
      <c r="D42" s="285"/>
      <c r="E42" s="285"/>
      <c r="F42" s="285"/>
      <c r="G42" s="285"/>
      <c r="H42" s="285"/>
      <c r="I42" s="285"/>
      <c r="J42" s="285"/>
      <c r="K42" s="285"/>
      <c r="L42" s="285"/>
      <c r="M42" s="285"/>
    </row>
    <row r="43" spans="1:13">
      <c r="A43" s="295"/>
      <c r="B43" s="287" t="s">
        <v>1293</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1294</v>
      </c>
      <c r="C46" s="285"/>
      <c r="D46" s="285"/>
      <c r="E46" s="285"/>
      <c r="F46" s="285"/>
      <c r="G46" s="285"/>
      <c r="H46" s="285"/>
      <c r="I46" s="285"/>
      <c r="J46" s="285"/>
      <c r="K46" s="285"/>
      <c r="L46" s="285"/>
      <c r="M46" s="285"/>
    </row>
    <row r="47" spans="1:13">
      <c r="A47" s="295"/>
      <c r="B47" s="287" t="s">
        <v>1295</v>
      </c>
      <c r="C47" s="285"/>
      <c r="D47" s="285"/>
      <c r="E47" s="285"/>
      <c r="F47" s="285"/>
      <c r="G47" s="285"/>
      <c r="H47" s="285"/>
      <c r="I47" s="285"/>
      <c r="J47" s="285"/>
      <c r="K47" s="285"/>
      <c r="L47" s="285"/>
      <c r="M47" s="285"/>
    </row>
    <row r="48" spans="1:13">
      <c r="A48" s="295"/>
      <c r="B48" s="287" t="s">
        <v>1296</v>
      </c>
      <c r="C48" s="285"/>
      <c r="D48" s="285"/>
      <c r="E48" s="285"/>
      <c r="F48" s="285"/>
      <c r="G48" s="285"/>
      <c r="H48" s="285"/>
      <c r="I48" s="285"/>
      <c r="J48" s="285"/>
      <c r="K48" s="285"/>
      <c r="L48" s="285"/>
      <c r="M48" s="285"/>
    </row>
    <row r="49" spans="1:13">
      <c r="A49" s="295"/>
      <c r="B49" s="287" t="s">
        <v>1297</v>
      </c>
      <c r="C49" s="274"/>
      <c r="D49" s="274"/>
      <c r="E49" s="274"/>
      <c r="F49" s="274"/>
      <c r="G49" s="274"/>
      <c r="H49" s="274"/>
      <c r="I49" s="274"/>
      <c r="J49" s="274"/>
      <c r="K49" s="274"/>
      <c r="L49" s="274"/>
      <c r="M49" s="274"/>
    </row>
    <row r="50" spans="1:13">
      <c r="A50" s="295"/>
      <c r="B50" s="287" t="s">
        <v>1298</v>
      </c>
      <c r="C50" s="274"/>
      <c r="D50" s="274"/>
      <c r="E50" s="274"/>
      <c r="F50" s="274"/>
      <c r="G50" s="274"/>
      <c r="H50" s="274"/>
      <c r="I50" s="274"/>
      <c r="J50" s="274"/>
      <c r="K50" s="274"/>
      <c r="L50" s="274"/>
      <c r="M50" s="274"/>
    </row>
    <row r="51" spans="1:13">
      <c r="A51" s="295"/>
      <c r="B51" s="287" t="s">
        <v>1299</v>
      </c>
      <c r="C51" s="274"/>
      <c r="D51" s="274"/>
      <c r="E51" s="274"/>
      <c r="F51" s="274"/>
      <c r="G51" s="274"/>
      <c r="H51" s="274"/>
      <c r="I51" s="274"/>
      <c r="J51" s="274"/>
      <c r="K51" s="274"/>
      <c r="L51" s="274"/>
      <c r="M51" s="274"/>
    </row>
    <row r="52" spans="1:13">
      <c r="A52" s="295"/>
      <c r="B52" s="287" t="s">
        <v>1300</v>
      </c>
      <c r="C52" s="275"/>
      <c r="D52" s="275"/>
      <c r="E52" s="275"/>
      <c r="F52" s="275"/>
      <c r="G52" s="275"/>
      <c r="H52" s="275"/>
      <c r="I52" s="275"/>
      <c r="J52" s="275"/>
      <c r="K52" s="275"/>
      <c r="L52" s="275"/>
      <c r="M52" s="275"/>
    </row>
    <row r="53" spans="1:13">
      <c r="A53" s="295"/>
      <c r="B53" s="287" t="s">
        <v>1301</v>
      </c>
      <c r="C53" s="274"/>
      <c r="D53" s="274"/>
      <c r="E53" s="274"/>
      <c r="F53" s="274"/>
      <c r="G53" s="274"/>
      <c r="H53" s="274"/>
      <c r="I53" s="274"/>
      <c r="J53" s="274"/>
      <c r="K53" s="274"/>
      <c r="L53" s="274"/>
      <c r="M53" s="274"/>
    </row>
    <row r="54" spans="1:13">
      <c r="A54" s="295"/>
      <c r="B54" s="287" t="s">
        <v>1302</v>
      </c>
      <c r="C54" s="274"/>
      <c r="D54" s="274"/>
      <c r="E54" s="274"/>
      <c r="F54" s="274"/>
      <c r="G54" s="274"/>
      <c r="H54" s="274"/>
      <c r="I54" s="274"/>
      <c r="J54" s="274"/>
      <c r="K54" s="274"/>
      <c r="L54" s="274"/>
      <c r="M54" s="274"/>
    </row>
    <row r="55" spans="1:13">
      <c r="A55" s="274" t="s">
        <v>840</v>
      </c>
      <c r="B55" s="318" t="s">
        <v>1241</v>
      </c>
      <c r="C55" s="318"/>
      <c r="D55" s="318"/>
      <c r="E55" s="318"/>
      <c r="F55" s="318"/>
      <c r="G55" s="318"/>
      <c r="H55" s="318"/>
      <c r="I55" s="318"/>
      <c r="J55" s="318"/>
      <c r="K55" s="318"/>
      <c r="L55" s="318"/>
      <c r="M55" s="318"/>
    </row>
    <row r="56" spans="1:13">
      <c r="A56" s="271" t="s">
        <v>614</v>
      </c>
      <c r="B56" s="271" t="s">
        <v>1242</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1243</v>
      </c>
      <c r="B58" s="271"/>
      <c r="C58" s="277"/>
      <c r="D58" s="277"/>
      <c r="E58" s="277"/>
      <c r="F58" s="277"/>
      <c r="G58" s="277"/>
      <c r="H58" s="277"/>
      <c r="I58" s="277"/>
      <c r="J58" s="277"/>
      <c r="K58" s="277"/>
      <c r="L58" s="277"/>
      <c r="M58" s="277"/>
    </row>
    <row r="59" spans="1:13">
      <c r="A59" s="277">
        <v>1</v>
      </c>
      <c r="B59" s="277" t="s">
        <v>1244</v>
      </c>
      <c r="C59" s="277"/>
      <c r="D59" s="277"/>
      <c r="E59" s="277"/>
      <c r="F59" s="277"/>
      <c r="G59" s="277"/>
      <c r="H59" s="277"/>
      <c r="I59" s="277"/>
      <c r="J59" s="277"/>
      <c r="K59" s="277"/>
      <c r="L59" s="277"/>
      <c r="M59" s="277"/>
    </row>
    <row r="60" spans="1:13">
      <c r="A60" s="277">
        <v>2</v>
      </c>
      <c r="B60" s="278" t="s">
        <v>1245</v>
      </c>
      <c r="C60" s="277"/>
      <c r="D60" s="277"/>
      <c r="E60" s="277"/>
      <c r="F60" s="277"/>
      <c r="G60" s="277"/>
      <c r="H60" s="277"/>
      <c r="I60" s="277"/>
      <c r="J60" s="277"/>
      <c r="K60" s="277"/>
      <c r="L60" s="277"/>
      <c r="M60" s="277"/>
    </row>
    <row r="61" spans="1:13">
      <c r="A61" s="277">
        <v>3</v>
      </c>
      <c r="B61" s="277" t="s">
        <v>1246</v>
      </c>
      <c r="C61" s="279"/>
      <c r="D61" s="279"/>
      <c r="E61" s="279"/>
      <c r="F61" s="279"/>
      <c r="G61" s="279"/>
      <c r="H61" s="279"/>
      <c r="I61" s="279"/>
      <c r="J61" s="279"/>
      <c r="K61" s="279"/>
      <c r="L61" s="279"/>
      <c r="M61" s="279"/>
    </row>
    <row r="62" spans="1:13">
      <c r="A62" s="277">
        <v>4</v>
      </c>
      <c r="B62" s="277" t="s">
        <v>1247</v>
      </c>
      <c r="C62" s="279"/>
      <c r="D62" s="279"/>
      <c r="E62" s="279"/>
      <c r="F62" s="279"/>
      <c r="G62" s="279"/>
      <c r="H62" s="279"/>
      <c r="I62" s="279"/>
      <c r="J62" s="279"/>
      <c r="K62" s="279"/>
      <c r="L62" s="279"/>
      <c r="M62" s="279"/>
    </row>
    <row r="63" spans="1:13">
      <c r="A63" s="277">
        <v>5</v>
      </c>
      <c r="B63" s="277" t="s">
        <v>1248</v>
      </c>
      <c r="C63" s="279"/>
      <c r="D63" s="279"/>
      <c r="E63" s="279"/>
      <c r="F63" s="279"/>
      <c r="G63" s="279"/>
      <c r="H63" s="279"/>
      <c r="I63" s="279"/>
      <c r="J63" s="279"/>
      <c r="K63" s="279"/>
      <c r="L63" s="279"/>
      <c r="M63" s="279"/>
    </row>
    <row r="64" spans="1:13" ht="56.25">
      <c r="A64" s="277">
        <v>6</v>
      </c>
      <c r="B64" s="280" t="s">
        <v>1249</v>
      </c>
      <c r="C64" s="272"/>
      <c r="D64" s="272"/>
      <c r="E64" s="272"/>
      <c r="F64" s="272"/>
      <c r="G64" s="272"/>
      <c r="H64" s="272"/>
      <c r="I64" s="272"/>
      <c r="J64" s="272"/>
      <c r="K64" s="272"/>
      <c r="L64" s="272"/>
      <c r="M64" s="272"/>
    </row>
    <row r="65" spans="1:13" ht="45">
      <c r="A65" s="277">
        <v>7</v>
      </c>
      <c r="B65" s="272" t="s">
        <v>1250</v>
      </c>
      <c r="C65" s="272"/>
      <c r="D65" s="272"/>
      <c r="E65" s="272"/>
      <c r="F65" s="272"/>
      <c r="G65" s="272"/>
      <c r="H65" s="272"/>
      <c r="I65" s="272"/>
      <c r="J65" s="272"/>
      <c r="K65" s="272"/>
      <c r="L65" s="272"/>
      <c r="M65" s="272"/>
    </row>
    <row r="66" spans="1:13" ht="45">
      <c r="A66" s="277">
        <v>8</v>
      </c>
      <c r="B66" s="272" t="s">
        <v>1251</v>
      </c>
      <c r="C66" s="272"/>
      <c r="D66" s="272"/>
      <c r="E66" s="272"/>
      <c r="F66" s="272"/>
      <c r="G66" s="272"/>
      <c r="H66" s="272"/>
      <c r="I66" s="272"/>
      <c r="J66" s="272"/>
      <c r="K66" s="272"/>
      <c r="L66" s="272"/>
      <c r="M66" s="272"/>
    </row>
    <row r="67" spans="1:13" ht="56.25">
      <c r="A67" s="277">
        <v>9</v>
      </c>
      <c r="B67" s="272" t="s">
        <v>1252</v>
      </c>
      <c r="C67" s="272"/>
      <c r="D67" s="272"/>
      <c r="E67" s="272"/>
      <c r="F67" s="272"/>
      <c r="G67" s="272"/>
      <c r="H67" s="272"/>
      <c r="I67" s="272"/>
      <c r="J67" s="272"/>
      <c r="K67" s="272"/>
      <c r="L67" s="272"/>
      <c r="M67" s="272"/>
    </row>
    <row r="68" spans="1:13" ht="56.25">
      <c r="A68" s="277">
        <v>10</v>
      </c>
      <c r="B68" s="272" t="s">
        <v>1253</v>
      </c>
      <c r="C68" s="272"/>
      <c r="D68" s="272"/>
      <c r="E68" s="272"/>
      <c r="F68" s="272"/>
      <c r="G68" s="272"/>
      <c r="H68" s="272"/>
      <c r="I68" s="272"/>
      <c r="J68" s="272"/>
      <c r="K68" s="272"/>
      <c r="L68" s="272"/>
      <c r="M68" s="272"/>
    </row>
    <row r="69" spans="1:13" ht="45">
      <c r="A69" s="277">
        <v>11</v>
      </c>
      <c r="B69" s="272" t="s">
        <v>1254</v>
      </c>
      <c r="C69" s="269"/>
      <c r="D69" s="269"/>
      <c r="E69" s="269"/>
      <c r="F69" s="269"/>
      <c r="G69" s="269"/>
      <c r="H69" s="269"/>
      <c r="I69" s="269"/>
      <c r="J69" s="269"/>
      <c r="K69" s="269"/>
      <c r="L69" s="269"/>
      <c r="M69" s="269"/>
    </row>
    <row r="70" spans="1:13">
      <c r="A70" s="277">
        <v>12</v>
      </c>
      <c r="B70" s="270" t="s">
        <v>1255</v>
      </c>
      <c r="C70" s="269"/>
      <c r="D70" s="269"/>
      <c r="E70" s="269"/>
      <c r="F70" s="269"/>
      <c r="G70" s="269"/>
      <c r="H70" s="269"/>
      <c r="I70" s="269"/>
      <c r="J70" s="269"/>
      <c r="K70" s="269"/>
      <c r="L70" s="269"/>
      <c r="M70" s="269"/>
    </row>
    <row r="71" spans="1:13">
      <c r="A71" s="277">
        <v>13</v>
      </c>
      <c r="B71" s="270" t="s">
        <v>1256</v>
      </c>
      <c r="C71" s="269"/>
      <c r="D71" s="269"/>
      <c r="E71" s="269"/>
      <c r="F71" s="269"/>
      <c r="G71" s="269"/>
      <c r="H71" s="269"/>
      <c r="I71" s="269"/>
      <c r="J71" s="269"/>
      <c r="K71" s="269"/>
      <c r="L71" s="269"/>
      <c r="M71" s="269"/>
    </row>
    <row r="72" spans="1:13">
      <c r="A72" s="277">
        <v>14</v>
      </c>
      <c r="B72" s="270" t="s">
        <v>1257</v>
      </c>
      <c r="C72" s="269"/>
      <c r="D72" s="269"/>
      <c r="E72" s="269"/>
      <c r="F72" s="269"/>
      <c r="G72" s="269"/>
      <c r="H72" s="269"/>
      <c r="I72" s="269"/>
      <c r="J72" s="269"/>
      <c r="K72" s="269"/>
      <c r="L72" s="269"/>
      <c r="M72" s="269"/>
    </row>
    <row r="73" spans="1:13">
      <c r="A73" s="277">
        <v>15</v>
      </c>
      <c r="B73" s="270" t="s">
        <v>1258</v>
      </c>
      <c r="C73" s="269"/>
      <c r="D73" s="269"/>
      <c r="E73" s="269"/>
      <c r="F73" s="269"/>
      <c r="G73" s="269"/>
      <c r="H73" s="269"/>
      <c r="I73" s="269"/>
      <c r="J73" s="269"/>
      <c r="K73" s="269"/>
      <c r="L73" s="269"/>
      <c r="M73" s="269"/>
    </row>
    <row r="74" spans="1:13">
      <c r="A74" s="277">
        <v>16</v>
      </c>
      <c r="B74" s="270" t="s">
        <v>1259</v>
      </c>
      <c r="C74" s="269"/>
      <c r="D74" s="269"/>
      <c r="E74" s="269"/>
      <c r="F74" s="269"/>
      <c r="G74" s="269"/>
      <c r="H74" s="269"/>
      <c r="I74" s="269"/>
      <c r="J74" s="269"/>
      <c r="K74" s="269"/>
      <c r="L74" s="269"/>
      <c r="M74" s="269"/>
    </row>
    <row r="75" spans="1:13">
      <c r="A75" s="277">
        <v>17</v>
      </c>
      <c r="B75" s="270" t="s">
        <v>1260</v>
      </c>
      <c r="C75" s="269"/>
      <c r="D75" s="269"/>
      <c r="E75" s="269"/>
      <c r="F75" s="269"/>
      <c r="G75" s="269"/>
      <c r="H75" s="269"/>
      <c r="I75" s="269"/>
      <c r="J75" s="269"/>
      <c r="K75" s="269"/>
      <c r="L75" s="269"/>
      <c r="M75" s="269"/>
    </row>
    <row r="76" spans="1:13">
      <c r="A76" s="277">
        <v>18</v>
      </c>
      <c r="B76" s="270" t="s">
        <v>1261</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1169</v>
      </c>
      <c r="C1" s="219"/>
      <c r="D1" s="217"/>
      <c r="E1" s="217"/>
      <c r="F1" s="217"/>
      <c r="G1" s="217"/>
      <c r="H1" s="217"/>
      <c r="I1" s="217"/>
      <c r="J1" s="217"/>
      <c r="K1" s="217"/>
      <c r="L1" s="217"/>
      <c r="M1" s="217"/>
    </row>
    <row r="2" spans="1:13">
      <c r="A2" s="216"/>
    </row>
    <row r="3" spans="1:13" ht="72">
      <c r="A3" s="220"/>
      <c r="B3" s="221" t="s">
        <v>656</v>
      </c>
      <c r="C3" s="264" t="s">
        <v>1170</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1171</v>
      </c>
      <c r="I4" s="268"/>
      <c r="J4" s="267" t="s">
        <v>1172</v>
      </c>
      <c r="K4" s="268"/>
      <c r="L4" s="223" t="s">
        <v>1173</v>
      </c>
      <c r="M4" s="223" t="s">
        <v>1174</v>
      </c>
    </row>
    <row r="5" spans="1:13" ht="33.75">
      <c r="A5" s="220"/>
      <c r="B5" s="224" t="s">
        <v>644</v>
      </c>
      <c r="C5" s="225"/>
      <c r="D5" s="225"/>
      <c r="E5" s="225"/>
      <c r="F5" s="225"/>
      <c r="G5" s="225"/>
      <c r="H5" s="226" t="s">
        <v>1175</v>
      </c>
      <c r="I5" s="226" t="s">
        <v>1176</v>
      </c>
      <c r="J5" s="226" t="s">
        <v>1175</v>
      </c>
      <c r="K5" s="226" t="s">
        <v>1176</v>
      </c>
      <c r="L5" s="225"/>
      <c r="M5" s="227"/>
    </row>
    <row r="6" spans="1:13" ht="56.25">
      <c r="A6" s="220"/>
      <c r="B6" s="228" t="s">
        <v>1177</v>
      </c>
      <c r="C6" s="229">
        <v>3</v>
      </c>
      <c r="D6" s="229">
        <v>3</v>
      </c>
      <c r="E6" s="229">
        <v>3</v>
      </c>
      <c r="F6" s="229">
        <v>3</v>
      </c>
      <c r="G6" s="229">
        <v>3</v>
      </c>
      <c r="H6" s="229">
        <v>1.5</v>
      </c>
      <c r="I6" s="230">
        <v>5</v>
      </c>
      <c r="J6" s="231">
        <v>1.5</v>
      </c>
      <c r="K6" s="231">
        <v>5</v>
      </c>
      <c r="L6" s="232"/>
      <c r="M6" s="233"/>
    </row>
    <row r="7" spans="1:13" ht="45">
      <c r="A7" s="220"/>
      <c r="B7" s="228" t="s">
        <v>1178</v>
      </c>
      <c r="C7" s="234">
        <v>450</v>
      </c>
      <c r="D7" s="234">
        <v>460</v>
      </c>
      <c r="E7" s="234">
        <v>470</v>
      </c>
      <c r="F7" s="234">
        <v>480</v>
      </c>
      <c r="G7" s="234">
        <v>490</v>
      </c>
      <c r="H7" s="234">
        <v>440</v>
      </c>
      <c r="I7" s="234">
        <v>480</v>
      </c>
      <c r="J7" s="234">
        <v>450</v>
      </c>
      <c r="K7" s="234">
        <v>510</v>
      </c>
      <c r="L7" s="235" t="s">
        <v>1179</v>
      </c>
      <c r="M7" s="236" t="s">
        <v>1180</v>
      </c>
    </row>
    <row r="8" spans="1:13" ht="56.25">
      <c r="A8" s="220"/>
      <c r="B8" s="237" t="s">
        <v>1181</v>
      </c>
      <c r="C8" s="238">
        <v>460</v>
      </c>
      <c r="D8" s="238">
        <v>470</v>
      </c>
      <c r="E8" s="238">
        <v>480</v>
      </c>
      <c r="F8" s="238">
        <v>490</v>
      </c>
      <c r="G8" s="238">
        <v>500</v>
      </c>
      <c r="H8" s="238">
        <v>450</v>
      </c>
      <c r="I8" s="238">
        <v>490</v>
      </c>
      <c r="J8" s="238">
        <v>460</v>
      </c>
      <c r="K8" s="238">
        <v>520</v>
      </c>
      <c r="L8" s="239" t="s">
        <v>1182</v>
      </c>
      <c r="M8" s="236" t="s">
        <v>1180</v>
      </c>
    </row>
    <row r="9" spans="1:13" ht="56.25">
      <c r="A9" s="220"/>
      <c r="B9" s="228" t="s">
        <v>1183</v>
      </c>
      <c r="C9" s="240">
        <v>1</v>
      </c>
      <c r="D9" s="240">
        <v>1</v>
      </c>
      <c r="E9" s="240">
        <v>1</v>
      </c>
      <c r="F9" s="240">
        <v>1</v>
      </c>
      <c r="G9" s="238">
        <v>1</v>
      </c>
      <c r="H9" s="238">
        <v>1</v>
      </c>
      <c r="I9" s="238">
        <v>1</v>
      </c>
      <c r="J9" s="238">
        <v>1</v>
      </c>
      <c r="K9" s="238">
        <v>1</v>
      </c>
      <c r="L9" s="239" t="s">
        <v>704</v>
      </c>
      <c r="M9" s="236" t="s">
        <v>1180</v>
      </c>
    </row>
    <row r="10" spans="1:13" ht="22.5">
      <c r="A10" s="220"/>
      <c r="B10" s="228" t="s">
        <v>1184</v>
      </c>
      <c r="C10" s="238">
        <v>0</v>
      </c>
      <c r="D10" s="238">
        <v>0</v>
      </c>
      <c r="E10" s="238">
        <v>0</v>
      </c>
      <c r="F10" s="238">
        <v>0</v>
      </c>
      <c r="G10" s="238">
        <v>0</v>
      </c>
      <c r="H10" s="238">
        <v>0</v>
      </c>
      <c r="I10" s="238">
        <v>5</v>
      </c>
      <c r="J10" s="238">
        <v>0</v>
      </c>
      <c r="K10" s="238">
        <v>5</v>
      </c>
      <c r="L10" s="239"/>
      <c r="M10" s="236" t="s">
        <v>1180</v>
      </c>
    </row>
    <row r="11" spans="1:13" ht="45">
      <c r="A11" s="220"/>
      <c r="B11" s="222" t="s">
        <v>1185</v>
      </c>
      <c r="C11" s="233">
        <v>1</v>
      </c>
      <c r="D11" s="233">
        <v>1</v>
      </c>
      <c r="E11" s="233">
        <v>1</v>
      </c>
      <c r="F11" s="233">
        <v>1</v>
      </c>
      <c r="G11" s="233">
        <v>1</v>
      </c>
      <c r="H11" s="233" t="s">
        <v>1186</v>
      </c>
      <c r="I11" s="233">
        <v>2</v>
      </c>
      <c r="J11" s="233" t="s">
        <v>1186</v>
      </c>
      <c r="K11" s="233">
        <v>2</v>
      </c>
      <c r="L11" s="232"/>
      <c r="M11" s="236" t="s">
        <v>1180</v>
      </c>
    </row>
    <row r="12" spans="1:13" ht="33.75">
      <c r="A12" s="220"/>
      <c r="B12" s="222" t="s">
        <v>1187</v>
      </c>
      <c r="C12" s="233">
        <v>25</v>
      </c>
      <c r="D12" s="233">
        <v>25</v>
      </c>
      <c r="E12" s="233">
        <v>25</v>
      </c>
      <c r="F12" s="233">
        <v>25</v>
      </c>
      <c r="G12" s="233">
        <v>25</v>
      </c>
      <c r="H12" s="233">
        <v>15</v>
      </c>
      <c r="I12" s="233">
        <v>40</v>
      </c>
      <c r="J12" s="233">
        <v>15</v>
      </c>
      <c r="K12" s="233">
        <v>40</v>
      </c>
      <c r="L12" s="232"/>
      <c r="M12" s="236" t="s">
        <v>1188</v>
      </c>
    </row>
    <row r="13" spans="1:13" ht="33.75">
      <c r="A13" s="220"/>
      <c r="B13" s="222" t="s">
        <v>1189</v>
      </c>
      <c r="C13" s="233" t="s">
        <v>1186</v>
      </c>
      <c r="D13" s="233" t="s">
        <v>1186</v>
      </c>
      <c r="E13" s="233" t="s">
        <v>1186</v>
      </c>
      <c r="F13" s="233" t="s">
        <v>1186</v>
      </c>
      <c r="G13" s="233" t="s">
        <v>1186</v>
      </c>
      <c r="H13" s="233" t="s">
        <v>1190</v>
      </c>
      <c r="I13" s="233">
        <v>1</v>
      </c>
      <c r="J13" s="233" t="s">
        <v>1190</v>
      </c>
      <c r="K13" s="233">
        <v>1</v>
      </c>
      <c r="L13" s="232" t="s">
        <v>1191</v>
      </c>
      <c r="M13" s="236" t="s">
        <v>1192</v>
      </c>
    </row>
    <row r="14" spans="1:13" ht="45">
      <c r="A14" s="220"/>
      <c r="B14" s="241" t="s">
        <v>1193</v>
      </c>
      <c r="C14" s="238" t="s">
        <v>1194</v>
      </c>
      <c r="D14" s="238" t="s">
        <v>1194</v>
      </c>
      <c r="E14" s="238" t="s">
        <v>1194</v>
      </c>
      <c r="F14" s="238" t="s">
        <v>1194</v>
      </c>
      <c r="G14" s="238" t="s">
        <v>1194</v>
      </c>
      <c r="H14" s="238" t="s">
        <v>1195</v>
      </c>
      <c r="I14" s="238" t="s">
        <v>1196</v>
      </c>
      <c r="J14" s="238" t="s">
        <v>1195</v>
      </c>
      <c r="K14" s="238" t="s">
        <v>1196</v>
      </c>
      <c r="L14" s="239"/>
      <c r="M14" s="238" t="s">
        <v>1197</v>
      </c>
    </row>
    <row r="15" spans="1:13" ht="22.5">
      <c r="A15" s="220"/>
      <c r="B15" s="224" t="s">
        <v>632</v>
      </c>
      <c r="C15" s="225"/>
      <c r="D15" s="225"/>
      <c r="E15" s="225"/>
      <c r="F15" s="225"/>
      <c r="G15" s="225"/>
      <c r="H15" s="225"/>
      <c r="I15" s="225"/>
      <c r="J15" s="225"/>
      <c r="K15" s="225"/>
      <c r="L15" s="242"/>
      <c r="M15" s="227"/>
    </row>
    <row r="16" spans="1:13" ht="45">
      <c r="A16" s="220"/>
      <c r="B16" s="222" t="s">
        <v>1198</v>
      </c>
      <c r="C16" s="233">
        <v>5</v>
      </c>
      <c r="D16" s="233">
        <v>5</v>
      </c>
      <c r="E16" s="233">
        <v>5</v>
      </c>
      <c r="F16" s="233">
        <v>5</v>
      </c>
      <c r="G16" s="233">
        <v>5</v>
      </c>
      <c r="H16" s="233">
        <v>5</v>
      </c>
      <c r="I16" s="233">
        <v>50</v>
      </c>
      <c r="J16" s="233">
        <v>5</v>
      </c>
      <c r="K16" s="233">
        <v>50</v>
      </c>
      <c r="L16" s="232" t="s">
        <v>772</v>
      </c>
      <c r="M16" s="233" t="s">
        <v>1199</v>
      </c>
    </row>
    <row r="17" spans="1:13" ht="45">
      <c r="A17" s="220"/>
      <c r="B17" s="222" t="s">
        <v>1200</v>
      </c>
      <c r="C17" s="233">
        <v>10</v>
      </c>
      <c r="D17" s="233">
        <v>10</v>
      </c>
      <c r="E17" s="233">
        <v>10</v>
      </c>
      <c r="F17" s="233">
        <v>10</v>
      </c>
      <c r="G17" s="233">
        <v>10</v>
      </c>
      <c r="H17" s="233">
        <v>10</v>
      </c>
      <c r="I17" s="233">
        <v>100</v>
      </c>
      <c r="J17" s="233">
        <v>10</v>
      </c>
      <c r="K17" s="233">
        <v>100</v>
      </c>
      <c r="L17" s="232" t="s">
        <v>772</v>
      </c>
      <c r="M17" s="233" t="s">
        <v>1199</v>
      </c>
    </row>
    <row r="18" spans="1:13" ht="33.75">
      <c r="A18" s="220"/>
      <c r="B18" s="222" t="s">
        <v>1201</v>
      </c>
      <c r="C18" s="233">
        <v>25</v>
      </c>
      <c r="D18" s="233">
        <v>25</v>
      </c>
      <c r="E18" s="233">
        <v>25</v>
      </c>
      <c r="F18" s="233">
        <v>25</v>
      </c>
      <c r="G18" s="233">
        <v>25</v>
      </c>
      <c r="H18" s="233">
        <v>10</v>
      </c>
      <c r="I18" s="233">
        <v>50</v>
      </c>
      <c r="J18" s="233">
        <v>10</v>
      </c>
      <c r="K18" s="233">
        <v>50</v>
      </c>
      <c r="L18" s="232" t="s">
        <v>1202</v>
      </c>
      <c r="M18" s="233" t="s">
        <v>1199</v>
      </c>
    </row>
    <row r="19" spans="1:13" ht="33.75">
      <c r="A19" s="220"/>
      <c r="B19" s="222" t="s">
        <v>1203</v>
      </c>
      <c r="C19" s="233" t="s">
        <v>1196</v>
      </c>
      <c r="D19" s="233" t="s">
        <v>1196</v>
      </c>
      <c r="E19" s="233" t="s">
        <v>1196</v>
      </c>
      <c r="F19" s="233" t="s">
        <v>1196</v>
      </c>
      <c r="G19" s="233" t="s">
        <v>1196</v>
      </c>
      <c r="H19" s="233" t="s">
        <v>1196</v>
      </c>
      <c r="I19" s="233" t="s">
        <v>1204</v>
      </c>
      <c r="J19" s="233" t="s">
        <v>1196</v>
      </c>
      <c r="K19" s="233" t="s">
        <v>1204</v>
      </c>
      <c r="L19" s="232" t="s">
        <v>772</v>
      </c>
      <c r="M19" s="236" t="s">
        <v>1192</v>
      </c>
    </row>
    <row r="20" spans="1:13" ht="33.75">
      <c r="A20" s="220"/>
      <c r="B20" s="222" t="s">
        <v>1205</v>
      </c>
      <c r="C20" s="233">
        <v>1</v>
      </c>
      <c r="D20" s="233">
        <v>1</v>
      </c>
      <c r="E20" s="233">
        <v>1</v>
      </c>
      <c r="F20" s="233">
        <v>1</v>
      </c>
      <c r="G20" s="233">
        <v>1</v>
      </c>
      <c r="H20" s="233" t="s">
        <v>1204</v>
      </c>
      <c r="I20" s="233">
        <v>1</v>
      </c>
      <c r="J20" s="233" t="s">
        <v>1204</v>
      </c>
      <c r="K20" s="233">
        <v>1</v>
      </c>
      <c r="L20" s="232" t="s">
        <v>1206</v>
      </c>
      <c r="M20" s="236" t="s">
        <v>1192</v>
      </c>
    </row>
    <row r="21" spans="1:13" ht="22.5">
      <c r="A21" s="220"/>
      <c r="B21" s="224" t="s">
        <v>625</v>
      </c>
      <c r="C21" s="225"/>
      <c r="D21" s="225"/>
      <c r="E21" s="225"/>
      <c r="F21" s="225"/>
      <c r="G21" s="225"/>
      <c r="H21" s="225"/>
      <c r="I21" s="225"/>
      <c r="J21" s="225"/>
      <c r="K21" s="225"/>
      <c r="L21" s="242"/>
      <c r="M21" s="227"/>
    </row>
    <row r="22" spans="1:13" ht="45">
      <c r="A22" s="220"/>
      <c r="B22" s="222" t="s">
        <v>1207</v>
      </c>
      <c r="C22" s="233"/>
      <c r="D22" s="233"/>
      <c r="E22" s="233"/>
      <c r="F22" s="233"/>
      <c r="G22" s="233"/>
      <c r="H22" s="233"/>
      <c r="I22" s="233"/>
      <c r="J22" s="233"/>
      <c r="K22" s="233"/>
      <c r="L22" s="239"/>
      <c r="M22" s="234"/>
    </row>
    <row r="23" spans="1:13" ht="22.5">
      <c r="A23" s="220"/>
      <c r="B23" s="222" t="s">
        <v>1208</v>
      </c>
      <c r="C23" s="233"/>
      <c r="D23" s="233"/>
      <c r="E23" s="233"/>
      <c r="F23" s="233"/>
      <c r="G23" s="233"/>
      <c r="H23" s="233"/>
      <c r="I23" s="233"/>
      <c r="J23" s="233"/>
      <c r="K23" s="233"/>
      <c r="L23" s="232"/>
      <c r="M23" s="238"/>
    </row>
    <row r="24" spans="1:13" ht="22.5">
      <c r="A24" s="220"/>
      <c r="B24" s="222" t="s">
        <v>1209</v>
      </c>
      <c r="C24" s="243"/>
      <c r="D24" s="243"/>
      <c r="E24" s="243"/>
      <c r="F24" s="243"/>
      <c r="G24" s="243"/>
      <c r="H24" s="243"/>
      <c r="I24" s="243"/>
      <c r="J24" s="243"/>
      <c r="K24" s="243"/>
      <c r="L24" s="232"/>
      <c r="M24" s="238"/>
    </row>
    <row r="25" spans="1:13" ht="22.5">
      <c r="A25" s="220"/>
      <c r="B25" s="222" t="s">
        <v>1210</v>
      </c>
      <c r="C25" s="244"/>
      <c r="D25" s="244"/>
      <c r="E25" s="244"/>
      <c r="F25" s="244"/>
      <c r="G25" s="244"/>
      <c r="H25" s="244"/>
      <c r="I25" s="244"/>
      <c r="J25" s="244"/>
      <c r="K25" s="244"/>
      <c r="L25" s="245"/>
      <c r="M25" s="238"/>
    </row>
    <row r="26" spans="1:13" ht="22.5">
      <c r="A26" s="220"/>
      <c r="B26" s="222" t="s">
        <v>1211</v>
      </c>
      <c r="C26" s="244"/>
      <c r="D26" s="244"/>
      <c r="E26" s="244"/>
      <c r="F26" s="244"/>
      <c r="G26" s="244"/>
      <c r="H26" s="244"/>
      <c r="I26" s="244"/>
      <c r="J26" s="244"/>
      <c r="K26" s="244"/>
      <c r="L26" s="245"/>
      <c r="M26" s="238"/>
    </row>
    <row r="27" spans="1:13" ht="22.5">
      <c r="A27" s="220"/>
      <c r="B27" s="224" t="s">
        <v>1212</v>
      </c>
      <c r="C27" s="225"/>
      <c r="D27" s="225"/>
      <c r="E27" s="225"/>
      <c r="F27" s="225"/>
      <c r="G27" s="225"/>
      <c r="H27" s="225"/>
      <c r="I27" s="225"/>
      <c r="J27" s="225"/>
      <c r="K27" s="225"/>
      <c r="L27" s="242"/>
      <c r="M27" s="227"/>
    </row>
    <row r="28" spans="1:13" ht="45">
      <c r="A28" s="220"/>
      <c r="B28" s="222" t="s">
        <v>1213</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1214</v>
      </c>
      <c r="M28" s="236" t="s">
        <v>1180</v>
      </c>
    </row>
    <row r="29" spans="1:13" ht="22.5">
      <c r="A29" s="220"/>
      <c r="B29" s="222" t="s">
        <v>1215</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1180</v>
      </c>
    </row>
    <row r="30" spans="1:13" ht="22.5">
      <c r="A30" s="220"/>
      <c r="B30" s="222" t="s">
        <v>1216</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1180</v>
      </c>
    </row>
    <row r="31" spans="1:13" ht="33.75">
      <c r="A31" s="220"/>
      <c r="B31" s="222" t="s">
        <v>1217</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1180</v>
      </c>
    </row>
    <row r="32" spans="1:13" ht="33.75">
      <c r="A32" s="220"/>
      <c r="B32" s="222" t="s">
        <v>1218</v>
      </c>
      <c r="C32" s="233">
        <v>2000</v>
      </c>
      <c r="D32" s="233">
        <v>2000</v>
      </c>
      <c r="E32" s="233">
        <v>2000</v>
      </c>
      <c r="F32" s="233">
        <v>2000</v>
      </c>
      <c r="G32" s="233">
        <v>2000</v>
      </c>
      <c r="H32" s="233">
        <v>1000</v>
      </c>
      <c r="I32" s="233">
        <v>3000</v>
      </c>
      <c r="J32" s="233">
        <v>1000</v>
      </c>
      <c r="K32" s="233">
        <v>5000</v>
      </c>
      <c r="L32" s="232" t="s">
        <v>595</v>
      </c>
      <c r="M32" s="236" t="s">
        <v>1180</v>
      </c>
    </row>
    <row r="33" spans="1:13" ht="33.75">
      <c r="A33" s="220"/>
      <c r="B33" s="222" t="s">
        <v>1219</v>
      </c>
      <c r="C33" s="244">
        <v>2.19</v>
      </c>
      <c r="D33" s="244">
        <v>2.19</v>
      </c>
      <c r="E33" s="244">
        <v>2.5099999999999998</v>
      </c>
      <c r="F33" s="244">
        <v>2.19</v>
      </c>
      <c r="G33" s="244">
        <v>2.67</v>
      </c>
      <c r="H33" s="244">
        <v>2.19</v>
      </c>
      <c r="I33" s="244">
        <v>2.19</v>
      </c>
      <c r="J33" s="244">
        <v>2.17</v>
      </c>
      <c r="K33" s="244">
        <v>2.19</v>
      </c>
      <c r="L33" s="232"/>
      <c r="M33" s="236" t="s">
        <v>1180</v>
      </c>
    </row>
    <row r="34" spans="1:13" ht="45">
      <c r="A34" s="220"/>
      <c r="B34" s="247" t="s">
        <v>1220</v>
      </c>
      <c r="C34" s="244">
        <v>0</v>
      </c>
      <c r="D34" s="244">
        <v>0</v>
      </c>
      <c r="E34" s="244">
        <v>0</v>
      </c>
      <c r="F34" s="244">
        <v>0</v>
      </c>
      <c r="G34" s="244">
        <v>0</v>
      </c>
      <c r="H34" s="244">
        <v>0</v>
      </c>
      <c r="I34" s="244">
        <v>0</v>
      </c>
      <c r="J34" s="244">
        <v>0</v>
      </c>
      <c r="K34" s="244">
        <v>0</v>
      </c>
      <c r="L34" s="232" t="s">
        <v>1221</v>
      </c>
      <c r="M34" s="236" t="s">
        <v>1180</v>
      </c>
    </row>
    <row r="35" spans="1:13" ht="45">
      <c r="A35" s="220"/>
      <c r="B35" s="247" t="s">
        <v>1222</v>
      </c>
      <c r="C35" s="233">
        <v>2.19</v>
      </c>
      <c r="D35" s="233">
        <v>2.19</v>
      </c>
      <c r="E35" s="233">
        <v>2.5099999999999998</v>
      </c>
      <c r="F35" s="233">
        <v>2.19</v>
      </c>
      <c r="G35" s="233">
        <v>2.67</v>
      </c>
      <c r="H35" s="233">
        <v>2.19</v>
      </c>
      <c r="I35" s="233">
        <v>2.19</v>
      </c>
      <c r="J35" s="233">
        <v>2.17</v>
      </c>
      <c r="K35" s="233">
        <v>2.19</v>
      </c>
      <c r="L35" s="232" t="s">
        <v>595</v>
      </c>
      <c r="M35" s="236" t="s">
        <v>1180</v>
      </c>
    </row>
    <row r="36" spans="1:13" ht="45">
      <c r="A36" s="220"/>
      <c r="B36" s="222" t="s">
        <v>1223</v>
      </c>
      <c r="C36" s="233">
        <v>10</v>
      </c>
      <c r="D36" s="233">
        <v>10</v>
      </c>
      <c r="E36" s="233">
        <v>10</v>
      </c>
      <c r="F36" s="233">
        <v>10</v>
      </c>
      <c r="G36" s="233">
        <v>10</v>
      </c>
      <c r="H36" s="233">
        <v>5</v>
      </c>
      <c r="I36" s="233">
        <v>20</v>
      </c>
      <c r="J36" s="233">
        <v>2</v>
      </c>
      <c r="K36" s="233">
        <v>20</v>
      </c>
      <c r="L36" s="232" t="s">
        <v>840</v>
      </c>
      <c r="M36" s="233">
        <v>15</v>
      </c>
    </row>
    <row r="37" spans="1:13" ht="45">
      <c r="A37" s="220"/>
      <c r="B37" s="224" t="s">
        <v>1224</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1225</v>
      </c>
      <c r="B40" s="220"/>
      <c r="C40" s="220"/>
      <c r="D40" s="220"/>
      <c r="E40" s="220"/>
      <c r="F40" s="220"/>
      <c r="G40" s="220"/>
      <c r="H40" s="220"/>
      <c r="I40" s="220"/>
      <c r="J40" s="220"/>
      <c r="K40" s="220"/>
      <c r="L40" s="220"/>
      <c r="M40" s="220"/>
    </row>
    <row r="41" spans="1:13">
      <c r="A41" s="252" t="s">
        <v>591</v>
      </c>
      <c r="B41" s="252" t="s">
        <v>1226</v>
      </c>
      <c r="C41" s="252"/>
      <c r="D41" s="252"/>
      <c r="E41" s="252"/>
      <c r="F41" s="252"/>
      <c r="G41" s="252"/>
      <c r="H41" s="252"/>
      <c r="I41" s="252"/>
      <c r="J41" s="252"/>
      <c r="K41" s="252"/>
      <c r="L41" s="252"/>
      <c r="M41" s="252"/>
    </row>
    <row r="42" spans="1:13">
      <c r="A42" s="252" t="s">
        <v>1227</v>
      </c>
      <c r="B42" s="252" t="s">
        <v>1228</v>
      </c>
      <c r="C42" s="252"/>
      <c r="D42" s="252"/>
      <c r="E42" s="252"/>
      <c r="F42" s="252"/>
      <c r="G42" s="252"/>
      <c r="H42" s="252"/>
      <c r="I42" s="252"/>
      <c r="J42" s="252"/>
      <c r="K42" s="252"/>
      <c r="L42" s="252"/>
      <c r="M42" s="252"/>
    </row>
    <row r="43" spans="1:13">
      <c r="A43" s="252" t="s">
        <v>597</v>
      </c>
      <c r="B43" s="252" t="s">
        <v>1229</v>
      </c>
      <c r="C43" s="252"/>
      <c r="D43" s="252"/>
      <c r="E43" s="252"/>
      <c r="F43" s="252"/>
      <c r="G43" s="252"/>
      <c r="H43" s="252"/>
      <c r="I43" s="252"/>
      <c r="J43" s="252"/>
      <c r="K43" s="252"/>
      <c r="L43" s="252"/>
      <c r="M43" s="252"/>
    </row>
    <row r="44" spans="1:13">
      <c r="A44" s="252" t="s">
        <v>739</v>
      </c>
      <c r="B44" s="252" t="s">
        <v>1230</v>
      </c>
      <c r="C44" s="252"/>
      <c r="D44" s="252"/>
      <c r="E44" s="252"/>
      <c r="F44" s="252"/>
      <c r="G44" s="252"/>
      <c r="H44" s="252"/>
      <c r="I44" s="252"/>
      <c r="J44" s="252"/>
      <c r="K44" s="252"/>
      <c r="L44" s="252"/>
      <c r="M44" s="252"/>
    </row>
    <row r="45" spans="1:13">
      <c r="A45" s="252" t="s">
        <v>704</v>
      </c>
      <c r="B45" s="252" t="s">
        <v>1231</v>
      </c>
      <c r="C45" s="252"/>
      <c r="D45" s="252"/>
      <c r="E45" s="252"/>
      <c r="F45" s="252"/>
      <c r="G45" s="252"/>
      <c r="H45" s="252"/>
      <c r="I45" s="252"/>
      <c r="J45" s="252"/>
      <c r="K45" s="252"/>
      <c r="L45" s="252"/>
      <c r="M45" s="252"/>
    </row>
    <row r="46" spans="1:13">
      <c r="A46" s="252" t="s">
        <v>740</v>
      </c>
      <c r="B46" s="253" t="s">
        <v>1232</v>
      </c>
      <c r="C46" s="253"/>
      <c r="D46" s="253"/>
      <c r="E46" s="253"/>
      <c r="F46" s="253"/>
      <c r="G46" s="253"/>
      <c r="H46" s="253"/>
      <c r="I46" s="253"/>
      <c r="J46" s="253"/>
      <c r="K46" s="253"/>
      <c r="L46" s="253"/>
      <c r="M46" s="253"/>
    </row>
    <row r="47" spans="1:13">
      <c r="A47" s="252" t="s">
        <v>628</v>
      </c>
      <c r="B47" s="252" t="s">
        <v>1233</v>
      </c>
      <c r="C47" s="252"/>
      <c r="D47" s="252"/>
      <c r="E47" s="252"/>
      <c r="F47" s="252"/>
      <c r="G47" s="252"/>
      <c r="H47" s="252"/>
      <c r="I47" s="252"/>
      <c r="J47" s="252"/>
      <c r="K47" s="252"/>
      <c r="L47" s="252"/>
      <c r="M47" s="252"/>
    </row>
    <row r="48" spans="1:13">
      <c r="A48" s="252" t="s">
        <v>772</v>
      </c>
      <c r="B48" s="252" t="s">
        <v>1234</v>
      </c>
      <c r="C48" s="252"/>
      <c r="D48" s="252"/>
      <c r="E48" s="252"/>
      <c r="F48" s="252"/>
      <c r="G48" s="252"/>
      <c r="H48" s="252"/>
      <c r="I48" s="252"/>
      <c r="J48" s="252"/>
      <c r="K48" s="252"/>
      <c r="L48" s="252"/>
      <c r="M48" s="252"/>
    </row>
    <row r="49" spans="1:13">
      <c r="A49" s="252" t="s">
        <v>702</v>
      </c>
      <c r="B49" s="252" t="s">
        <v>1235</v>
      </c>
      <c r="C49" s="252"/>
      <c r="D49" s="252"/>
      <c r="E49" s="252"/>
      <c r="F49" s="252"/>
      <c r="G49" s="252"/>
      <c r="H49" s="252"/>
      <c r="I49" s="252"/>
      <c r="J49" s="252"/>
      <c r="K49" s="252"/>
      <c r="L49" s="252"/>
      <c r="M49" s="252"/>
    </row>
    <row r="50" spans="1:13">
      <c r="A50" s="252" t="s">
        <v>637</v>
      </c>
      <c r="B50" s="252" t="s">
        <v>1236</v>
      </c>
      <c r="C50" s="252"/>
      <c r="D50" s="252"/>
      <c r="E50" s="252"/>
      <c r="F50" s="252"/>
      <c r="G50" s="252"/>
      <c r="H50" s="252"/>
      <c r="I50" s="252"/>
      <c r="J50" s="252"/>
      <c r="K50" s="252"/>
      <c r="L50" s="252"/>
      <c r="M50" s="252"/>
    </row>
    <row r="51" spans="1:13">
      <c r="A51" s="252" t="s">
        <v>633</v>
      </c>
      <c r="B51" s="252" t="s">
        <v>1237</v>
      </c>
      <c r="C51" s="252"/>
      <c r="D51" s="252"/>
      <c r="E51" s="252"/>
      <c r="F51" s="252"/>
      <c r="G51" s="252"/>
      <c r="H51" s="252"/>
      <c r="I51" s="252"/>
      <c r="J51" s="252"/>
      <c r="K51" s="252"/>
      <c r="L51" s="252"/>
      <c r="M51" s="252"/>
    </row>
    <row r="52" spans="1:13">
      <c r="A52" s="252" t="s">
        <v>639</v>
      </c>
      <c r="B52" s="254" t="s">
        <v>1238</v>
      </c>
      <c r="C52" s="254"/>
      <c r="D52" s="254"/>
      <c r="E52" s="254"/>
      <c r="F52" s="254"/>
      <c r="G52" s="254"/>
      <c r="H52" s="254"/>
      <c r="I52" s="254"/>
      <c r="J52" s="254"/>
      <c r="K52" s="254"/>
      <c r="L52" s="254"/>
      <c r="M52" s="254"/>
    </row>
    <row r="53" spans="1:13">
      <c r="A53" s="252" t="s">
        <v>595</v>
      </c>
      <c r="B53" s="252" t="s">
        <v>1239</v>
      </c>
      <c r="C53" s="252"/>
      <c r="D53" s="252"/>
      <c r="E53" s="252"/>
      <c r="F53" s="252"/>
      <c r="G53" s="252"/>
      <c r="H53" s="252"/>
      <c r="I53" s="252"/>
      <c r="J53" s="252"/>
      <c r="K53" s="252"/>
      <c r="L53" s="252"/>
      <c r="M53" s="252"/>
    </row>
    <row r="54" spans="1:13">
      <c r="A54" s="252" t="s">
        <v>690</v>
      </c>
      <c r="B54" s="252" t="s">
        <v>1240</v>
      </c>
      <c r="C54" s="252"/>
      <c r="D54" s="252"/>
      <c r="E54" s="252"/>
      <c r="F54" s="252"/>
      <c r="G54" s="252"/>
      <c r="H54" s="252"/>
      <c r="I54" s="252"/>
      <c r="J54" s="252"/>
      <c r="K54" s="252"/>
      <c r="L54" s="252"/>
      <c r="M54" s="252"/>
    </row>
    <row r="55" spans="1:13">
      <c r="A55" s="252" t="s">
        <v>840</v>
      </c>
      <c r="B55" s="252" t="s">
        <v>1241</v>
      </c>
      <c r="C55" s="252"/>
      <c r="D55" s="252"/>
      <c r="E55" s="252"/>
      <c r="F55" s="252"/>
      <c r="G55" s="252"/>
      <c r="H55" s="252"/>
      <c r="I55" s="252"/>
      <c r="J55" s="252"/>
      <c r="K55" s="252"/>
      <c r="L55" s="252"/>
      <c r="M55" s="252"/>
    </row>
    <row r="56" spans="1:13">
      <c r="A56" s="220" t="s">
        <v>614</v>
      </c>
      <c r="B56" s="220" t="s">
        <v>1242</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1243</v>
      </c>
      <c r="B58" s="220"/>
      <c r="C58" s="256"/>
      <c r="D58" s="256"/>
      <c r="E58" s="256"/>
      <c r="F58" s="256"/>
      <c r="G58" s="256"/>
      <c r="H58" s="256"/>
      <c r="I58" s="256"/>
      <c r="J58" s="256"/>
      <c r="K58" s="256"/>
      <c r="L58" s="256"/>
      <c r="M58" s="256"/>
    </row>
    <row r="59" spans="1:13">
      <c r="A59" s="256">
        <v>1</v>
      </c>
      <c r="B59" s="256" t="s">
        <v>1244</v>
      </c>
      <c r="C59" s="256"/>
      <c r="D59" s="256"/>
      <c r="E59" s="256"/>
      <c r="F59" s="256"/>
      <c r="G59" s="256"/>
      <c r="H59" s="256"/>
      <c r="I59" s="256"/>
      <c r="J59" s="256"/>
      <c r="K59" s="256"/>
      <c r="L59" s="256"/>
      <c r="M59" s="256"/>
    </row>
    <row r="60" spans="1:13">
      <c r="A60" s="256">
        <v>2</v>
      </c>
      <c r="B60" s="257" t="s">
        <v>1245</v>
      </c>
      <c r="C60" s="256"/>
      <c r="D60" s="256"/>
      <c r="E60" s="256"/>
      <c r="F60" s="256"/>
      <c r="G60" s="256"/>
      <c r="H60" s="256"/>
      <c r="I60" s="256"/>
      <c r="J60" s="256"/>
      <c r="K60" s="256"/>
      <c r="L60" s="256"/>
      <c r="M60" s="256"/>
    </row>
    <row r="61" spans="1:13">
      <c r="A61" s="256">
        <v>3</v>
      </c>
      <c r="B61" s="256" t="s">
        <v>1246</v>
      </c>
      <c r="C61" s="258"/>
      <c r="D61" s="258"/>
      <c r="E61" s="258"/>
      <c r="F61" s="258"/>
      <c r="G61" s="258"/>
      <c r="H61" s="258"/>
      <c r="I61" s="258"/>
      <c r="J61" s="258"/>
      <c r="K61" s="258"/>
      <c r="L61" s="258"/>
      <c r="M61" s="258"/>
    </row>
    <row r="62" spans="1:13">
      <c r="A62" s="256">
        <v>4</v>
      </c>
      <c r="B62" s="256" t="s">
        <v>1247</v>
      </c>
      <c r="C62" s="258"/>
      <c r="D62" s="258"/>
      <c r="E62" s="258"/>
      <c r="F62" s="258"/>
      <c r="G62" s="258"/>
      <c r="H62" s="258"/>
      <c r="I62" s="258"/>
      <c r="J62" s="258"/>
      <c r="K62" s="258"/>
      <c r="L62" s="258"/>
      <c r="M62" s="258"/>
    </row>
    <row r="63" spans="1:13">
      <c r="A63" s="256">
        <v>5</v>
      </c>
      <c r="B63" s="256" t="s">
        <v>1248</v>
      </c>
      <c r="C63" s="258"/>
      <c r="D63" s="258"/>
      <c r="E63" s="258"/>
      <c r="F63" s="258"/>
      <c r="G63" s="258"/>
      <c r="H63" s="258"/>
      <c r="I63" s="258"/>
      <c r="J63" s="258"/>
      <c r="K63" s="258"/>
      <c r="L63" s="258"/>
      <c r="M63" s="258"/>
    </row>
    <row r="64" spans="1:13" ht="56.25">
      <c r="A64" s="256">
        <v>6</v>
      </c>
      <c r="B64" s="259" t="s">
        <v>1249</v>
      </c>
      <c r="C64" s="248"/>
      <c r="D64" s="248"/>
      <c r="E64" s="248"/>
      <c r="F64" s="248"/>
      <c r="G64" s="248"/>
      <c r="H64" s="248"/>
      <c r="I64" s="248"/>
      <c r="J64" s="248"/>
      <c r="K64" s="248"/>
      <c r="L64" s="248"/>
      <c r="M64" s="248"/>
    </row>
    <row r="65" spans="1:13" ht="45">
      <c r="A65" s="256">
        <v>7</v>
      </c>
      <c r="B65" s="248" t="s">
        <v>1250</v>
      </c>
      <c r="C65" s="248"/>
      <c r="D65" s="248"/>
      <c r="E65" s="248"/>
      <c r="F65" s="248"/>
      <c r="G65" s="248"/>
      <c r="H65" s="248"/>
      <c r="I65" s="248"/>
      <c r="J65" s="248"/>
      <c r="K65" s="248"/>
      <c r="L65" s="248"/>
      <c r="M65" s="248"/>
    </row>
    <row r="66" spans="1:13" ht="45">
      <c r="A66" s="256">
        <v>8</v>
      </c>
      <c r="B66" s="248" t="s">
        <v>1251</v>
      </c>
      <c r="C66" s="248"/>
      <c r="D66" s="248"/>
      <c r="E66" s="248"/>
      <c r="F66" s="248"/>
      <c r="G66" s="248"/>
      <c r="H66" s="248"/>
      <c r="I66" s="248"/>
      <c r="J66" s="248"/>
      <c r="K66" s="248"/>
      <c r="L66" s="248"/>
      <c r="M66" s="248"/>
    </row>
    <row r="67" spans="1:13" ht="56.25">
      <c r="A67" s="256">
        <v>9</v>
      </c>
      <c r="B67" s="248" t="s">
        <v>1252</v>
      </c>
      <c r="C67" s="248"/>
      <c r="D67" s="248"/>
      <c r="E67" s="248"/>
      <c r="F67" s="248"/>
      <c r="G67" s="248"/>
      <c r="H67" s="248"/>
      <c r="I67" s="248"/>
      <c r="J67" s="248"/>
      <c r="K67" s="248"/>
      <c r="L67" s="248"/>
      <c r="M67" s="248"/>
    </row>
    <row r="68" spans="1:13" ht="56.25">
      <c r="A68" s="256">
        <v>10</v>
      </c>
      <c r="B68" s="248" t="s">
        <v>1253</v>
      </c>
      <c r="C68" s="248"/>
      <c r="D68" s="248"/>
      <c r="E68" s="248"/>
      <c r="F68" s="248"/>
      <c r="G68" s="248"/>
      <c r="H68" s="248"/>
      <c r="I68" s="248"/>
      <c r="J68" s="248"/>
      <c r="K68" s="248"/>
      <c r="L68" s="248"/>
      <c r="M68" s="248"/>
    </row>
    <row r="69" spans="1:13" ht="45">
      <c r="A69" s="256">
        <v>11</v>
      </c>
      <c r="B69" s="248" t="s">
        <v>1254</v>
      </c>
      <c r="C69" s="217"/>
      <c r="D69" s="217"/>
      <c r="E69" s="217"/>
      <c r="F69" s="217"/>
      <c r="G69" s="217"/>
      <c r="H69" s="217"/>
      <c r="I69" s="217"/>
      <c r="J69" s="217"/>
      <c r="K69" s="217"/>
      <c r="L69" s="217"/>
      <c r="M69" s="217"/>
    </row>
    <row r="70" spans="1:13">
      <c r="A70" s="256">
        <v>12</v>
      </c>
      <c r="B70" s="218" t="s">
        <v>1255</v>
      </c>
      <c r="C70" s="217"/>
      <c r="D70" s="217"/>
      <c r="E70" s="217"/>
      <c r="F70" s="217"/>
      <c r="G70" s="217"/>
      <c r="H70" s="217"/>
      <c r="I70" s="217"/>
      <c r="J70" s="217"/>
      <c r="K70" s="217"/>
      <c r="L70" s="217"/>
      <c r="M70" s="217"/>
    </row>
    <row r="71" spans="1:13">
      <c r="A71" s="256">
        <v>13</v>
      </c>
      <c r="B71" s="218" t="s">
        <v>1256</v>
      </c>
      <c r="C71" s="217"/>
      <c r="D71" s="217"/>
      <c r="E71" s="217"/>
      <c r="F71" s="217"/>
      <c r="G71" s="217"/>
      <c r="H71" s="217"/>
      <c r="I71" s="217"/>
      <c r="J71" s="217"/>
      <c r="K71" s="217"/>
      <c r="L71" s="217"/>
      <c r="M71" s="217"/>
    </row>
    <row r="72" spans="1:13">
      <c r="A72" s="256">
        <v>14</v>
      </c>
      <c r="B72" s="218" t="s">
        <v>1257</v>
      </c>
      <c r="C72" s="217"/>
      <c r="D72" s="217"/>
      <c r="E72" s="217"/>
      <c r="F72" s="217"/>
      <c r="G72" s="217"/>
      <c r="H72" s="217"/>
      <c r="I72" s="217"/>
      <c r="J72" s="217"/>
      <c r="K72" s="217"/>
      <c r="L72" s="217"/>
      <c r="M72" s="217"/>
    </row>
    <row r="73" spans="1:13">
      <c r="A73" s="256">
        <v>15</v>
      </c>
      <c r="B73" s="218" t="s">
        <v>1258</v>
      </c>
      <c r="C73" s="217"/>
      <c r="D73" s="217"/>
      <c r="E73" s="217"/>
      <c r="F73" s="217"/>
      <c r="G73" s="217"/>
      <c r="H73" s="217"/>
      <c r="I73" s="217"/>
      <c r="J73" s="217"/>
      <c r="K73" s="217"/>
      <c r="L73" s="217"/>
      <c r="M73" s="217"/>
    </row>
    <row r="74" spans="1:13">
      <c r="A74" s="256">
        <v>16</v>
      </c>
      <c r="B74" s="218" t="s">
        <v>1259</v>
      </c>
      <c r="C74" s="217"/>
      <c r="D74" s="217"/>
      <c r="E74" s="217"/>
      <c r="F74" s="217"/>
      <c r="G74" s="217"/>
      <c r="H74" s="217"/>
      <c r="I74" s="217"/>
      <c r="J74" s="217"/>
      <c r="K74" s="217"/>
      <c r="L74" s="217"/>
      <c r="M74" s="217"/>
    </row>
    <row r="75" spans="1:13">
      <c r="A75" s="256">
        <v>17</v>
      </c>
      <c r="B75" s="218" t="s">
        <v>1260</v>
      </c>
      <c r="C75" s="217"/>
      <c r="D75" s="217"/>
      <c r="E75" s="217"/>
      <c r="F75" s="217"/>
      <c r="G75" s="217"/>
      <c r="H75" s="217"/>
      <c r="I75" s="217"/>
      <c r="J75" s="217"/>
      <c r="K75" s="217"/>
      <c r="L75" s="217"/>
      <c r="M75" s="217"/>
    </row>
    <row r="76" spans="1:13">
      <c r="A76" s="256">
        <v>18</v>
      </c>
      <c r="B76" s="218" t="s">
        <v>1261</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5" workbookViewId="0">
      <selection activeCell="B8" sqref="B8"/>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1036</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1034</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1033</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1027</v>
      </c>
    </row>
    <row r="11" spans="2:30" ht="60">
      <c r="B11" s="105" t="s">
        <v>1030</v>
      </c>
      <c r="C11" s="105" t="s">
        <v>973</v>
      </c>
      <c r="D11" s="105" t="s">
        <v>972</v>
      </c>
      <c r="E11" s="81" t="s">
        <v>971</v>
      </c>
      <c r="F11" s="81" t="s">
        <v>970</v>
      </c>
      <c r="G11" s="81" t="s">
        <v>1038</v>
      </c>
      <c r="H11" s="81" t="s">
        <v>1039</v>
      </c>
    </row>
    <row r="12" spans="2:30" ht="15">
      <c r="B12" s="111" t="s">
        <v>984</v>
      </c>
      <c r="C12" s="106" t="s">
        <v>969</v>
      </c>
      <c r="D12" s="106" t="s">
        <v>958</v>
      </c>
      <c r="E12" s="80">
        <v>266.57523809523809</v>
      </c>
      <c r="F12" s="80">
        <v>5468.1085769142855</v>
      </c>
      <c r="G12" s="107" t="s">
        <v>434</v>
      </c>
    </row>
    <row r="13" spans="2:30" ht="16.5" customHeight="1">
      <c r="B13" s="111" t="s">
        <v>985</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1028</v>
      </c>
      <c r="H14" s="87" t="s">
        <v>445</v>
      </c>
    </row>
    <row r="15" spans="2:30" ht="15" customHeight="1">
      <c r="B15" s="324" t="s">
        <v>995</v>
      </c>
      <c r="C15" s="106" t="s">
        <v>966</v>
      </c>
      <c r="D15" s="106" t="s">
        <v>958</v>
      </c>
      <c r="E15" s="80">
        <v>188.45078282828283</v>
      </c>
      <c r="F15" s="80">
        <v>3865.5853757181821</v>
      </c>
      <c r="G15" s="109" t="s">
        <v>434</v>
      </c>
    </row>
    <row r="16" spans="2:30" ht="15">
      <c r="B16" s="325"/>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1028</v>
      </c>
      <c r="H17" s="87" t="s">
        <v>451</v>
      </c>
    </row>
    <row r="18" spans="2:10" ht="48" customHeight="1">
      <c r="B18" s="111" t="s">
        <v>983</v>
      </c>
      <c r="C18" s="106" t="s">
        <v>963</v>
      </c>
      <c r="D18" s="106" t="s">
        <v>958</v>
      </c>
      <c r="E18" s="132">
        <v>342.34666666666601</v>
      </c>
      <c r="F18" s="132">
        <v>7022.3654591999866</v>
      </c>
      <c r="G18" s="107" t="s">
        <v>434</v>
      </c>
    </row>
    <row r="19" spans="2:10" ht="15" customHeight="1">
      <c r="B19" s="324" t="s">
        <v>989</v>
      </c>
      <c r="C19" s="106" t="s">
        <v>962</v>
      </c>
      <c r="D19" s="106" t="s">
        <v>958</v>
      </c>
      <c r="E19" s="132">
        <v>186.57015873015874</v>
      </c>
      <c r="F19" s="132">
        <v>3827.0091867428573</v>
      </c>
      <c r="G19" s="107" t="s">
        <v>446</v>
      </c>
    </row>
    <row r="20" spans="2:10" ht="16.5" customHeight="1">
      <c r="B20" s="325"/>
      <c r="C20" s="106" t="s">
        <v>961</v>
      </c>
      <c r="D20" s="106" t="s">
        <v>958</v>
      </c>
      <c r="E20" s="132">
        <v>429.08000000000106</v>
      </c>
      <c r="F20" s="132">
        <v>8801.4777552000232</v>
      </c>
      <c r="G20" s="108" t="s">
        <v>1028</v>
      </c>
      <c r="H20" s="87" t="s">
        <v>446</v>
      </c>
    </row>
    <row r="21" spans="2:10" ht="15">
      <c r="B21" s="111" t="s">
        <v>988</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1028</v>
      </c>
      <c r="H22" s="87" t="s">
        <v>434</v>
      </c>
    </row>
    <row r="23" spans="2:10" ht="15">
      <c r="B23" s="112" t="s">
        <v>1020</v>
      </c>
      <c r="C23" s="106" t="s">
        <v>997</v>
      </c>
      <c r="D23" s="106" t="s">
        <v>958</v>
      </c>
      <c r="E23" s="132"/>
      <c r="F23" s="132">
        <v>822</v>
      </c>
      <c r="G23" s="111" t="s">
        <v>434</v>
      </c>
    </row>
    <row r="24" spans="2:10" ht="15">
      <c r="B24" s="112" t="s">
        <v>1025</v>
      </c>
      <c r="C24" s="106" t="s">
        <v>1002</v>
      </c>
      <c r="D24" s="106" t="s">
        <v>958</v>
      </c>
      <c r="E24" s="132"/>
      <c r="F24" s="132">
        <v>7227</v>
      </c>
      <c r="G24" s="111" t="s">
        <v>434</v>
      </c>
    </row>
    <row r="25" spans="2:10" ht="15" customHeight="1">
      <c r="B25" s="131" t="s">
        <v>987</v>
      </c>
      <c r="C25" s="134" t="s">
        <v>996</v>
      </c>
      <c r="D25" s="134" t="s">
        <v>954</v>
      </c>
      <c r="E25" s="133"/>
      <c r="F25" s="133">
        <v>2430</v>
      </c>
      <c r="G25" s="111" t="s">
        <v>440</v>
      </c>
      <c r="H25" s="87"/>
    </row>
    <row r="26" spans="2:10" ht="15">
      <c r="B26" s="111" t="s">
        <v>986</v>
      </c>
      <c r="C26" s="134" t="s">
        <v>955</v>
      </c>
      <c r="D26" s="134" t="s">
        <v>954</v>
      </c>
      <c r="E26" s="78">
        <v>34.791517018356608</v>
      </c>
      <c r="F26" s="78">
        <v>1097.1852806908939</v>
      </c>
      <c r="G26" s="107" t="s">
        <v>434</v>
      </c>
    </row>
    <row r="27" spans="2:10" ht="15">
      <c r="B27" s="131" t="s">
        <v>1047</v>
      </c>
      <c r="C27" s="134" t="s">
        <v>1019</v>
      </c>
      <c r="D27" s="134" t="s">
        <v>954</v>
      </c>
      <c r="E27" s="133">
        <v>14</v>
      </c>
      <c r="F27" s="133">
        <f>(E27/E26)*F26</f>
        <v>441.50399999999996</v>
      </c>
      <c r="G27" s="111" t="s">
        <v>440</v>
      </c>
      <c r="H27" s="118"/>
      <c r="I27" s="1" t="s">
        <v>1030</v>
      </c>
      <c r="J27" s="1" t="s">
        <v>1029</v>
      </c>
    </row>
    <row r="28" spans="2:10" ht="15">
      <c r="B28" s="111" t="s">
        <v>982</v>
      </c>
      <c r="C28" s="113" t="s">
        <v>991</v>
      </c>
      <c r="D28" s="114" t="s">
        <v>1035</v>
      </c>
      <c r="E28" s="115">
        <f>I28*$J$28</f>
        <v>63</v>
      </c>
      <c r="F28" s="116">
        <f>108*I28</f>
        <v>1944</v>
      </c>
      <c r="G28" s="108" t="s">
        <v>434</v>
      </c>
      <c r="H28" s="1"/>
      <c r="I28">
        <v>18</v>
      </c>
      <c r="J28">
        <v>3.5</v>
      </c>
    </row>
    <row r="29" spans="2:10" ht="15">
      <c r="B29" s="111" t="s">
        <v>990</v>
      </c>
      <c r="C29" s="113" t="s">
        <v>993</v>
      </c>
      <c r="D29" s="114" t="s">
        <v>1035</v>
      </c>
      <c r="E29" s="115">
        <f t="shared" ref="E29:E30" si="3">I29*$J$28</f>
        <v>3.5</v>
      </c>
      <c r="F29" s="116">
        <f t="shared" ref="F29:F30" si="4">108*I29</f>
        <v>108</v>
      </c>
      <c r="G29" s="108" t="s">
        <v>1037</v>
      </c>
      <c r="H29" s="1"/>
      <c r="I29">
        <v>1</v>
      </c>
    </row>
    <row r="30" spans="2:10" ht="15">
      <c r="B30" s="111" t="s">
        <v>992</v>
      </c>
      <c r="C30" s="113" t="s">
        <v>994</v>
      </c>
      <c r="D30" s="114" t="s">
        <v>1035</v>
      </c>
      <c r="E30" s="115">
        <f t="shared" si="3"/>
        <v>3.5</v>
      </c>
      <c r="F30" s="116">
        <f t="shared" si="4"/>
        <v>108</v>
      </c>
      <c r="G30" s="108" t="s">
        <v>451</v>
      </c>
      <c r="H30" s="1"/>
      <c r="I30">
        <v>1</v>
      </c>
    </row>
    <row r="31" spans="2:10" ht="15">
      <c r="B31" s="111" t="s">
        <v>1021</v>
      </c>
      <c r="C31" s="117" t="s">
        <v>998</v>
      </c>
      <c r="D31" s="130" t="s">
        <v>1045</v>
      </c>
      <c r="E31" s="117"/>
      <c r="F31" s="117">
        <v>612</v>
      </c>
      <c r="G31" s="111" t="s">
        <v>439</v>
      </c>
    </row>
    <row r="32" spans="2:10" ht="15">
      <c r="B32" s="112" t="s">
        <v>1022</v>
      </c>
      <c r="C32" s="117" t="s">
        <v>999</v>
      </c>
      <c r="D32" s="130" t="s">
        <v>1046</v>
      </c>
      <c r="E32" s="117"/>
      <c r="F32" s="117">
        <v>1776</v>
      </c>
      <c r="G32" s="111" t="s">
        <v>456</v>
      </c>
    </row>
    <row r="33" spans="2:7" ht="15">
      <c r="B33" s="111" t="s">
        <v>1023</v>
      </c>
      <c r="C33" s="117" t="s">
        <v>1000</v>
      </c>
      <c r="D33" s="130" t="s">
        <v>1046</v>
      </c>
      <c r="E33" s="117"/>
      <c r="F33" s="117">
        <v>1225</v>
      </c>
      <c r="G33" s="111" t="s">
        <v>448</v>
      </c>
    </row>
    <row r="34" spans="2:7" ht="15">
      <c r="B34" s="112" t="s">
        <v>1024</v>
      </c>
      <c r="C34" s="117" t="s">
        <v>1001</v>
      </c>
      <c r="D34" s="130" t="s">
        <v>1046</v>
      </c>
      <c r="E34" s="117"/>
      <c r="F34" s="117">
        <v>2465</v>
      </c>
      <c r="G34" s="111" t="s">
        <v>439</v>
      </c>
    </row>
    <row r="35" spans="2:7" ht="15">
      <c r="B35" s="111" t="s">
        <v>1026</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7" t="s">
        <v>1306</v>
      </c>
      <c r="H3" s="327"/>
      <c r="I3" s="327"/>
      <c r="J3" s="327"/>
    </row>
    <row r="4" spans="1:63" ht="36" customHeight="1" thickBot="1">
      <c r="A4" s="2" t="s">
        <v>1</v>
      </c>
      <c r="C4" s="2" t="s">
        <v>464</v>
      </c>
      <c r="E4" s="2" t="s">
        <v>1304</v>
      </c>
      <c r="G4" s="2" t="s">
        <v>1305</v>
      </c>
      <c r="H4" s="2" t="s">
        <v>1307</v>
      </c>
      <c r="I4" s="2" t="s">
        <v>1308</v>
      </c>
      <c r="J4" s="2" t="s">
        <v>1309</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26" t="s">
        <v>1059</v>
      </c>
      <c r="E10" s="326"/>
      <c r="AI10" s="326" t="s">
        <v>1058</v>
      </c>
      <c r="AJ10" s="326"/>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1049</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1049</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1050</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1050</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1051</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1051</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1049</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1049</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1050</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1050</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1051</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1051</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1049</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1049</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1050</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1050</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1051</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1051</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1049</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1049</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1050</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1050</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1051</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1051</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1056</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1053</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1054</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1052</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1053</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1054</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1052</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1055</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6" t="s">
        <v>1057</v>
      </c>
      <c r="E35" s="326"/>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1049</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1050</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1051</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1049</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1050</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1051</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1049</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1050</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1051</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1049</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1050</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1051</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1163</v>
      </c>
      <c r="AG50" s="23" t="s">
        <v>1313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1163</v>
      </c>
      <c r="AG57" s="23" t="s">
        <v>1313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0" t="s">
        <v>527</v>
      </c>
      <c r="D4" s="330"/>
      <c r="E4" s="330"/>
      <c r="F4" s="330"/>
      <c r="G4" s="330"/>
      <c r="H4" s="47" t="s">
        <v>530</v>
      </c>
      <c r="I4" s="47" t="s">
        <v>522</v>
      </c>
      <c r="J4" s="47" t="s">
        <v>523</v>
      </c>
      <c r="K4" s="328" t="s">
        <v>531</v>
      </c>
      <c r="L4" s="329"/>
      <c r="M4" s="329"/>
      <c r="N4" s="329"/>
      <c r="O4" s="329"/>
      <c r="P4" s="329"/>
      <c r="Q4" s="329"/>
      <c r="R4" s="329"/>
      <c r="S4" s="329"/>
      <c r="T4" s="329"/>
      <c r="U4" s="328" t="s">
        <v>528</v>
      </c>
      <c r="V4" s="329"/>
      <c r="W4" s="329"/>
      <c r="X4" s="329"/>
      <c r="Y4" s="329"/>
      <c r="Z4" s="329"/>
      <c r="AA4" s="329"/>
      <c r="AB4" s="329"/>
      <c r="AC4" s="329"/>
      <c r="AD4" s="329"/>
      <c r="AE4" s="329"/>
      <c r="AF4" s="329"/>
      <c r="AG4" s="329"/>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896</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1" t="s">
        <v>938</v>
      </c>
      <c r="D1" s="331"/>
      <c r="E1" s="331"/>
      <c r="F1" s="331"/>
      <c r="G1" s="331"/>
      <c r="H1" s="331"/>
      <c r="I1" s="331"/>
      <c r="J1" s="331"/>
      <c r="K1" s="331"/>
      <c r="L1" s="331"/>
      <c r="M1" s="331"/>
      <c r="N1" s="331"/>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744</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712</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949</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1" t="s">
        <v>655</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716</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952</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940</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929</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1" t="s">
        <v>917</v>
      </c>
      <c r="D1" s="331"/>
      <c r="E1" s="331"/>
      <c r="F1" s="331"/>
      <c r="G1" s="331"/>
      <c r="H1" s="331"/>
      <c r="I1" s="331"/>
      <c r="J1" s="331"/>
      <c r="K1" s="331"/>
      <c r="L1" s="331"/>
      <c r="M1" s="33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780</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845</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810</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5" t="s">
        <v>1061</v>
      </c>
      <c r="B1" s="337" t="s">
        <v>1062</v>
      </c>
      <c r="C1" s="338"/>
      <c r="D1" s="338"/>
      <c r="E1" s="338"/>
      <c r="F1" s="339"/>
      <c r="G1" s="337" t="s">
        <v>1063</v>
      </c>
      <c r="H1" s="338"/>
      <c r="I1" s="338"/>
      <c r="J1" s="338"/>
      <c r="K1" s="339"/>
    </row>
    <row r="2" spans="1:14" ht="13.5" thickBot="1">
      <c r="A2" s="336"/>
      <c r="B2" s="166" t="s">
        <v>1064</v>
      </c>
      <c r="C2" s="167" t="s">
        <v>1065</v>
      </c>
      <c r="D2" s="167" t="s">
        <v>1066</v>
      </c>
      <c r="E2" s="167" t="s">
        <v>1067</v>
      </c>
      <c r="F2" s="168" t="s">
        <v>1068</v>
      </c>
      <c r="G2" s="166" t="s">
        <v>1064</v>
      </c>
      <c r="H2" s="167" t="s">
        <v>1065</v>
      </c>
      <c r="I2" s="167" t="s">
        <v>1066</v>
      </c>
      <c r="J2" s="167" t="s">
        <v>1067</v>
      </c>
      <c r="K2" s="168" t="s">
        <v>1068</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4" t="s">
        <v>1065</v>
      </c>
      <c r="B7" s="334"/>
      <c r="C7" s="334"/>
      <c r="D7" s="334"/>
    </row>
    <row r="8" spans="1:14" ht="15">
      <c r="A8" s="179" t="s">
        <v>558</v>
      </c>
      <c r="B8" s="179">
        <v>2015</v>
      </c>
      <c r="C8" s="179">
        <v>2020</v>
      </c>
      <c r="D8" s="179">
        <v>2030</v>
      </c>
    </row>
    <row r="9" spans="1:14">
      <c r="A9" t="s">
        <v>1069</v>
      </c>
      <c r="C9">
        <v>31.9</v>
      </c>
      <c r="D9">
        <v>36.299999999999997</v>
      </c>
    </row>
    <row r="10" spans="1:14">
      <c r="A10" t="s">
        <v>1070</v>
      </c>
      <c r="C10" s="22">
        <v>0.4</v>
      </c>
      <c r="D10" s="22">
        <v>0.7</v>
      </c>
    </row>
    <row r="11" spans="1:14">
      <c r="A11" t="s">
        <v>1071</v>
      </c>
      <c r="C11">
        <f>C9*(1-C10)</f>
        <v>19.139999999999997</v>
      </c>
      <c r="D11">
        <f>D9*(1-D10)</f>
        <v>10.89</v>
      </c>
    </row>
    <row r="12" spans="1:14">
      <c r="A12" t="s">
        <v>1072</v>
      </c>
      <c r="C12" s="22">
        <v>0.5</v>
      </c>
      <c r="D12" s="22">
        <f>C12</f>
        <v>0.5</v>
      </c>
    </row>
    <row r="13" spans="1:14">
      <c r="A13" t="s">
        <v>1073</v>
      </c>
      <c r="C13" s="22">
        <v>0.4</v>
      </c>
      <c r="D13" s="22">
        <f>C13</f>
        <v>0.4</v>
      </c>
    </row>
    <row r="14" spans="1:14">
      <c r="A14" t="s">
        <v>1074</v>
      </c>
      <c r="C14" s="178">
        <f>(C11/C12)*C13</f>
        <v>15.311999999999998</v>
      </c>
      <c r="D14" s="178">
        <f>(D11/D12)*D13</f>
        <v>8.7120000000000015</v>
      </c>
    </row>
    <row r="15" spans="1:14">
      <c r="A15" t="s">
        <v>1075</v>
      </c>
      <c r="C15">
        <f>C14*3600</f>
        <v>55123.19999999999</v>
      </c>
      <c r="D15">
        <f>D14*3600</f>
        <v>31363.200000000004</v>
      </c>
    </row>
    <row r="16" spans="1:14">
      <c r="A16" t="s">
        <v>1076</v>
      </c>
      <c r="B16" s="178">
        <f>C3</f>
        <v>94.888999999999996</v>
      </c>
      <c r="C16" s="178">
        <f>C15/1000</f>
        <v>55.12319999999999</v>
      </c>
      <c r="D16" s="180">
        <f>D15/1000</f>
        <v>31.363200000000003</v>
      </c>
    </row>
    <row r="17" spans="1:22">
      <c r="B17" s="178"/>
      <c r="C17" s="178"/>
      <c r="D17" s="178"/>
    </row>
    <row r="18" spans="1:22" ht="15">
      <c r="A18" s="334" t="s">
        <v>1077</v>
      </c>
      <c r="B18" s="334"/>
      <c r="C18" s="334"/>
      <c r="D18" s="334"/>
    </row>
    <row r="19" spans="1:22" ht="15">
      <c r="A19" s="179" t="s">
        <v>558</v>
      </c>
      <c r="B19" s="179"/>
      <c r="C19" s="179">
        <v>2020</v>
      </c>
      <c r="D19" s="179">
        <v>2030</v>
      </c>
    </row>
    <row r="20" spans="1:22">
      <c r="A20" t="s">
        <v>1078</v>
      </c>
      <c r="C20">
        <f>C9*C10</f>
        <v>12.76</v>
      </c>
      <c r="D20">
        <f>D9*D10</f>
        <v>25.409999999999997</v>
      </c>
    </row>
    <row r="21" spans="1:22" ht="15">
      <c r="A21" t="s">
        <v>1079</v>
      </c>
      <c r="C21" s="181">
        <v>0.127</v>
      </c>
      <c r="D21" s="182">
        <v>0.1</v>
      </c>
    </row>
    <row r="22" spans="1:22">
      <c r="A22" t="s">
        <v>1080</v>
      </c>
      <c r="C22" s="26">
        <f>C21*(C20/(1-C21))</f>
        <v>1.8562657502863689</v>
      </c>
      <c r="D22" s="26">
        <f>D21*(D20/(1-D21))</f>
        <v>2.8233333333333328</v>
      </c>
    </row>
    <row r="23" spans="1:22">
      <c r="A23" t="s">
        <v>1081</v>
      </c>
      <c r="C23" s="104">
        <v>3</v>
      </c>
      <c r="D23">
        <v>3</v>
      </c>
    </row>
    <row r="24" spans="1:22">
      <c r="A24" t="s">
        <v>1082</v>
      </c>
      <c r="C24" s="26">
        <f>C23*C22</f>
        <v>5.5687972508591068</v>
      </c>
      <c r="D24" s="26">
        <f>D23*D22</f>
        <v>8.4699999999999989</v>
      </c>
    </row>
    <row r="25" spans="1:22">
      <c r="A25" t="s">
        <v>1083</v>
      </c>
      <c r="C25" s="104">
        <f>C24*3600</f>
        <v>20047.670103092783</v>
      </c>
      <c r="D25" s="104">
        <f>D24*3600</f>
        <v>30491.999999999996</v>
      </c>
    </row>
    <row r="26" spans="1:22">
      <c r="A26" t="s">
        <v>1084</v>
      </c>
      <c r="C26" s="178">
        <f>C25/1000</f>
        <v>20.047670103092784</v>
      </c>
      <c r="D26" s="180">
        <f>D25/1000</f>
        <v>30.491999999999997</v>
      </c>
    </row>
    <row r="28" spans="1:22" ht="15">
      <c r="A28" s="334" t="s">
        <v>1085</v>
      </c>
      <c r="B28" s="334"/>
      <c r="C28" s="334"/>
      <c r="D28" s="334"/>
    </row>
    <row r="29" spans="1:22" ht="60">
      <c r="A29" s="179" t="s">
        <v>558</v>
      </c>
      <c r="B29" s="179">
        <v>2015</v>
      </c>
      <c r="C29" s="179">
        <v>2020</v>
      </c>
      <c r="D29" s="179">
        <v>2030</v>
      </c>
      <c r="G29" s="183"/>
      <c r="H29" s="184"/>
      <c r="I29" s="185" t="s">
        <v>1086</v>
      </c>
      <c r="J29" s="185" t="s">
        <v>1087</v>
      </c>
      <c r="K29" s="185" t="s">
        <v>1088</v>
      </c>
      <c r="L29" s="185" t="s">
        <v>1089</v>
      </c>
      <c r="S29" t="s">
        <v>1090</v>
      </c>
    </row>
    <row r="30" spans="1:22" ht="15">
      <c r="A30" t="s">
        <v>1091</v>
      </c>
      <c r="B30">
        <v>18</v>
      </c>
      <c r="C30">
        <f>B30+60</f>
        <v>78</v>
      </c>
      <c r="D30">
        <f>C30+18.5</f>
        <v>96.5</v>
      </c>
      <c r="G30" s="183"/>
      <c r="H30" s="183" t="s">
        <v>1092</v>
      </c>
      <c r="I30" s="183" t="s">
        <v>1093</v>
      </c>
      <c r="J30" s="183" t="s">
        <v>1094</v>
      </c>
      <c r="K30" s="183" t="s">
        <v>1095</v>
      </c>
      <c r="L30" s="183" t="s">
        <v>1096</v>
      </c>
      <c r="S30" t="s">
        <v>1097</v>
      </c>
      <c r="T30" s="332" t="s">
        <v>1089</v>
      </c>
      <c r="U30" s="333"/>
      <c r="V30" s="333"/>
    </row>
    <row r="31" spans="1:22" ht="15">
      <c r="A31" t="s">
        <v>1098</v>
      </c>
      <c r="B31" s="22">
        <v>0.25</v>
      </c>
      <c r="C31" s="22">
        <f>B31</f>
        <v>0.25</v>
      </c>
      <c r="D31" s="22">
        <f>C31</f>
        <v>0.25</v>
      </c>
      <c r="G31" s="184" t="s">
        <v>1099</v>
      </c>
      <c r="H31" s="183">
        <v>311.65399600000001</v>
      </c>
      <c r="I31" s="183">
        <v>8845.3479520000001</v>
      </c>
      <c r="J31" s="183">
        <v>22461.807872000001</v>
      </c>
      <c r="K31" s="183">
        <v>28682.778717000001</v>
      </c>
      <c r="L31" s="183">
        <v>8653.6989190000004</v>
      </c>
      <c r="S31" t="s">
        <v>1100</v>
      </c>
      <c r="T31">
        <v>0.35792764326805798</v>
      </c>
    </row>
    <row r="32" spans="1:22" ht="15">
      <c r="A32" t="s">
        <v>1101</v>
      </c>
      <c r="B32" s="104">
        <f>B30/B31</f>
        <v>72</v>
      </c>
      <c r="C32" s="104">
        <f>C30/C31</f>
        <v>312</v>
      </c>
      <c r="D32" s="104">
        <f>D30/D31</f>
        <v>386</v>
      </c>
      <c r="G32" s="184" t="s">
        <v>1102</v>
      </c>
      <c r="H32" s="186">
        <v>2.9555506715861044E-3</v>
      </c>
      <c r="I32" s="187">
        <v>8.3884289678565108E-2</v>
      </c>
      <c r="J32" s="187">
        <v>0.21301511353355998</v>
      </c>
      <c r="K32" s="187">
        <v>0.2720112913295839</v>
      </c>
      <c r="L32" s="187">
        <v>8.2066798372623442E-2</v>
      </c>
      <c r="N32" s="188">
        <f>SUM(I32:L32)</f>
        <v>0.65097749291433249</v>
      </c>
      <c r="Q32" t="s">
        <v>1103</v>
      </c>
      <c r="S32" t="s">
        <v>1104</v>
      </c>
      <c r="T32">
        <v>0.5922178577259587</v>
      </c>
    </row>
    <row r="33" spans="1:22" ht="15">
      <c r="A33" t="s">
        <v>1105</v>
      </c>
      <c r="B33" s="22">
        <v>0.8</v>
      </c>
      <c r="C33" s="22">
        <f>B33</f>
        <v>0.8</v>
      </c>
      <c r="D33" s="22">
        <f>C33</f>
        <v>0.8</v>
      </c>
      <c r="G33" s="184" t="s">
        <v>1106</v>
      </c>
      <c r="H33" s="189"/>
      <c r="I33" s="189">
        <v>8</v>
      </c>
      <c r="J33" s="189">
        <v>6</v>
      </c>
      <c r="K33" s="189">
        <v>3.7</v>
      </c>
      <c r="L33" s="189">
        <v>1.9</v>
      </c>
      <c r="Q33" s="22">
        <v>0.65</v>
      </c>
      <c r="S33" t="s">
        <v>1107</v>
      </c>
      <c r="T33">
        <v>5.2470383697893502E-2</v>
      </c>
    </row>
    <row r="34" spans="1:22" ht="15">
      <c r="A34" t="s">
        <v>1108</v>
      </c>
      <c r="B34" s="22">
        <v>0.7</v>
      </c>
      <c r="C34" s="22">
        <f>B34</f>
        <v>0.7</v>
      </c>
      <c r="D34" s="22">
        <f>C34</f>
        <v>0.7</v>
      </c>
      <c r="G34" s="184" t="s">
        <v>1109</v>
      </c>
      <c r="H34" s="183"/>
      <c r="I34" s="183">
        <v>1387</v>
      </c>
      <c r="J34" s="183">
        <v>2642</v>
      </c>
      <c r="K34" s="183">
        <v>2080</v>
      </c>
      <c r="L34" s="183">
        <v>322</v>
      </c>
      <c r="S34" t="s">
        <v>1110</v>
      </c>
      <c r="T34">
        <f>I41*Q33*L32</f>
        <v>1.4264030225145681</v>
      </c>
      <c r="V34">
        <f>I41*(Q33/L32)</f>
        <v>211.79088674913027</v>
      </c>
    </row>
    <row r="35" spans="1:22" ht="15">
      <c r="A35" t="s">
        <v>1111</v>
      </c>
      <c r="B35" s="104">
        <f>(B32*8760*B33*B34)</f>
        <v>353203.19999999995</v>
      </c>
      <c r="C35" s="104">
        <f>(C32*8760*C33*C34)</f>
        <v>1530547.2</v>
      </c>
      <c r="D35" s="104">
        <f>(D32*8760*D33*D34)</f>
        <v>1893561.5999999999</v>
      </c>
      <c r="G35" s="184" t="s">
        <v>1112</v>
      </c>
      <c r="H35" s="183"/>
      <c r="I35" s="190">
        <f t="shared" ref="I35:K35" si="0">I34*110%</f>
        <v>1525.7</v>
      </c>
      <c r="J35" s="190">
        <f>J34*110%</f>
        <v>2906.2000000000003</v>
      </c>
      <c r="K35" s="190">
        <f t="shared" si="0"/>
        <v>2288</v>
      </c>
      <c r="L35" s="190">
        <f>L34*110%</f>
        <v>354.20000000000005</v>
      </c>
      <c r="S35" t="s">
        <v>1113</v>
      </c>
      <c r="T35" s="332" t="s">
        <v>1088</v>
      </c>
      <c r="U35" s="333"/>
      <c r="V35" s="333"/>
    </row>
    <row r="36" spans="1:22">
      <c r="A36" t="s">
        <v>1063</v>
      </c>
      <c r="B36" s="178">
        <f>B35/10^6</f>
        <v>0.35320319999999994</v>
      </c>
      <c r="C36" s="178">
        <f>C35/10^6</f>
        <v>1.5305472</v>
      </c>
      <c r="D36" s="178">
        <f>D35/10^6</f>
        <v>1.8935616</v>
      </c>
      <c r="G36" s="104"/>
      <c r="H36" s="104"/>
      <c r="I36" s="104"/>
      <c r="J36" s="104"/>
      <c r="K36" s="104"/>
      <c r="L36" s="104"/>
      <c r="S36" t="s">
        <v>1100</v>
      </c>
      <c r="T36">
        <v>0.31966635214720912</v>
      </c>
    </row>
    <row r="37" spans="1:22">
      <c r="A37" t="s">
        <v>1114</v>
      </c>
      <c r="B37" s="104">
        <f>B36*3600</f>
        <v>1271.5315199999998</v>
      </c>
      <c r="C37" s="104">
        <f>C36*3600</f>
        <v>5509.9699199999995</v>
      </c>
      <c r="D37" s="104">
        <f>D36*3600</f>
        <v>6816.8217599999998</v>
      </c>
      <c r="G37" s="104" t="s">
        <v>1115</v>
      </c>
      <c r="H37" s="104"/>
      <c r="I37" s="104"/>
      <c r="J37" s="104"/>
      <c r="K37" s="104"/>
      <c r="L37" s="104"/>
      <c r="S37" t="s">
        <v>1104</v>
      </c>
      <c r="T37">
        <v>0.60404221809878245</v>
      </c>
    </row>
    <row r="38" spans="1:22">
      <c r="A38" t="s">
        <v>1062</v>
      </c>
      <c r="B38" s="26">
        <f>B37/1000</f>
        <v>1.2715315199999997</v>
      </c>
      <c r="C38" s="26">
        <f>C37/1000</f>
        <v>5.5099699199999996</v>
      </c>
      <c r="D38" s="191">
        <f>D37/1000</f>
        <v>6.8168217599999998</v>
      </c>
      <c r="S38" t="s">
        <v>1107</v>
      </c>
      <c r="T38">
        <v>7.6291429754008364E-2</v>
      </c>
    </row>
    <row r="39" spans="1:22">
      <c r="G39" t="s">
        <v>1116</v>
      </c>
      <c r="M39">
        <v>2018</v>
      </c>
      <c r="S39" t="s">
        <v>1110</v>
      </c>
    </row>
    <row r="40" spans="1:22" ht="15">
      <c r="A40" s="334" t="s">
        <v>1068</v>
      </c>
      <c r="B40" s="334"/>
      <c r="C40" s="334"/>
      <c r="D40" s="334"/>
      <c r="F40" t="s">
        <v>1117</v>
      </c>
      <c r="G40" t="s">
        <v>1118</v>
      </c>
      <c r="I40">
        <v>101.7</v>
      </c>
      <c r="J40" t="s">
        <v>484</v>
      </c>
      <c r="L40" t="s">
        <v>1100</v>
      </c>
      <c r="M40">
        <v>4.6900000000000004</v>
      </c>
      <c r="N40" t="s">
        <v>484</v>
      </c>
    </row>
    <row r="41" spans="1:22" ht="15">
      <c r="A41" s="179" t="s">
        <v>558</v>
      </c>
      <c r="B41" s="179">
        <v>2015</v>
      </c>
      <c r="D41" s="179">
        <v>2030</v>
      </c>
      <c r="F41" t="s">
        <v>1119</v>
      </c>
      <c r="G41" t="s">
        <v>1120</v>
      </c>
      <c r="I41">
        <v>26.74</v>
      </c>
      <c r="J41" t="s">
        <v>484</v>
      </c>
      <c r="L41" t="s">
        <v>1104</v>
      </c>
      <c r="M41">
        <v>37.79</v>
      </c>
      <c r="N41" t="s">
        <v>484</v>
      </c>
      <c r="S41" t="s">
        <v>1121</v>
      </c>
      <c r="T41" s="332" t="s">
        <v>1122</v>
      </c>
      <c r="U41" s="333"/>
      <c r="V41" s="333"/>
    </row>
    <row r="42" spans="1:22" ht="15">
      <c r="A42" t="s">
        <v>1123</v>
      </c>
      <c r="B42" s="26">
        <f>F3</f>
        <v>15.856999999999999</v>
      </c>
      <c r="D42" s="192">
        <f>B42</f>
        <v>15.856999999999999</v>
      </c>
      <c r="I42">
        <f>SUM(I40:I41)</f>
        <v>128.44</v>
      </c>
      <c r="J42" t="s">
        <v>484</v>
      </c>
      <c r="L42" t="s">
        <v>1107</v>
      </c>
      <c r="M42">
        <v>59.22</v>
      </c>
      <c r="N42" t="s">
        <v>484</v>
      </c>
      <c r="S42" t="s">
        <v>1100</v>
      </c>
      <c r="T42">
        <v>0.20014125552486003</v>
      </c>
    </row>
    <row r="43" spans="1:22">
      <c r="S43" t="s">
        <v>1104</v>
      </c>
      <c r="T43">
        <v>0.54761388560430635</v>
      </c>
    </row>
    <row r="44" spans="1:22">
      <c r="S44" t="s">
        <v>1107</v>
      </c>
      <c r="T44">
        <v>0.25224485887083364</v>
      </c>
    </row>
    <row r="45" spans="1:22" ht="15">
      <c r="A45" s="334" t="s">
        <v>1124</v>
      </c>
      <c r="B45" s="334"/>
      <c r="C45" s="334"/>
      <c r="D45" s="334"/>
      <c r="S45" t="s">
        <v>1110</v>
      </c>
    </row>
    <row r="46" spans="1:22" ht="15">
      <c r="A46" s="179" t="s">
        <v>558</v>
      </c>
      <c r="B46" s="179">
        <v>2018</v>
      </c>
      <c r="C46" s="179">
        <v>2020</v>
      </c>
      <c r="D46" s="179">
        <v>2030</v>
      </c>
      <c r="F46" s="179" t="s">
        <v>1125</v>
      </c>
    </row>
    <row r="47" spans="1:22">
      <c r="A47" t="s">
        <v>1126</v>
      </c>
      <c r="B47">
        <v>400</v>
      </c>
      <c r="C47">
        <v>700</v>
      </c>
      <c r="D47">
        <v>1400</v>
      </c>
    </row>
    <row r="48" spans="1:22" ht="30" customHeight="1">
      <c r="A48" s="193" t="s">
        <v>1127</v>
      </c>
      <c r="B48" s="194">
        <v>0.5</v>
      </c>
      <c r="C48" s="194">
        <f>B48</f>
        <v>0.5</v>
      </c>
      <c r="D48" s="194">
        <f>C48</f>
        <v>0.5</v>
      </c>
    </row>
    <row r="49" spans="1:4">
      <c r="A49" t="s">
        <v>1128</v>
      </c>
      <c r="B49">
        <f>B48*B47</f>
        <v>200</v>
      </c>
      <c r="C49">
        <f t="shared" ref="C49:D49" si="1">C48*C47</f>
        <v>350</v>
      </c>
      <c r="D49">
        <f t="shared" si="1"/>
        <v>700</v>
      </c>
    </row>
    <row r="50" spans="1:4">
      <c r="A50" t="s">
        <v>1129</v>
      </c>
      <c r="B50" s="22">
        <v>1</v>
      </c>
      <c r="C50" s="22">
        <f>B50</f>
        <v>1</v>
      </c>
      <c r="D50" s="22">
        <f>C50</f>
        <v>1</v>
      </c>
    </row>
    <row r="51" spans="1:4">
      <c r="A51" t="s">
        <v>1130</v>
      </c>
      <c r="B51">
        <f>B49*B50*8760</f>
        <v>1752000</v>
      </c>
      <c r="C51">
        <f>C49*C50*8760</f>
        <v>3066000</v>
      </c>
      <c r="D51">
        <f>D49*D50*8760</f>
        <v>6132000</v>
      </c>
    </row>
    <row r="52" spans="1:4">
      <c r="A52" t="s">
        <v>1131</v>
      </c>
      <c r="B52" s="178">
        <f>B51/10^6</f>
        <v>1.752</v>
      </c>
      <c r="C52" s="178">
        <f>C51/10^6</f>
        <v>3.0659999999999998</v>
      </c>
      <c r="D52" s="178">
        <f>D51/10^6</f>
        <v>6.1319999999999997</v>
      </c>
    </row>
    <row r="53" spans="1:4">
      <c r="A53" t="s">
        <v>1132</v>
      </c>
      <c r="B53" s="104">
        <f>B52*3600</f>
        <v>6307.2</v>
      </c>
      <c r="C53" s="104">
        <f>C52*3600</f>
        <v>11037.599999999999</v>
      </c>
      <c r="D53" s="104">
        <f>D52*3600</f>
        <v>22075.199999999997</v>
      </c>
    </row>
    <row r="54" spans="1:4">
      <c r="A54" t="s">
        <v>1133</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1064</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1" t="s">
        <v>774</v>
      </c>
      <c r="D1" s="331"/>
      <c r="E1" s="331"/>
      <c r="F1" s="331"/>
      <c r="G1" s="331"/>
      <c r="H1" s="331"/>
      <c r="I1" s="331"/>
      <c r="J1" s="331"/>
      <c r="K1" s="331"/>
      <c r="L1" s="33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2023-03-25T15:37:02Z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