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86F30E0E-944E-4456-A9C3-7E5836781A39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D24" i="20"/>
  <c r="F24" i="20" s="1"/>
  <c r="E7" i="20" s="1"/>
  <c r="H4" i="22"/>
  <c r="B2" i="22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B11" i="22" l="1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<sst xmlns="http://schemas.openxmlformats.org/spreadsheetml/2006/main" count="189" uniqueCount="123">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</sst>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4375" defaultRowHeight="14.6"/>
  <cols>
    <col min="1" max="4" width="21.69140625" customWidth="1"/>
    <col min="5" max="6" width="14.07421875" customWidth="1"/>
    <col min="7" max="7" width="12.07421875" customWidth="1"/>
    <col min="8" max="10" width="8.07421875" customWidth="1"/>
    <col min="11" max="11" width="9.69140625" customWidth="1"/>
    <col min="12" max="12" width="8.07421875" customWidth="1"/>
    <col min="13" max="13" width="10" customWidth="1"/>
    <col min="14" max="14" width="11.3046875" customWidth="1"/>
    <col min="15" max="15" width="13.304687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7421875" defaultRowHeight="14.6"/>
  <cols>
    <col min="1" max="1" width="12.07421875" customWidth="1"/>
    <col min="2" max="2" width="11.69140625" customWidth="1"/>
    <col min="3" max="3" width="3.07421875" bestFit="1" customWidth="1"/>
    <col min="4" max="4" width="8.53515625" bestFit="1" customWidth="1"/>
    <col min="5" max="5" width="6.304687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046875" bestFit="1" customWidth="1"/>
    <col min="10" max="11" width="5.69140625" bestFit="1" customWidth="1"/>
    <col min="12" max="12" width="6.53515625" bestFit="1" customWidth="1"/>
    <col min="13" max="13" width="6.074218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074218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074218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abSelected="1" workbookViewId="0">
      <selection activeCell="D8" sqref="D8"/>
    </sheetView>
  </sheetViews>
  <sheetFormatPr defaultColWidth="9.07421875" defaultRowHeight="14.6"/>
  <cols>
    <col min="2" max="2" width="14" bestFit="1" customWidth="1"/>
    <col min="3" max="3" width="30.07421875" bestFit="1" customWidth="1"/>
    <col min="4" max="4" width="28" bestFit="1" customWidth="1"/>
    <col min="5" max="5" width="26" bestFit="1" customWidth="1"/>
    <col min="6" max="6" width="28" bestFit="1" customWidth="1"/>
    <col min="13" max="13" width="10.5351562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UC_CB_300_Mt_2021-2050</v>
      </c>
      <c r="D4" t="str">
        <f t="shared" ref="D4:E4" si="0" xml:space="preserve"> _xlfn.TEXTJOIN("_",TRUE,"UC","CB",ROUND(D7,0),"Mt",D6)</f>
        <v>UC_CB_274_Mt_2021-2030</v>
      </c>
      <c r="E4" t="str">
        <f t="shared" si="0"/>
        <v>UC_CB_26_Mt_2031-2050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300 Mt 2021-2050</v>
      </c>
      <c r="D5" t="str">
        <f t="shared" ref="D5:F5" si="2" xml:space="preserve"> _xlfn.TEXTJOIN(" ",TRUE,"Carbon budget",ROUND(D7,0),"Mt",D6)</f>
        <v>Carbon budget 274 Mt 2021-2030</v>
      </c>
      <c r="E5" t="str">
        <f t="shared" si="2"/>
        <v>Carbon budget 26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300</v>
      </c>
      <c r="D7" s="17">
        <f>D24+E24</f>
        <v>274.2</v>
      </c>
      <c r="E7" s="17">
        <f t="shared" ref="E7" si="3">F24</f>
        <v>25.800000000000011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300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25.800000000000011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K11" sqref="K11"/>
    </sheetView>
  </sheetViews>
  <sheetFormatPr defaultColWidth="9.07421875" defaultRowHeight="14.6"/>
  <cols>
    <col min="2" max="2" width="28.53515625" bestFit="1" customWidth="1"/>
    <col min="3" max="3" width="12" bestFit="1" customWidth="1"/>
    <col min="4" max="4" width="8.3046875" bestFit="1" customWidth="1"/>
    <col min="5" max="5" width="14.3046875" bestFit="1" customWidth="1"/>
    <col min="6" max="6" width="10.69140625" customWidth="1"/>
    <col min="7" max="7" width="13.3046875" bestFit="1" customWidth="1"/>
    <col min="8" max="8" width="8.3046875" bestFit="1" customWidth="1"/>
    <col min="9" max="9" width="12.53515625" bestFit="1" customWidth="1"/>
    <col min="10" max="10" width="12.07421875" bestFit="1" customWidth="1"/>
    <col min="11" max="11" width="9.3046875" bestFit="1" customWidth="1"/>
    <col min="12" max="12" width="34.304687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UC_CB_300_Mt_2021-2050_Single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300000</v>
      </c>
      <c r="L7" t="str">
        <f>VLOOKUP($L$5, config!$B$4:$F$14,2,FALSE) &amp; " - Single"</f>
        <v>Carbon budget 300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VLOOKUP($B$5, config!$B$4:$F$14,3,FALSE) &amp; "_Single"</f>
        <v>UC_CB_274_Mt_2021-2030_Single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VLOOKUP($L$5, config!$B$4:$F$14,3,FALSE) &amp; " - Single"</f>
        <v>Carbon budget 274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\I:UC_CB_26_Mt_2031-2050_Single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25800.000000000011</v>
      </c>
      <c r="L11" t="str">
        <f>VLOOKUP($L$5, config!$B$4:$F$14,4,FALSE) &amp; " - Single"</f>
        <v>Carbon budget 26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07421875" defaultRowHeight="14.6"/>
  <cols>
    <col min="2" max="2" width="33.07421875" customWidth="1"/>
    <col min="3" max="3" width="12" bestFit="1" customWidth="1"/>
    <col min="4" max="4" width="8.3046875" bestFit="1" customWidth="1"/>
    <col min="5" max="5" width="14.3046875" bestFit="1" customWidth="1"/>
    <col min="6" max="6" width="9.3046875" bestFit="1" customWidth="1"/>
    <col min="7" max="7" width="13.3046875" bestFit="1" customWidth="1"/>
    <col min="8" max="8" width="8.3046875" bestFit="1" customWidth="1"/>
    <col min="9" max="9" width="12.53515625" bestFit="1" customWidth="1"/>
    <col min="10" max="10" width="12.07421875" bestFit="1" customWidth="1"/>
    <col min="11" max="11" width="8.3046875" bestFit="1" customWidth="1"/>
    <col min="12" max="12" width="33.8437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>UC_Sets: R_S: National,IE-CW,IE-D,IE-KE,IE-KK,IE-LS,IE-LD,IE-LH,IE-MH,IE-OY,IE-WH,IE-WX,IE-WW,IE-CE,IE-CO,IE-KY,IE-LK,IE-TA,IE-WD,IE-G,IE-LM,IE-MO,IE-RN,IE-SO,IE-CN,IE-DL,IE-MN</v>
      </c>
    </row>
    <row r="3" spans="1:12">
      <c r="B3" s="9" t="s">
        <v>120</v>
      </c>
    </row>
    <row r="4" spans="1:12">
      <c r="H4" t="str">
        <f>IF(RIGHT(B2,1)&lt;&gt;" ","UC_T","")</f>
        <v>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UC_CB_300_Mt_2021-2050_Multi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300000</v>
      </c>
      <c r="L7" t="str">
        <f>VLOOKUP(L$5, config!$B$4:$F$14,2,FALSE) &amp; " - Multi"</f>
        <v>Carbon budget 300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UC_CB_274_Mt_2021-2030_Multi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VLOOKUP(L$5, config!$B$4:$F$14,3,FALSE) &amp; " - Multi"</f>
        <v>Carbon budget 274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\I:UC_CB_26_Mt_2031-2050_Multi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25800.000000000011</v>
      </c>
      <c r="L11" t="str">
        <f>VLOOKUP(L$5, config!$B$4:$F$14,4,FALSE) &amp; " - Multi"</f>
        <v>Carbon budget 26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F16" sqref="F16"/>
    </sheetView>
  </sheetViews>
  <sheetFormatPr defaultRowHeight="14.6"/>
  <cols>
    <col min="2" max="2" width="10.07421875" bestFit="1" customWidth="1"/>
    <col min="4" max="4" width="13.69140625" bestFit="1" customWidth="1"/>
    <col min="5" max="5" width="5.07421875" bestFit="1" customWidth="1"/>
    <col min="6" max="6" width="10.074218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2024-05-15T15:49:48Z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